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ämäTyökirja"/>
  <mc:AlternateContent xmlns:mc="http://schemas.openxmlformats.org/markup-compatibility/2006">
    <mc:Choice Requires="x15">
      <x15ac:absPath xmlns:x15ac="http://schemas.microsoft.com/office/spreadsheetml/2010/11/ac" url="\\valtion.fi\yhteiset_tiedostot\VM\KAO\Sote-uudistus Marinin hallitus\Rahoitusjaosto\Kuntalaskelmat\Jälkikäteistarkistus\Julkaisut\"/>
    </mc:Choice>
  </mc:AlternateContent>
  <bookViews>
    <workbookView xWindow="-105" yWindow="-105" windowWidth="38625" windowHeight="21225" tabRatio="841"/>
  </bookViews>
  <sheets>
    <sheet name="INFO" sheetId="14" r:id="rId1"/>
    <sheet name="Siirtolaskelma" sheetId="21" r:id="rId2"/>
    <sheet name="Siirtyvät kustannukset" sheetId="19" r:id="rId3"/>
    <sheet name="Muutosrajoitin" sheetId="18" r:id="rId4"/>
    <sheet name="Tasapainon muutos, pl. tasaus" sheetId="11" r:id="rId5"/>
    <sheet name="Järjestelmämuutoksen tasaus" sheetId="9" r:id="rId6"/>
  </sheets>
  <definedNames>
    <definedName name="_xlnm.Print_Area" localSheetId="5">'Järjestelmämuutoksen tasaus'!$A:$AH</definedName>
    <definedName name="_xlnm.Print_Titles" localSheetId="5">'Järjestelmämuutoksen tasaus'!$13:$17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19" l="1"/>
  <c r="I5" i="19"/>
  <c r="N5" i="19"/>
  <c r="C11" i="21"/>
  <c r="I18" i="9" l="1"/>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62" i="9"/>
  <c r="O63" i="9"/>
  <c r="O64" i="9"/>
  <c r="O65" i="9"/>
  <c r="O66" i="9"/>
  <c r="O67" i="9"/>
  <c r="O68" i="9"/>
  <c r="O69" i="9"/>
  <c r="O70" i="9"/>
  <c r="O71" i="9"/>
  <c r="O72" i="9"/>
  <c r="O73" i="9"/>
  <c r="O74" i="9"/>
  <c r="O75" i="9"/>
  <c r="O76" i="9"/>
  <c r="O77" i="9"/>
  <c r="O78" i="9"/>
  <c r="O79" i="9"/>
  <c r="O80" i="9"/>
  <c r="O81" i="9"/>
  <c r="O82" i="9"/>
  <c r="O83" i="9"/>
  <c r="O84" i="9"/>
  <c r="O85" i="9"/>
  <c r="O86" i="9"/>
  <c r="O87" i="9"/>
  <c r="O88" i="9"/>
  <c r="O89" i="9"/>
  <c r="O90" i="9"/>
  <c r="O91" i="9"/>
  <c r="O92" i="9"/>
  <c r="O93" i="9"/>
  <c r="O94" i="9"/>
  <c r="O95" i="9"/>
  <c r="O96" i="9"/>
  <c r="O97" i="9"/>
  <c r="O98" i="9"/>
  <c r="O99" i="9"/>
  <c r="O100" i="9"/>
  <c r="O101" i="9"/>
  <c r="O102" i="9"/>
  <c r="O103" i="9"/>
  <c r="O104" i="9"/>
  <c r="O105" i="9"/>
  <c r="O106" i="9"/>
  <c r="O107" i="9"/>
  <c r="O108" i="9"/>
  <c r="O109" i="9"/>
  <c r="O110" i="9"/>
  <c r="O111" i="9"/>
  <c r="O112" i="9"/>
  <c r="O113" i="9"/>
  <c r="O114" i="9"/>
  <c r="O115" i="9"/>
  <c r="O116" i="9"/>
  <c r="O117" i="9"/>
  <c r="O118" i="9"/>
  <c r="O119" i="9"/>
  <c r="O120" i="9"/>
  <c r="O121" i="9"/>
  <c r="O122" i="9"/>
  <c r="O123" i="9"/>
  <c r="O124" i="9"/>
  <c r="O125" i="9"/>
  <c r="O126" i="9"/>
  <c r="O127" i="9"/>
  <c r="O128" i="9"/>
  <c r="O129" i="9"/>
  <c r="O130" i="9"/>
  <c r="O131" i="9"/>
  <c r="O132" i="9"/>
  <c r="O133" i="9"/>
  <c r="O134" i="9"/>
  <c r="O135" i="9"/>
  <c r="O136" i="9"/>
  <c r="O137" i="9"/>
  <c r="O138" i="9"/>
  <c r="O139" i="9"/>
  <c r="O140" i="9"/>
  <c r="O141" i="9"/>
  <c r="O142" i="9"/>
  <c r="O143" i="9"/>
  <c r="O144" i="9"/>
  <c r="O145" i="9"/>
  <c r="O146" i="9"/>
  <c r="O147" i="9"/>
  <c r="O148" i="9"/>
  <c r="O149" i="9"/>
  <c r="O150" i="9"/>
  <c r="O151" i="9"/>
  <c r="O152" i="9"/>
  <c r="O153" i="9"/>
  <c r="O154" i="9"/>
  <c r="O155" i="9"/>
  <c r="O156" i="9"/>
  <c r="O157" i="9"/>
  <c r="O158" i="9"/>
  <c r="O159" i="9"/>
  <c r="O160" i="9"/>
  <c r="O161" i="9"/>
  <c r="O162" i="9"/>
  <c r="O163" i="9"/>
  <c r="O164" i="9"/>
  <c r="O165" i="9"/>
  <c r="O166" i="9"/>
  <c r="O167" i="9"/>
  <c r="O168" i="9"/>
  <c r="O169" i="9"/>
  <c r="O170" i="9"/>
  <c r="O171" i="9"/>
  <c r="O172" i="9"/>
  <c r="O173" i="9"/>
  <c r="O174" i="9"/>
  <c r="O175" i="9"/>
  <c r="O176" i="9"/>
  <c r="O177" i="9"/>
  <c r="O178" i="9"/>
  <c r="O179" i="9"/>
  <c r="O180" i="9"/>
  <c r="O181" i="9"/>
  <c r="O182" i="9"/>
  <c r="O183" i="9"/>
  <c r="O184" i="9"/>
  <c r="O185" i="9"/>
  <c r="O186" i="9"/>
  <c r="O187" i="9"/>
  <c r="O188" i="9"/>
  <c r="O189" i="9"/>
  <c r="O190" i="9"/>
  <c r="O191" i="9"/>
  <c r="O192" i="9"/>
  <c r="O193" i="9"/>
  <c r="O194" i="9"/>
  <c r="O195" i="9"/>
  <c r="O196" i="9"/>
  <c r="O197" i="9"/>
  <c r="O198" i="9"/>
  <c r="O199" i="9"/>
  <c r="O200" i="9"/>
  <c r="O201" i="9"/>
  <c r="O202" i="9"/>
  <c r="O203" i="9"/>
  <c r="O204" i="9"/>
  <c r="O205" i="9"/>
  <c r="O206" i="9"/>
  <c r="O207" i="9"/>
  <c r="O208" i="9"/>
  <c r="O209" i="9"/>
  <c r="O210" i="9"/>
  <c r="O211" i="9"/>
  <c r="O212" i="9"/>
  <c r="O213" i="9"/>
  <c r="O214" i="9"/>
  <c r="O215" i="9"/>
  <c r="O216" i="9"/>
  <c r="O217" i="9"/>
  <c r="O218" i="9"/>
  <c r="O219" i="9"/>
  <c r="O220" i="9"/>
  <c r="O221" i="9"/>
  <c r="O222" i="9"/>
  <c r="O223" i="9"/>
  <c r="O224" i="9"/>
  <c r="O225" i="9"/>
  <c r="O226" i="9"/>
  <c r="O227" i="9"/>
  <c r="O228" i="9"/>
  <c r="O229" i="9"/>
  <c r="O230" i="9"/>
  <c r="O231" i="9"/>
  <c r="O232" i="9"/>
  <c r="O233" i="9"/>
  <c r="O234" i="9"/>
  <c r="O235" i="9"/>
  <c r="O236" i="9"/>
  <c r="O237" i="9"/>
  <c r="O238" i="9"/>
  <c r="O239" i="9"/>
  <c r="O240" i="9"/>
  <c r="O241" i="9"/>
  <c r="O242" i="9"/>
  <c r="O243" i="9"/>
  <c r="O244" i="9"/>
  <c r="O245" i="9"/>
  <c r="O246" i="9"/>
  <c r="O247" i="9"/>
  <c r="O248" i="9"/>
  <c r="O249" i="9"/>
  <c r="O250" i="9"/>
  <c r="O251" i="9"/>
  <c r="O252" i="9"/>
  <c r="O253" i="9"/>
  <c r="O254" i="9"/>
  <c r="O255" i="9"/>
  <c r="O256" i="9"/>
  <c r="O257" i="9"/>
  <c r="O258" i="9"/>
  <c r="O259" i="9"/>
  <c r="O260" i="9"/>
  <c r="O261" i="9"/>
  <c r="O262" i="9"/>
  <c r="O263" i="9"/>
  <c r="O264" i="9"/>
  <c r="O265" i="9"/>
  <c r="O266" i="9"/>
  <c r="O267" i="9"/>
  <c r="O268" i="9"/>
  <c r="O269" i="9"/>
  <c r="O270" i="9"/>
  <c r="O271" i="9"/>
  <c r="O272" i="9"/>
  <c r="O273" i="9"/>
  <c r="O274" i="9"/>
  <c r="O275" i="9"/>
  <c r="O276" i="9"/>
  <c r="O277" i="9"/>
  <c r="O278" i="9"/>
  <c r="O279" i="9"/>
  <c r="O280" i="9"/>
  <c r="O281" i="9"/>
  <c r="O282" i="9"/>
  <c r="O283" i="9"/>
  <c r="O284" i="9"/>
  <c r="O285" i="9"/>
  <c r="O286" i="9"/>
  <c r="O287" i="9"/>
  <c r="O288" i="9"/>
  <c r="O289" i="9"/>
  <c r="O290" i="9"/>
  <c r="O291" i="9"/>
  <c r="O292" i="9"/>
  <c r="O293" i="9"/>
  <c r="O294" i="9"/>
  <c r="O295" i="9"/>
  <c r="O296" i="9"/>
  <c r="O297" i="9"/>
  <c r="O298" i="9"/>
  <c r="O299" i="9"/>
  <c r="O300" i="9"/>
  <c r="O301" i="9"/>
  <c r="O302" i="9"/>
  <c r="O303" i="9"/>
  <c r="O304" i="9"/>
  <c r="O305" i="9"/>
  <c r="O306" i="9"/>
  <c r="O307" i="9"/>
  <c r="O308" i="9"/>
  <c r="O309" i="9"/>
  <c r="O310"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3" i="9"/>
  <c r="H164" i="9"/>
  <c r="H165" i="9"/>
  <c r="H166" i="9"/>
  <c r="H167" i="9"/>
  <c r="H168" i="9"/>
  <c r="H169" i="9"/>
  <c r="H170" i="9"/>
  <c r="H171" i="9"/>
  <c r="H172" i="9"/>
  <c r="H173" i="9"/>
  <c r="H174" i="9"/>
  <c r="H175" i="9"/>
  <c r="H176" i="9"/>
  <c r="H177" i="9"/>
  <c r="H178" i="9"/>
  <c r="H179" i="9"/>
  <c r="H180" i="9"/>
  <c r="H181" i="9"/>
  <c r="H182" i="9"/>
  <c r="H183" i="9"/>
  <c r="H184" i="9"/>
  <c r="H185" i="9"/>
  <c r="H186" i="9"/>
  <c r="H187" i="9"/>
  <c r="H188" i="9"/>
  <c r="H189" i="9"/>
  <c r="H190" i="9"/>
  <c r="H191" i="9"/>
  <c r="H192" i="9"/>
  <c r="H193" i="9"/>
  <c r="H194" i="9"/>
  <c r="H195" i="9"/>
  <c r="H196" i="9"/>
  <c r="H197" i="9"/>
  <c r="H198" i="9"/>
  <c r="H199" i="9"/>
  <c r="H200" i="9"/>
  <c r="H201" i="9"/>
  <c r="H202" i="9"/>
  <c r="H203" i="9"/>
  <c r="H204" i="9"/>
  <c r="H205" i="9"/>
  <c r="H206" i="9"/>
  <c r="H207" i="9"/>
  <c r="H208" i="9"/>
  <c r="H209" i="9"/>
  <c r="H210" i="9"/>
  <c r="H211" i="9"/>
  <c r="H212" i="9"/>
  <c r="H213" i="9"/>
  <c r="H214" i="9"/>
  <c r="H215" i="9"/>
  <c r="H216" i="9"/>
  <c r="H217" i="9"/>
  <c r="H218" i="9"/>
  <c r="H219" i="9"/>
  <c r="H220" i="9"/>
  <c r="H221" i="9"/>
  <c r="H222" i="9"/>
  <c r="H223" i="9"/>
  <c r="H224" i="9"/>
  <c r="H225" i="9"/>
  <c r="H226" i="9"/>
  <c r="H227" i="9"/>
  <c r="H228" i="9"/>
  <c r="H229" i="9"/>
  <c r="H230" i="9"/>
  <c r="H231" i="9"/>
  <c r="H232" i="9"/>
  <c r="H233" i="9"/>
  <c r="H234" i="9"/>
  <c r="H235" i="9"/>
  <c r="H236" i="9"/>
  <c r="H237" i="9"/>
  <c r="H238" i="9"/>
  <c r="H239" i="9"/>
  <c r="H240" i="9"/>
  <c r="H241" i="9"/>
  <c r="H242" i="9"/>
  <c r="H243" i="9"/>
  <c r="H244" i="9"/>
  <c r="H245" i="9"/>
  <c r="H246" i="9"/>
  <c r="H247" i="9"/>
  <c r="H248" i="9"/>
  <c r="H249" i="9"/>
  <c r="H250" i="9"/>
  <c r="H251" i="9"/>
  <c r="H252" i="9"/>
  <c r="H253" i="9"/>
  <c r="H254" i="9"/>
  <c r="H255" i="9"/>
  <c r="H256" i="9"/>
  <c r="H257" i="9"/>
  <c r="H258" i="9"/>
  <c r="H259" i="9"/>
  <c r="H260" i="9"/>
  <c r="H261" i="9"/>
  <c r="H262" i="9"/>
  <c r="H263" i="9"/>
  <c r="H264" i="9"/>
  <c r="H265" i="9"/>
  <c r="H266" i="9"/>
  <c r="H267" i="9"/>
  <c r="H268" i="9"/>
  <c r="H269" i="9"/>
  <c r="H270" i="9"/>
  <c r="H271" i="9"/>
  <c r="H272" i="9"/>
  <c r="H273" i="9"/>
  <c r="H274" i="9"/>
  <c r="H275" i="9"/>
  <c r="H276" i="9"/>
  <c r="H277" i="9"/>
  <c r="H278" i="9"/>
  <c r="H279" i="9"/>
  <c r="H280" i="9"/>
  <c r="H281" i="9"/>
  <c r="H282" i="9"/>
  <c r="H283" i="9"/>
  <c r="H284" i="9"/>
  <c r="H285" i="9"/>
  <c r="H286" i="9"/>
  <c r="H287" i="9"/>
  <c r="H288" i="9"/>
  <c r="H289" i="9"/>
  <c r="H290" i="9"/>
  <c r="H291" i="9"/>
  <c r="H292" i="9"/>
  <c r="H293" i="9"/>
  <c r="H294" i="9"/>
  <c r="H295" i="9"/>
  <c r="H296" i="9"/>
  <c r="H297" i="9"/>
  <c r="H298" i="9"/>
  <c r="H299" i="9"/>
  <c r="H300" i="9"/>
  <c r="H301" i="9"/>
  <c r="H302" i="9"/>
  <c r="H303" i="9"/>
  <c r="H304" i="9"/>
  <c r="H305" i="9"/>
  <c r="H306" i="9"/>
  <c r="H307" i="9"/>
  <c r="H308" i="9"/>
  <c r="H309" i="9"/>
  <c r="H310" i="9"/>
  <c r="M5" i="19"/>
  <c r="J8" i="19"/>
  <c r="J9" i="19"/>
  <c r="J20" i="19"/>
  <c r="J23" i="19"/>
  <c r="J33" i="19"/>
  <c r="J35" i="19"/>
  <c r="J47" i="19"/>
  <c r="J48" i="19"/>
  <c r="J59" i="19"/>
  <c r="J60" i="19"/>
  <c r="J72" i="19"/>
  <c r="J73" i="19"/>
  <c r="J84" i="19"/>
  <c r="J87" i="19"/>
  <c r="J97" i="19"/>
  <c r="J99" i="19"/>
  <c r="J111" i="19"/>
  <c r="J112" i="19"/>
  <c r="J123" i="19"/>
  <c r="J124" i="19"/>
  <c r="J136" i="19"/>
  <c r="J137" i="19"/>
  <c r="J148" i="19"/>
  <c r="J151" i="19"/>
  <c r="J161" i="19"/>
  <c r="J163" i="19"/>
  <c r="J175" i="19"/>
  <c r="J176" i="19"/>
  <c r="J187" i="19"/>
  <c r="J188" i="19"/>
  <c r="J200" i="19"/>
  <c r="J201" i="19"/>
  <c r="J212" i="19"/>
  <c r="J215" i="19"/>
  <c r="J225" i="19"/>
  <c r="J227" i="19"/>
  <c r="J239" i="19"/>
  <c r="J240" i="19"/>
  <c r="J251" i="19"/>
  <c r="J252" i="19"/>
  <c r="J264" i="19"/>
  <c r="J265" i="19"/>
  <c r="J276" i="19"/>
  <c r="J279" i="19"/>
  <c r="J289" i="19"/>
  <c r="J291" i="19"/>
  <c r="I7" i="19"/>
  <c r="I8" i="19"/>
  <c r="I9" i="19"/>
  <c r="I10" i="19"/>
  <c r="I11" i="19"/>
  <c r="I12" i="19"/>
  <c r="I13" i="19"/>
  <c r="I4" i="19" s="1"/>
  <c r="J16" i="19" s="1"/>
  <c r="I14" i="19"/>
  <c r="I15" i="19"/>
  <c r="I16" i="19"/>
  <c r="I17" i="19"/>
  <c r="I18" i="19"/>
  <c r="I19" i="19"/>
  <c r="I20" i="19"/>
  <c r="I21" i="19"/>
  <c r="I22" i="19"/>
  <c r="I23" i="19"/>
  <c r="I24" i="19"/>
  <c r="I25" i="19"/>
  <c r="I26" i="19"/>
  <c r="I27" i="19"/>
  <c r="I28" i="19"/>
  <c r="I29" i="19"/>
  <c r="I30" i="19"/>
  <c r="I31" i="19"/>
  <c r="I32" i="19"/>
  <c r="I33" i="19"/>
  <c r="I34" i="19"/>
  <c r="I35" i="19"/>
  <c r="I36" i="19"/>
  <c r="I37" i="19"/>
  <c r="I38" i="19"/>
  <c r="I39" i="19"/>
  <c r="I40" i="19"/>
  <c r="I41" i="19"/>
  <c r="I42" i="19"/>
  <c r="I43" i="19"/>
  <c r="I44" i="19"/>
  <c r="I45" i="19"/>
  <c r="I46" i="19"/>
  <c r="I47" i="19"/>
  <c r="I48" i="19"/>
  <c r="I49" i="19"/>
  <c r="I50" i="19"/>
  <c r="I51" i="19"/>
  <c r="I52" i="19"/>
  <c r="I53" i="19"/>
  <c r="I54" i="19"/>
  <c r="I55" i="19"/>
  <c r="I56" i="19"/>
  <c r="I57" i="19"/>
  <c r="I58" i="19"/>
  <c r="I59" i="19"/>
  <c r="I60" i="19"/>
  <c r="I61" i="19"/>
  <c r="I62" i="19"/>
  <c r="I63" i="19"/>
  <c r="I64" i="19"/>
  <c r="I65" i="19"/>
  <c r="I66" i="19"/>
  <c r="I67" i="19"/>
  <c r="I68" i="19"/>
  <c r="I69" i="19"/>
  <c r="I70" i="19"/>
  <c r="I71" i="19"/>
  <c r="I72" i="19"/>
  <c r="I73" i="19"/>
  <c r="I74" i="19"/>
  <c r="I75" i="19"/>
  <c r="I76" i="19"/>
  <c r="I77" i="19"/>
  <c r="I78" i="19"/>
  <c r="I79" i="19"/>
  <c r="I80" i="19"/>
  <c r="I81" i="19"/>
  <c r="I82" i="19"/>
  <c r="I83" i="19"/>
  <c r="I84" i="19"/>
  <c r="I85" i="19"/>
  <c r="I86" i="19"/>
  <c r="I87" i="19"/>
  <c r="I88" i="19"/>
  <c r="I89" i="19"/>
  <c r="I90" i="19"/>
  <c r="I91" i="19"/>
  <c r="I92" i="19"/>
  <c r="I93" i="19"/>
  <c r="I94" i="19"/>
  <c r="I95" i="19"/>
  <c r="I96" i="19"/>
  <c r="I97" i="19"/>
  <c r="I98" i="19"/>
  <c r="I99" i="19"/>
  <c r="I100" i="19"/>
  <c r="I101" i="19"/>
  <c r="I102" i="19"/>
  <c r="I103" i="19"/>
  <c r="I104" i="19"/>
  <c r="I105" i="19"/>
  <c r="I106" i="19"/>
  <c r="I107" i="19"/>
  <c r="I108" i="19"/>
  <c r="I109" i="19"/>
  <c r="I110" i="19"/>
  <c r="I111" i="19"/>
  <c r="I112" i="19"/>
  <c r="I113" i="19"/>
  <c r="I114" i="19"/>
  <c r="I115" i="19"/>
  <c r="I116" i="19"/>
  <c r="I117" i="19"/>
  <c r="I118" i="19"/>
  <c r="I119" i="19"/>
  <c r="I120" i="19"/>
  <c r="I121" i="19"/>
  <c r="I122" i="19"/>
  <c r="I123" i="19"/>
  <c r="I124" i="19"/>
  <c r="I125" i="19"/>
  <c r="I126" i="19"/>
  <c r="I127" i="19"/>
  <c r="I128" i="19"/>
  <c r="I129" i="19"/>
  <c r="I130" i="19"/>
  <c r="I131" i="19"/>
  <c r="I132" i="19"/>
  <c r="I133" i="19"/>
  <c r="I134" i="19"/>
  <c r="I135" i="19"/>
  <c r="I136" i="19"/>
  <c r="I137" i="19"/>
  <c r="I138" i="19"/>
  <c r="I139" i="19"/>
  <c r="I140" i="19"/>
  <c r="I141" i="19"/>
  <c r="I142" i="19"/>
  <c r="I143" i="19"/>
  <c r="I144" i="19"/>
  <c r="I145" i="19"/>
  <c r="I146" i="19"/>
  <c r="I147" i="19"/>
  <c r="I148" i="19"/>
  <c r="I149" i="19"/>
  <c r="I150" i="19"/>
  <c r="I151" i="19"/>
  <c r="I152" i="19"/>
  <c r="I153" i="19"/>
  <c r="I154" i="19"/>
  <c r="I155" i="19"/>
  <c r="I156" i="19"/>
  <c r="I157" i="19"/>
  <c r="I158" i="19"/>
  <c r="I159" i="19"/>
  <c r="I160" i="19"/>
  <c r="I161" i="19"/>
  <c r="I162" i="19"/>
  <c r="I163" i="19"/>
  <c r="I164" i="19"/>
  <c r="I165" i="19"/>
  <c r="I166" i="19"/>
  <c r="I167" i="19"/>
  <c r="I168" i="19"/>
  <c r="I169" i="19"/>
  <c r="I170" i="19"/>
  <c r="I171" i="19"/>
  <c r="I172" i="19"/>
  <c r="I173" i="19"/>
  <c r="I174" i="19"/>
  <c r="I175" i="19"/>
  <c r="I176" i="19"/>
  <c r="I177" i="19"/>
  <c r="I178" i="19"/>
  <c r="I179" i="19"/>
  <c r="I180" i="19"/>
  <c r="I181" i="19"/>
  <c r="I182" i="19"/>
  <c r="I183" i="19"/>
  <c r="I184" i="19"/>
  <c r="I185" i="19"/>
  <c r="I186" i="19"/>
  <c r="I187" i="19"/>
  <c r="I188" i="19"/>
  <c r="I189" i="19"/>
  <c r="I190" i="19"/>
  <c r="I191" i="19"/>
  <c r="I192" i="19"/>
  <c r="I193" i="19"/>
  <c r="I194" i="19"/>
  <c r="I195" i="19"/>
  <c r="I196" i="19"/>
  <c r="I197" i="19"/>
  <c r="I198" i="19"/>
  <c r="I199" i="19"/>
  <c r="I200" i="19"/>
  <c r="I201" i="19"/>
  <c r="I202" i="19"/>
  <c r="I203" i="19"/>
  <c r="I204" i="19"/>
  <c r="I205" i="19"/>
  <c r="I206" i="19"/>
  <c r="I207" i="19"/>
  <c r="I208" i="19"/>
  <c r="I209" i="19"/>
  <c r="I210" i="19"/>
  <c r="I211" i="19"/>
  <c r="I212" i="19"/>
  <c r="I213" i="19"/>
  <c r="I214" i="19"/>
  <c r="I215" i="19"/>
  <c r="I216" i="19"/>
  <c r="I217" i="19"/>
  <c r="I218" i="19"/>
  <c r="I219" i="19"/>
  <c r="I220" i="19"/>
  <c r="I221" i="19"/>
  <c r="I222" i="19"/>
  <c r="I223" i="19"/>
  <c r="I224" i="19"/>
  <c r="I225" i="19"/>
  <c r="I226" i="19"/>
  <c r="I227" i="19"/>
  <c r="I228" i="19"/>
  <c r="I229" i="19"/>
  <c r="I230" i="19"/>
  <c r="I231" i="19"/>
  <c r="I232" i="19"/>
  <c r="I233" i="19"/>
  <c r="I234" i="19"/>
  <c r="I235" i="19"/>
  <c r="I236" i="19"/>
  <c r="I237" i="19"/>
  <c r="I238" i="19"/>
  <c r="I239" i="19"/>
  <c r="I240" i="19"/>
  <c r="I241" i="19"/>
  <c r="I242" i="19"/>
  <c r="I243" i="19"/>
  <c r="I244" i="19"/>
  <c r="I245" i="19"/>
  <c r="I246" i="19"/>
  <c r="I247" i="19"/>
  <c r="I248" i="19"/>
  <c r="I249" i="19"/>
  <c r="I250" i="19"/>
  <c r="I251" i="19"/>
  <c r="I252" i="19"/>
  <c r="I253" i="19"/>
  <c r="I254" i="19"/>
  <c r="I255" i="19"/>
  <c r="I256" i="19"/>
  <c r="I257" i="19"/>
  <c r="I258" i="19"/>
  <c r="I259" i="19"/>
  <c r="I260" i="19"/>
  <c r="I261" i="19"/>
  <c r="I262" i="19"/>
  <c r="I263" i="19"/>
  <c r="I264" i="19"/>
  <c r="I265" i="19"/>
  <c r="I266" i="19"/>
  <c r="I267" i="19"/>
  <c r="I268" i="19"/>
  <c r="I269" i="19"/>
  <c r="I270" i="19"/>
  <c r="I271" i="19"/>
  <c r="I272" i="19"/>
  <c r="I273" i="19"/>
  <c r="I274" i="19"/>
  <c r="I275" i="19"/>
  <c r="I276" i="19"/>
  <c r="I277" i="19"/>
  <c r="I278" i="19"/>
  <c r="I279" i="19"/>
  <c r="I280" i="19"/>
  <c r="I281" i="19"/>
  <c r="I282" i="19"/>
  <c r="I283" i="19"/>
  <c r="I284" i="19"/>
  <c r="I285" i="19"/>
  <c r="I286" i="19"/>
  <c r="I287" i="19"/>
  <c r="I288" i="19"/>
  <c r="I289" i="19"/>
  <c r="I290" i="19"/>
  <c r="I291" i="19"/>
  <c r="I292" i="19"/>
  <c r="I293" i="19"/>
  <c r="I294" i="19"/>
  <c r="I295" i="19"/>
  <c r="I296" i="19"/>
  <c r="I297" i="19"/>
  <c r="H4" i="19"/>
  <c r="G4" i="19"/>
  <c r="E4" i="19"/>
  <c r="D4" i="19"/>
  <c r="J292" i="19" l="1"/>
  <c r="J280" i="19"/>
  <c r="J267" i="19"/>
  <c r="J255" i="19"/>
  <c r="J241" i="19"/>
  <c r="J228" i="19"/>
  <c r="J216" i="19"/>
  <c r="J203" i="19"/>
  <c r="J191" i="19"/>
  <c r="J177" i="19"/>
  <c r="J164" i="19"/>
  <c r="J152" i="19"/>
  <c r="J139" i="19"/>
  <c r="J127" i="19"/>
  <c r="J113" i="19"/>
  <c r="J100" i="19"/>
  <c r="J88" i="19"/>
  <c r="J75" i="19"/>
  <c r="J63" i="19"/>
  <c r="J49" i="19"/>
  <c r="J36" i="19"/>
  <c r="J24" i="19"/>
  <c r="J11" i="19"/>
  <c r="J288" i="19"/>
  <c r="J275" i="19"/>
  <c r="J263" i="19"/>
  <c r="J249" i="19"/>
  <c r="J236" i="19"/>
  <c r="J224" i="19"/>
  <c r="J211" i="19"/>
  <c r="J199" i="19"/>
  <c r="J185" i="19"/>
  <c r="J172" i="19"/>
  <c r="J160" i="19"/>
  <c r="J147" i="19"/>
  <c r="J135" i="19"/>
  <c r="J121" i="19"/>
  <c r="J108" i="19"/>
  <c r="J96" i="19"/>
  <c r="J83" i="19"/>
  <c r="J71" i="19"/>
  <c r="J57" i="19"/>
  <c r="J44" i="19"/>
  <c r="J32" i="19"/>
  <c r="J19" i="19"/>
  <c r="J7" i="19"/>
  <c r="J287" i="19"/>
  <c r="J273" i="19"/>
  <c r="J260" i="19"/>
  <c r="J248" i="19"/>
  <c r="J235" i="19"/>
  <c r="J223" i="19"/>
  <c r="J209" i="19"/>
  <c r="J196" i="19"/>
  <c r="J184" i="19"/>
  <c r="J171" i="19"/>
  <c r="J159" i="19"/>
  <c r="J145" i="19"/>
  <c r="J132" i="19"/>
  <c r="J120" i="19"/>
  <c r="J107" i="19"/>
  <c r="J95" i="19"/>
  <c r="J81" i="19"/>
  <c r="J68" i="19"/>
  <c r="J56" i="19"/>
  <c r="J43" i="19"/>
  <c r="J31" i="19"/>
  <c r="J17" i="19"/>
  <c r="J297" i="19"/>
  <c r="J284" i="19"/>
  <c r="J272" i="19"/>
  <c r="J259" i="19"/>
  <c r="J247" i="19"/>
  <c r="J233" i="19"/>
  <c r="J220" i="19"/>
  <c r="J208" i="19"/>
  <c r="J195" i="19"/>
  <c r="J183" i="19"/>
  <c r="J169" i="19"/>
  <c r="J156" i="19"/>
  <c r="J144" i="19"/>
  <c r="J131" i="19"/>
  <c r="J119" i="19"/>
  <c r="J105" i="19"/>
  <c r="J92" i="19"/>
  <c r="J80" i="19"/>
  <c r="J67" i="19"/>
  <c r="J55" i="19"/>
  <c r="J41" i="19"/>
  <c r="J28" i="19"/>
  <c r="J10" i="19"/>
  <c r="J5" i="19"/>
  <c r="J296" i="19"/>
  <c r="J283" i="19"/>
  <c r="J271" i="19"/>
  <c r="J257" i="19"/>
  <c r="J244" i="19"/>
  <c r="J232" i="19"/>
  <c r="J219" i="19"/>
  <c r="J207" i="19"/>
  <c r="J193" i="19"/>
  <c r="J180" i="19"/>
  <c r="J168" i="19"/>
  <c r="J155" i="19"/>
  <c r="J143" i="19"/>
  <c r="J129" i="19"/>
  <c r="J116" i="19"/>
  <c r="J104" i="19"/>
  <c r="J91" i="19"/>
  <c r="J79" i="19"/>
  <c r="J65" i="19"/>
  <c r="J52" i="19"/>
  <c r="J40" i="19"/>
  <c r="J27" i="19"/>
  <c r="J15" i="19"/>
  <c r="J295" i="19"/>
  <c r="J281" i="19"/>
  <c r="J268" i="19"/>
  <c r="J256" i="19"/>
  <c r="J243" i="19"/>
  <c r="J231" i="19"/>
  <c r="J217" i="19"/>
  <c r="J204" i="19"/>
  <c r="J192" i="19"/>
  <c r="J179" i="19"/>
  <c r="J167" i="19"/>
  <c r="J153" i="19"/>
  <c r="J140" i="19"/>
  <c r="J128" i="19"/>
  <c r="J115" i="19"/>
  <c r="J103" i="19"/>
  <c r="J89" i="19"/>
  <c r="J76" i="19"/>
  <c r="J64" i="19"/>
  <c r="J51" i="19"/>
  <c r="J39" i="19"/>
  <c r="J25" i="19"/>
  <c r="J12" i="19"/>
  <c r="J286" i="19"/>
  <c r="J278" i="19"/>
  <c r="J262" i="19"/>
  <c r="J238" i="19"/>
  <c r="J222" i="19"/>
  <c r="J206" i="19"/>
  <c r="J198" i="19"/>
  <c r="J190" i="19"/>
  <c r="J182" i="19"/>
  <c r="J174" i="19"/>
  <c r="J166" i="19"/>
  <c r="J150" i="19"/>
  <c r="J142" i="19"/>
  <c r="J134" i="19"/>
  <c r="J126" i="19"/>
  <c r="J118" i="19"/>
  <c r="J110" i="19"/>
  <c r="J102" i="19"/>
  <c r="J94" i="19"/>
  <c r="J86" i="19"/>
  <c r="J78" i="19"/>
  <c r="J70" i="19"/>
  <c r="J62" i="19"/>
  <c r="J54" i="19"/>
  <c r="J46" i="19"/>
  <c r="J38" i="19"/>
  <c r="J30" i="19"/>
  <c r="J22" i="19"/>
  <c r="J14" i="19"/>
  <c r="J6" i="19"/>
  <c r="J294" i="19"/>
  <c r="J270" i="19"/>
  <c r="J254" i="19"/>
  <c r="J246" i="19"/>
  <c r="J230" i="19"/>
  <c r="J214" i="19"/>
  <c r="J158" i="19"/>
  <c r="J293" i="19"/>
  <c r="J285" i="19"/>
  <c r="J277" i="19"/>
  <c r="J269" i="19"/>
  <c r="J261" i="19"/>
  <c r="J253" i="19"/>
  <c r="J245" i="19"/>
  <c r="J237" i="19"/>
  <c r="J229" i="19"/>
  <c r="J221" i="19"/>
  <c r="J213" i="19"/>
  <c r="J205" i="19"/>
  <c r="J197" i="19"/>
  <c r="J189" i="19"/>
  <c r="J181" i="19"/>
  <c r="J173" i="19"/>
  <c r="J165" i="19"/>
  <c r="J157" i="19"/>
  <c r="J149" i="19"/>
  <c r="J141" i="19"/>
  <c r="J133" i="19"/>
  <c r="J125" i="19"/>
  <c r="J117" i="19"/>
  <c r="J109" i="19"/>
  <c r="J101" i="19"/>
  <c r="J93" i="19"/>
  <c r="J85" i="19"/>
  <c r="J77" i="19"/>
  <c r="J69" i="19"/>
  <c r="J61" i="19"/>
  <c r="J53" i="19"/>
  <c r="J45" i="19"/>
  <c r="J37" i="19"/>
  <c r="J29" i="19"/>
  <c r="J21" i="19"/>
  <c r="J13" i="19"/>
  <c r="J290" i="19"/>
  <c r="J282" i="19"/>
  <c r="J274" i="19"/>
  <c r="J266" i="19"/>
  <c r="J258" i="19"/>
  <c r="J250" i="19"/>
  <c r="J242" i="19"/>
  <c r="J234" i="19"/>
  <c r="J226" i="19"/>
  <c r="J218" i="19"/>
  <c r="J210" i="19"/>
  <c r="J202" i="19"/>
  <c r="J194" i="19"/>
  <c r="J186" i="19"/>
  <c r="J178" i="19"/>
  <c r="J170" i="19"/>
  <c r="J162" i="19"/>
  <c r="J154" i="19"/>
  <c r="J146" i="19"/>
  <c r="J138" i="19"/>
  <c r="J130" i="19"/>
  <c r="J122" i="19"/>
  <c r="J114" i="19"/>
  <c r="J106" i="19"/>
  <c r="J98" i="19"/>
  <c r="J90" i="19"/>
  <c r="J82" i="19"/>
  <c r="J74" i="19"/>
  <c r="J66" i="19"/>
  <c r="J58" i="19"/>
  <c r="J50" i="19"/>
  <c r="J42" i="19"/>
  <c r="J34" i="19"/>
  <c r="J26" i="19"/>
  <c r="J18" i="19"/>
  <c r="D11" i="21"/>
  <c r="D10" i="21"/>
  <c r="D9" i="21"/>
  <c r="D8" i="21"/>
  <c r="D7" i="21"/>
  <c r="D5" i="21"/>
  <c r="D4" i="21"/>
  <c r="B11" i="21"/>
  <c r="C6" i="21" l="1"/>
  <c r="C12" i="21" s="1"/>
  <c r="B6" i="21"/>
  <c r="B12" i="21" l="1"/>
  <c r="B13" i="21" s="1"/>
  <c r="D6" i="21"/>
  <c r="D12" i="21"/>
  <c r="C13" i="21"/>
  <c r="D13" i="21" s="1"/>
  <c r="X8" i="11" l="1"/>
  <c r="Y8" i="11" s="1"/>
  <c r="P8" i="11" l="1"/>
  <c r="Z8" i="11" s="1"/>
  <c r="P9" i="11"/>
  <c r="P10" i="11"/>
  <c r="P11" i="11"/>
  <c r="P12" i="11"/>
  <c r="P13" i="11"/>
  <c r="P14" i="11"/>
  <c r="P15" i="11"/>
  <c r="P16" i="11"/>
  <c r="P17" i="11"/>
  <c r="P18" i="11"/>
  <c r="P19" i="11"/>
  <c r="P20" i="11"/>
  <c r="P21" i="11"/>
  <c r="P22" i="11"/>
  <c r="P23" i="11"/>
  <c r="P24" i="11"/>
  <c r="P25" i="11"/>
  <c r="P26" i="11"/>
  <c r="P27" i="11"/>
  <c r="P28" i="11"/>
  <c r="P29" i="11"/>
  <c r="P30" i="11"/>
  <c r="P31" i="1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77" i="11"/>
  <c r="P78" i="11"/>
  <c r="P79" i="11"/>
  <c r="P80" i="11"/>
  <c r="P81" i="11"/>
  <c r="P82" i="11"/>
  <c r="P83" i="11"/>
  <c r="P84" i="11"/>
  <c r="P85" i="11"/>
  <c r="P86" i="11"/>
  <c r="P87" i="11"/>
  <c r="P88" i="11"/>
  <c r="P89" i="11"/>
  <c r="P90" i="11"/>
  <c r="P91" i="11"/>
  <c r="P92" i="11"/>
  <c r="P93" i="11"/>
  <c r="P94" i="11"/>
  <c r="P95" i="11"/>
  <c r="P96" i="11"/>
  <c r="P97" i="11"/>
  <c r="P98" i="11"/>
  <c r="P99" i="11"/>
  <c r="P100" i="11"/>
  <c r="P101" i="11"/>
  <c r="P102" i="11"/>
  <c r="P103" i="11"/>
  <c r="P104" i="11"/>
  <c r="P105" i="11"/>
  <c r="P106" i="11"/>
  <c r="P107" i="11"/>
  <c r="P108" i="11"/>
  <c r="P109" i="11"/>
  <c r="P110" i="11"/>
  <c r="P111" i="11"/>
  <c r="P112" i="11"/>
  <c r="P113" i="11"/>
  <c r="P114" i="11"/>
  <c r="P115" i="11"/>
  <c r="P116" i="11"/>
  <c r="P117" i="11"/>
  <c r="P118" i="11"/>
  <c r="P119" i="11"/>
  <c r="P120" i="11"/>
  <c r="P121" i="11"/>
  <c r="P122" i="11"/>
  <c r="P123" i="11"/>
  <c r="P124" i="11"/>
  <c r="P125" i="11"/>
  <c r="P126" i="11"/>
  <c r="P127" i="11"/>
  <c r="P128" i="11"/>
  <c r="P129" i="11"/>
  <c r="P130" i="11"/>
  <c r="P131" i="11"/>
  <c r="P132" i="11"/>
  <c r="P133" i="11"/>
  <c r="P134" i="11"/>
  <c r="P135" i="11"/>
  <c r="P136" i="11"/>
  <c r="P137" i="11"/>
  <c r="P138" i="11"/>
  <c r="P139" i="11"/>
  <c r="P140" i="11"/>
  <c r="P141" i="11"/>
  <c r="P142" i="11"/>
  <c r="P143" i="11"/>
  <c r="P144" i="11"/>
  <c r="P145" i="11"/>
  <c r="P146" i="11"/>
  <c r="P147" i="11"/>
  <c r="P148" i="11"/>
  <c r="P149" i="11"/>
  <c r="P150" i="11"/>
  <c r="P151" i="11"/>
  <c r="P152" i="11"/>
  <c r="P153" i="11"/>
  <c r="P154" i="11"/>
  <c r="P155" i="11"/>
  <c r="P156" i="11"/>
  <c r="P157" i="11"/>
  <c r="P158" i="11"/>
  <c r="P159" i="11"/>
  <c r="P160" i="11"/>
  <c r="P161" i="11"/>
  <c r="P162" i="11"/>
  <c r="P163" i="11"/>
  <c r="P164" i="11"/>
  <c r="P165" i="11"/>
  <c r="P166" i="11"/>
  <c r="P167" i="11"/>
  <c r="P168" i="11"/>
  <c r="P169" i="11"/>
  <c r="P170" i="11"/>
  <c r="P171" i="11"/>
  <c r="P172" i="11"/>
  <c r="P173" i="11"/>
  <c r="P174" i="11"/>
  <c r="P175" i="11"/>
  <c r="P176" i="11"/>
  <c r="P177" i="11"/>
  <c r="P178" i="11"/>
  <c r="P179" i="11"/>
  <c r="P180" i="11"/>
  <c r="P181" i="11"/>
  <c r="P182" i="11"/>
  <c r="P183" i="11"/>
  <c r="P184" i="11"/>
  <c r="P185" i="11"/>
  <c r="P186" i="11"/>
  <c r="P187" i="11"/>
  <c r="P188" i="11"/>
  <c r="P189" i="11"/>
  <c r="P190" i="11"/>
  <c r="P191" i="11"/>
  <c r="P192" i="11"/>
  <c r="P193" i="11"/>
  <c r="P194" i="11"/>
  <c r="P195" i="11"/>
  <c r="P196" i="11"/>
  <c r="P197" i="11"/>
  <c r="P198" i="11"/>
  <c r="P199" i="11"/>
  <c r="P200" i="11"/>
  <c r="P201" i="11"/>
  <c r="P202" i="11"/>
  <c r="P203" i="11"/>
  <c r="P204" i="11"/>
  <c r="P205" i="11"/>
  <c r="P206" i="11"/>
  <c r="P207" i="11"/>
  <c r="P208" i="11"/>
  <c r="P209" i="11"/>
  <c r="P210" i="11"/>
  <c r="P211" i="11"/>
  <c r="P212" i="11"/>
  <c r="P213" i="11"/>
  <c r="P214" i="11"/>
  <c r="P215" i="11"/>
  <c r="P216" i="11"/>
  <c r="P217" i="11"/>
  <c r="P218" i="11"/>
  <c r="P219" i="11"/>
  <c r="P220" i="11"/>
  <c r="P221" i="11"/>
  <c r="P222" i="11"/>
  <c r="P223" i="11"/>
  <c r="P224" i="11"/>
  <c r="P225" i="11"/>
  <c r="P226" i="11"/>
  <c r="P227" i="11"/>
  <c r="P228" i="11"/>
  <c r="P229" i="11"/>
  <c r="P230" i="11"/>
  <c r="P231" i="11"/>
  <c r="P232" i="11"/>
  <c r="P233" i="11"/>
  <c r="P234" i="11"/>
  <c r="P235" i="11"/>
  <c r="P236" i="11"/>
  <c r="P237" i="11"/>
  <c r="P238" i="11"/>
  <c r="P239" i="11"/>
  <c r="P240" i="11"/>
  <c r="P241" i="11"/>
  <c r="P242" i="11"/>
  <c r="P243" i="11"/>
  <c r="P244" i="11"/>
  <c r="P245" i="11"/>
  <c r="P246" i="11"/>
  <c r="P247" i="11"/>
  <c r="P248" i="11"/>
  <c r="P249" i="11"/>
  <c r="P250" i="11"/>
  <c r="P251" i="11"/>
  <c r="P252" i="11"/>
  <c r="P253" i="11"/>
  <c r="P254" i="11"/>
  <c r="P255" i="11"/>
  <c r="P256" i="11"/>
  <c r="P257" i="11"/>
  <c r="P258" i="11"/>
  <c r="P259" i="11"/>
  <c r="P260" i="11"/>
  <c r="P261" i="11"/>
  <c r="P262" i="11"/>
  <c r="P263" i="11"/>
  <c r="P264" i="11"/>
  <c r="P265" i="11"/>
  <c r="P266" i="11"/>
  <c r="P267" i="11"/>
  <c r="P268" i="11"/>
  <c r="P269" i="11"/>
  <c r="P270" i="11"/>
  <c r="P271" i="11"/>
  <c r="P272" i="11"/>
  <c r="P273" i="11"/>
  <c r="P274" i="11"/>
  <c r="P275" i="11"/>
  <c r="P276" i="11"/>
  <c r="P277" i="11"/>
  <c r="P278" i="11"/>
  <c r="P279" i="11"/>
  <c r="P280" i="11"/>
  <c r="P281" i="11"/>
  <c r="P282" i="11"/>
  <c r="P283" i="11"/>
  <c r="P284" i="11"/>
  <c r="P285" i="11"/>
  <c r="P286" i="11"/>
  <c r="P287" i="11"/>
  <c r="P288" i="11"/>
  <c r="P289" i="11"/>
  <c r="P290" i="11"/>
  <c r="P291" i="11"/>
  <c r="P292" i="11"/>
  <c r="P293" i="11"/>
  <c r="P294" i="11"/>
  <c r="P295" i="11"/>
  <c r="P296" i="11"/>
  <c r="P297" i="11"/>
  <c r="P298" i="11"/>
  <c r="P299" i="11"/>
  <c r="P300" i="11"/>
  <c r="O7" i="11"/>
  <c r="L7" i="18"/>
  <c r="L8" i="18"/>
  <c r="L9" i="18"/>
  <c r="L10" i="18"/>
  <c r="L11" i="18"/>
  <c r="L12" i="18"/>
  <c r="L13" i="18"/>
  <c r="L14" i="18"/>
  <c r="L15" i="18"/>
  <c r="L16" i="18"/>
  <c r="L17" i="18"/>
  <c r="L18" i="18"/>
  <c r="L19" i="18"/>
  <c r="L20" i="18"/>
  <c r="L21" i="18"/>
  <c r="L22" i="18"/>
  <c r="L23" i="18"/>
  <c r="L24" i="18"/>
  <c r="L25" i="18"/>
  <c r="L26" i="18"/>
  <c r="L27" i="18"/>
  <c r="L28" i="18"/>
  <c r="L29" i="18"/>
  <c r="L30" i="18"/>
  <c r="L31" i="18"/>
  <c r="L32" i="18"/>
  <c r="L33" i="18"/>
  <c r="L34" i="18"/>
  <c r="L35" i="18"/>
  <c r="L36" i="18"/>
  <c r="L37" i="18"/>
  <c r="L38" i="18"/>
  <c r="L39" i="18"/>
  <c r="L40" i="18"/>
  <c r="L41" i="18"/>
  <c r="L42" i="18"/>
  <c r="L43" i="18"/>
  <c r="L44" i="18"/>
  <c r="L45" i="18"/>
  <c r="L46" i="18"/>
  <c r="L47" i="18"/>
  <c r="L48" i="18"/>
  <c r="L49" i="18"/>
  <c r="L50" i="18"/>
  <c r="L51" i="18"/>
  <c r="L52" i="18"/>
  <c r="L53" i="18"/>
  <c r="L54" i="18"/>
  <c r="L55" i="18"/>
  <c r="L56" i="18"/>
  <c r="L57" i="18"/>
  <c r="L58" i="18"/>
  <c r="L59" i="18"/>
  <c r="L60" i="18"/>
  <c r="L61" i="18"/>
  <c r="L62" i="18"/>
  <c r="L63" i="18"/>
  <c r="L64" i="18"/>
  <c r="L65" i="18"/>
  <c r="L66" i="18"/>
  <c r="L67" i="18"/>
  <c r="L68" i="18"/>
  <c r="L69" i="18"/>
  <c r="L70" i="18"/>
  <c r="L71" i="18"/>
  <c r="L72" i="18"/>
  <c r="L73" i="18"/>
  <c r="L74" i="18"/>
  <c r="L75" i="18"/>
  <c r="L76" i="18"/>
  <c r="L77" i="18"/>
  <c r="L78" i="18"/>
  <c r="L79" i="18"/>
  <c r="L80" i="18"/>
  <c r="L81" i="18"/>
  <c r="L82" i="18"/>
  <c r="L83" i="18"/>
  <c r="L84" i="18"/>
  <c r="L85" i="18"/>
  <c r="L86" i="18"/>
  <c r="L87" i="18"/>
  <c r="L88" i="18"/>
  <c r="L89" i="18"/>
  <c r="L90" i="18"/>
  <c r="L91" i="18"/>
  <c r="L92" i="18"/>
  <c r="L93" i="18"/>
  <c r="L94" i="18"/>
  <c r="L95" i="18"/>
  <c r="L96" i="18"/>
  <c r="L97" i="18"/>
  <c r="L98" i="18"/>
  <c r="L99" i="18"/>
  <c r="L100" i="18"/>
  <c r="L101" i="18"/>
  <c r="L102" i="18"/>
  <c r="L103" i="18"/>
  <c r="L104" i="18"/>
  <c r="L105" i="18"/>
  <c r="L106" i="18"/>
  <c r="L107" i="18"/>
  <c r="L108" i="18"/>
  <c r="L109" i="18"/>
  <c r="L110" i="18"/>
  <c r="L111" i="18"/>
  <c r="L112" i="18"/>
  <c r="L113" i="18"/>
  <c r="L114" i="18"/>
  <c r="L115" i="18"/>
  <c r="L116" i="18"/>
  <c r="L117" i="18"/>
  <c r="L118" i="18"/>
  <c r="L119" i="18"/>
  <c r="L120" i="18"/>
  <c r="L121" i="18"/>
  <c r="L122" i="18"/>
  <c r="L123" i="18"/>
  <c r="L124" i="18"/>
  <c r="L125" i="18"/>
  <c r="L126" i="18"/>
  <c r="L127" i="18"/>
  <c r="L128" i="18"/>
  <c r="L129" i="18"/>
  <c r="L130" i="18"/>
  <c r="L131" i="18"/>
  <c r="L132" i="18"/>
  <c r="L133" i="18"/>
  <c r="L134" i="18"/>
  <c r="L135" i="18"/>
  <c r="L136" i="18"/>
  <c r="L137" i="18"/>
  <c r="L138" i="18"/>
  <c r="L139" i="18"/>
  <c r="L140" i="18"/>
  <c r="L141" i="18"/>
  <c r="L142" i="18"/>
  <c r="L143" i="18"/>
  <c r="L144" i="18"/>
  <c r="L145" i="18"/>
  <c r="L146" i="18"/>
  <c r="L147" i="18"/>
  <c r="L148" i="18"/>
  <c r="L149" i="18"/>
  <c r="L150" i="18"/>
  <c r="L151" i="18"/>
  <c r="L152" i="18"/>
  <c r="L153" i="18"/>
  <c r="L154" i="18"/>
  <c r="L155" i="18"/>
  <c r="L156" i="18"/>
  <c r="L157" i="18"/>
  <c r="L158" i="18"/>
  <c r="L159" i="18"/>
  <c r="L160" i="18"/>
  <c r="L161" i="18"/>
  <c r="L162" i="18"/>
  <c r="L163" i="18"/>
  <c r="L164" i="18"/>
  <c r="L165" i="18"/>
  <c r="L166" i="18"/>
  <c r="L167" i="18"/>
  <c r="L168" i="18"/>
  <c r="L169" i="18"/>
  <c r="L170" i="18"/>
  <c r="L171" i="18"/>
  <c r="L172" i="18"/>
  <c r="L173" i="18"/>
  <c r="L174" i="18"/>
  <c r="L175" i="18"/>
  <c r="L176" i="18"/>
  <c r="L177" i="18"/>
  <c r="L178" i="18"/>
  <c r="L179" i="18"/>
  <c r="L180" i="18"/>
  <c r="L181" i="18"/>
  <c r="L182" i="18"/>
  <c r="L183" i="18"/>
  <c r="L184" i="18"/>
  <c r="L185" i="18"/>
  <c r="L186" i="18"/>
  <c r="L187" i="18"/>
  <c r="L188" i="18"/>
  <c r="L189" i="18"/>
  <c r="L190" i="18"/>
  <c r="L191" i="18"/>
  <c r="L192" i="18"/>
  <c r="L193" i="18"/>
  <c r="L194" i="18"/>
  <c r="L195" i="18"/>
  <c r="L196" i="18"/>
  <c r="L197" i="18"/>
  <c r="L198" i="18"/>
  <c r="L199" i="18"/>
  <c r="L200" i="18"/>
  <c r="L201" i="18"/>
  <c r="L202" i="18"/>
  <c r="L203" i="18"/>
  <c r="L204" i="18"/>
  <c r="L205" i="18"/>
  <c r="L206" i="18"/>
  <c r="L207" i="18"/>
  <c r="L208" i="18"/>
  <c r="L209" i="18"/>
  <c r="L210" i="18"/>
  <c r="L211" i="18"/>
  <c r="L212" i="18"/>
  <c r="L213" i="18"/>
  <c r="L214" i="18"/>
  <c r="L215" i="18"/>
  <c r="L216" i="18"/>
  <c r="L217" i="18"/>
  <c r="L218" i="18"/>
  <c r="L219" i="18"/>
  <c r="L220" i="18"/>
  <c r="L221" i="18"/>
  <c r="L222" i="18"/>
  <c r="L223" i="18"/>
  <c r="L224" i="18"/>
  <c r="L225" i="18"/>
  <c r="L226" i="18"/>
  <c r="L227" i="18"/>
  <c r="L228" i="18"/>
  <c r="L229" i="18"/>
  <c r="L230" i="18"/>
  <c r="L231" i="18"/>
  <c r="L232" i="18"/>
  <c r="L233" i="18"/>
  <c r="L234" i="18"/>
  <c r="L235" i="18"/>
  <c r="L236" i="18"/>
  <c r="L237" i="18"/>
  <c r="L238" i="18"/>
  <c r="L239" i="18"/>
  <c r="L240" i="18"/>
  <c r="L241" i="18"/>
  <c r="L242" i="18"/>
  <c r="L243" i="18"/>
  <c r="L244" i="18"/>
  <c r="L245" i="18"/>
  <c r="L246" i="18"/>
  <c r="L247" i="18"/>
  <c r="L248" i="18"/>
  <c r="L249" i="18"/>
  <c r="L250" i="18"/>
  <c r="L251" i="18"/>
  <c r="L252" i="18"/>
  <c r="L253" i="18"/>
  <c r="L254" i="18"/>
  <c r="L255" i="18"/>
  <c r="L256" i="18"/>
  <c r="L257" i="18"/>
  <c r="L258" i="18"/>
  <c r="L259" i="18"/>
  <c r="L260" i="18"/>
  <c r="L261" i="18"/>
  <c r="L262" i="18"/>
  <c r="L263" i="18"/>
  <c r="L264" i="18"/>
  <c r="L265" i="18"/>
  <c r="L266" i="18"/>
  <c r="L267" i="18"/>
  <c r="L268" i="18"/>
  <c r="L269" i="18"/>
  <c r="L270" i="18"/>
  <c r="L271" i="18"/>
  <c r="L272" i="18"/>
  <c r="L273" i="18"/>
  <c r="L274" i="18"/>
  <c r="L275" i="18"/>
  <c r="L276" i="18"/>
  <c r="L277" i="18"/>
  <c r="L278" i="18"/>
  <c r="L279" i="18"/>
  <c r="L280" i="18"/>
  <c r="L281" i="18"/>
  <c r="L282" i="18"/>
  <c r="L283" i="18"/>
  <c r="L284" i="18"/>
  <c r="L285" i="18"/>
  <c r="L286" i="18"/>
  <c r="L287" i="18"/>
  <c r="L288" i="18"/>
  <c r="L289" i="18"/>
  <c r="L290" i="18"/>
  <c r="L291" i="18"/>
  <c r="L292" i="18"/>
  <c r="L293" i="18"/>
  <c r="L294" i="18"/>
  <c r="L295" i="18"/>
  <c r="L296" i="18"/>
  <c r="L297" i="18"/>
  <c r="L298" i="18"/>
  <c r="L6" i="18"/>
  <c r="K5" i="18"/>
  <c r="G16" i="9" l="1"/>
  <c r="AA18" i="9" l="1"/>
  <c r="J18" i="9" l="1"/>
  <c r="K18" i="9"/>
  <c r="L18"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E119" i="9"/>
  <c r="E120" i="9"/>
  <c r="E121" i="9"/>
  <c r="E122" i="9"/>
  <c r="E123" i="9"/>
  <c r="E124" i="9"/>
  <c r="E125" i="9"/>
  <c r="E126" i="9"/>
  <c r="E127" i="9"/>
  <c r="E128" i="9"/>
  <c r="E129" i="9"/>
  <c r="E130" i="9"/>
  <c r="E131" i="9"/>
  <c r="E132" i="9"/>
  <c r="E133" i="9"/>
  <c r="E134" i="9"/>
  <c r="E135" i="9"/>
  <c r="E136" i="9"/>
  <c r="E137" i="9"/>
  <c r="E138" i="9"/>
  <c r="E139" i="9"/>
  <c r="E140" i="9"/>
  <c r="E141" i="9"/>
  <c r="E142" i="9"/>
  <c r="E143" i="9"/>
  <c r="E144" i="9"/>
  <c r="E145" i="9"/>
  <c r="E146" i="9"/>
  <c r="E147" i="9"/>
  <c r="E148" i="9"/>
  <c r="E149" i="9"/>
  <c r="E150" i="9"/>
  <c r="E151" i="9"/>
  <c r="E152" i="9"/>
  <c r="E153" i="9"/>
  <c r="E154" i="9"/>
  <c r="E155" i="9"/>
  <c r="E156" i="9"/>
  <c r="E157" i="9"/>
  <c r="E158" i="9"/>
  <c r="E159" i="9"/>
  <c r="E160" i="9"/>
  <c r="E161" i="9"/>
  <c r="E162" i="9"/>
  <c r="E163" i="9"/>
  <c r="E164" i="9"/>
  <c r="E165" i="9"/>
  <c r="E166" i="9"/>
  <c r="E167" i="9"/>
  <c r="E168" i="9"/>
  <c r="E169" i="9"/>
  <c r="E170" i="9"/>
  <c r="E171" i="9"/>
  <c r="E172" i="9"/>
  <c r="E173" i="9"/>
  <c r="E174" i="9"/>
  <c r="E175" i="9"/>
  <c r="E176" i="9"/>
  <c r="E177" i="9"/>
  <c r="E178" i="9"/>
  <c r="E179" i="9"/>
  <c r="E180" i="9"/>
  <c r="E181" i="9"/>
  <c r="E182" i="9"/>
  <c r="E183" i="9"/>
  <c r="E184" i="9"/>
  <c r="E185" i="9"/>
  <c r="E186" i="9"/>
  <c r="E187" i="9"/>
  <c r="E188" i="9"/>
  <c r="E189" i="9"/>
  <c r="E190" i="9"/>
  <c r="E191" i="9"/>
  <c r="E192" i="9"/>
  <c r="E193" i="9"/>
  <c r="E194" i="9"/>
  <c r="E195" i="9"/>
  <c r="E196" i="9"/>
  <c r="E197" i="9"/>
  <c r="E198" i="9"/>
  <c r="E199" i="9"/>
  <c r="E200" i="9"/>
  <c r="E201" i="9"/>
  <c r="E202" i="9"/>
  <c r="E203" i="9"/>
  <c r="E204" i="9"/>
  <c r="E205" i="9"/>
  <c r="E206" i="9"/>
  <c r="E207" i="9"/>
  <c r="E208" i="9"/>
  <c r="E209" i="9"/>
  <c r="E210" i="9"/>
  <c r="E211" i="9"/>
  <c r="E212" i="9"/>
  <c r="E213" i="9"/>
  <c r="E214" i="9"/>
  <c r="E215" i="9"/>
  <c r="E216" i="9"/>
  <c r="E217" i="9"/>
  <c r="E218" i="9"/>
  <c r="E219" i="9"/>
  <c r="E220" i="9"/>
  <c r="E221" i="9"/>
  <c r="E222" i="9"/>
  <c r="E223" i="9"/>
  <c r="E224" i="9"/>
  <c r="E225" i="9"/>
  <c r="E226" i="9"/>
  <c r="E227" i="9"/>
  <c r="E228" i="9"/>
  <c r="E229" i="9"/>
  <c r="E230" i="9"/>
  <c r="E231" i="9"/>
  <c r="E232" i="9"/>
  <c r="E233" i="9"/>
  <c r="E234" i="9"/>
  <c r="E235" i="9"/>
  <c r="E236" i="9"/>
  <c r="E237" i="9"/>
  <c r="E238" i="9"/>
  <c r="E239" i="9"/>
  <c r="E240" i="9"/>
  <c r="E241" i="9"/>
  <c r="E242" i="9"/>
  <c r="E243" i="9"/>
  <c r="E244" i="9"/>
  <c r="E245" i="9"/>
  <c r="E246" i="9"/>
  <c r="E247" i="9"/>
  <c r="E248" i="9"/>
  <c r="E249" i="9"/>
  <c r="E250" i="9"/>
  <c r="E251" i="9"/>
  <c r="E252" i="9"/>
  <c r="E253" i="9"/>
  <c r="E254" i="9"/>
  <c r="E255" i="9"/>
  <c r="E256" i="9"/>
  <c r="E257" i="9"/>
  <c r="E258" i="9"/>
  <c r="E259" i="9"/>
  <c r="E260" i="9"/>
  <c r="E261" i="9"/>
  <c r="E262" i="9"/>
  <c r="E263" i="9"/>
  <c r="E264" i="9"/>
  <c r="E265" i="9"/>
  <c r="E266" i="9"/>
  <c r="E267" i="9"/>
  <c r="E268" i="9"/>
  <c r="E269" i="9"/>
  <c r="E270" i="9"/>
  <c r="E271" i="9"/>
  <c r="E272" i="9"/>
  <c r="E273" i="9"/>
  <c r="E274" i="9"/>
  <c r="E275" i="9"/>
  <c r="E276" i="9"/>
  <c r="E277" i="9"/>
  <c r="E278" i="9"/>
  <c r="E279" i="9"/>
  <c r="E280" i="9"/>
  <c r="E281" i="9"/>
  <c r="E282" i="9"/>
  <c r="E283" i="9"/>
  <c r="E284" i="9"/>
  <c r="E285" i="9"/>
  <c r="E286" i="9"/>
  <c r="E287" i="9"/>
  <c r="E288" i="9"/>
  <c r="E289" i="9"/>
  <c r="E290" i="9"/>
  <c r="E291" i="9"/>
  <c r="E292" i="9"/>
  <c r="E293" i="9"/>
  <c r="E294" i="9"/>
  <c r="E295" i="9"/>
  <c r="E296" i="9"/>
  <c r="E297" i="9"/>
  <c r="E298" i="9"/>
  <c r="E299" i="9"/>
  <c r="E300" i="9"/>
  <c r="E301" i="9"/>
  <c r="E302" i="9"/>
  <c r="E303" i="9"/>
  <c r="E304" i="9"/>
  <c r="E305" i="9"/>
  <c r="E306" i="9"/>
  <c r="E307" i="9"/>
  <c r="E308" i="9"/>
  <c r="E309" i="9"/>
  <c r="E310" i="9"/>
  <c r="P18" i="9" l="1"/>
  <c r="Q18" i="9"/>
  <c r="L4" i="19"/>
  <c r="K4" i="19"/>
  <c r="M6" i="19"/>
  <c r="M7" i="19"/>
  <c r="M8" i="19"/>
  <c r="M9" i="19"/>
  <c r="M10" i="19"/>
  <c r="M11" i="19"/>
  <c r="M12" i="19"/>
  <c r="M13" i="19"/>
  <c r="M14" i="19"/>
  <c r="M15" i="19"/>
  <c r="M16" i="19"/>
  <c r="M17" i="19"/>
  <c r="M18" i="19"/>
  <c r="M19" i="19"/>
  <c r="M20" i="19"/>
  <c r="M21" i="19"/>
  <c r="M22" i="19"/>
  <c r="M23" i="19"/>
  <c r="M24" i="19"/>
  <c r="M25" i="19"/>
  <c r="M26" i="19"/>
  <c r="M27" i="19"/>
  <c r="M28" i="19"/>
  <c r="M29" i="19"/>
  <c r="M30" i="19"/>
  <c r="M31" i="19"/>
  <c r="M32" i="19"/>
  <c r="M33" i="19"/>
  <c r="M34" i="19"/>
  <c r="M35" i="19"/>
  <c r="M36" i="19"/>
  <c r="M37" i="19"/>
  <c r="M38" i="19"/>
  <c r="M39" i="19"/>
  <c r="M40" i="19"/>
  <c r="M41" i="19"/>
  <c r="M42" i="19"/>
  <c r="M43" i="19"/>
  <c r="M44" i="19"/>
  <c r="M45" i="19"/>
  <c r="M46" i="19"/>
  <c r="M47" i="19"/>
  <c r="M48" i="19"/>
  <c r="M49" i="19"/>
  <c r="M50" i="19"/>
  <c r="M51" i="19"/>
  <c r="M52" i="19"/>
  <c r="M53" i="19"/>
  <c r="M54" i="19"/>
  <c r="M55" i="19"/>
  <c r="M56" i="19"/>
  <c r="M57" i="19"/>
  <c r="M58" i="19"/>
  <c r="M59" i="19"/>
  <c r="M60" i="19"/>
  <c r="M61" i="19"/>
  <c r="M62" i="19"/>
  <c r="M63" i="19"/>
  <c r="M64" i="19"/>
  <c r="M65" i="19"/>
  <c r="M66" i="19"/>
  <c r="M67" i="19"/>
  <c r="M68" i="19"/>
  <c r="M69" i="19"/>
  <c r="M70" i="19"/>
  <c r="M71" i="19"/>
  <c r="M72" i="19"/>
  <c r="M73" i="19"/>
  <c r="M74" i="19"/>
  <c r="M75" i="19"/>
  <c r="M76" i="19"/>
  <c r="M77" i="19"/>
  <c r="M78" i="19"/>
  <c r="M79" i="19"/>
  <c r="M80" i="19"/>
  <c r="M81" i="19"/>
  <c r="M82" i="19"/>
  <c r="M83" i="19"/>
  <c r="M84" i="19"/>
  <c r="M85" i="19"/>
  <c r="M86" i="19"/>
  <c r="M87" i="19"/>
  <c r="M88" i="19"/>
  <c r="M89" i="19"/>
  <c r="M90" i="19"/>
  <c r="M91" i="19"/>
  <c r="M92" i="19"/>
  <c r="M93" i="19"/>
  <c r="M94" i="19"/>
  <c r="M95" i="19"/>
  <c r="M96" i="19"/>
  <c r="M97" i="19"/>
  <c r="M98" i="19"/>
  <c r="M99" i="19"/>
  <c r="M100" i="19"/>
  <c r="M101" i="19"/>
  <c r="M102" i="19"/>
  <c r="M103" i="19"/>
  <c r="M104" i="19"/>
  <c r="M105" i="19"/>
  <c r="M106" i="19"/>
  <c r="M107" i="19"/>
  <c r="M108" i="19"/>
  <c r="M109" i="19"/>
  <c r="M110" i="19"/>
  <c r="M111" i="19"/>
  <c r="M112" i="19"/>
  <c r="M113" i="19"/>
  <c r="M114" i="19"/>
  <c r="M115" i="19"/>
  <c r="M116" i="19"/>
  <c r="M117" i="19"/>
  <c r="M118" i="19"/>
  <c r="M119" i="19"/>
  <c r="M120" i="19"/>
  <c r="M121" i="19"/>
  <c r="M122" i="19"/>
  <c r="M123" i="19"/>
  <c r="M124" i="19"/>
  <c r="M125" i="19"/>
  <c r="M126" i="19"/>
  <c r="M127" i="19"/>
  <c r="M128" i="19"/>
  <c r="M129" i="19"/>
  <c r="M130" i="19"/>
  <c r="M131" i="19"/>
  <c r="M132" i="19"/>
  <c r="M133" i="19"/>
  <c r="M134" i="19"/>
  <c r="M135" i="19"/>
  <c r="M136" i="19"/>
  <c r="M137" i="19"/>
  <c r="M138" i="19"/>
  <c r="M139" i="19"/>
  <c r="M140" i="19"/>
  <c r="M141" i="19"/>
  <c r="M142" i="19"/>
  <c r="M143" i="19"/>
  <c r="M144" i="19"/>
  <c r="M145" i="19"/>
  <c r="M146" i="19"/>
  <c r="M147" i="19"/>
  <c r="M148" i="19"/>
  <c r="M149" i="19"/>
  <c r="M150" i="19"/>
  <c r="M151" i="19"/>
  <c r="M152" i="19"/>
  <c r="M153" i="19"/>
  <c r="M154" i="19"/>
  <c r="M155" i="19"/>
  <c r="M156" i="19"/>
  <c r="M157" i="19"/>
  <c r="M158" i="19"/>
  <c r="M159" i="19"/>
  <c r="M160" i="19"/>
  <c r="M161" i="19"/>
  <c r="M162" i="19"/>
  <c r="M163" i="19"/>
  <c r="M164" i="19"/>
  <c r="M165" i="19"/>
  <c r="M166" i="19"/>
  <c r="M167" i="19"/>
  <c r="M168" i="19"/>
  <c r="M169" i="19"/>
  <c r="M170" i="19"/>
  <c r="M171" i="19"/>
  <c r="M172" i="19"/>
  <c r="M173" i="19"/>
  <c r="M174" i="19"/>
  <c r="M175" i="19"/>
  <c r="M176" i="19"/>
  <c r="M177" i="19"/>
  <c r="M178" i="19"/>
  <c r="M179" i="19"/>
  <c r="M180" i="19"/>
  <c r="M181" i="19"/>
  <c r="M182" i="19"/>
  <c r="M183" i="19"/>
  <c r="M184" i="19"/>
  <c r="M185" i="19"/>
  <c r="M186" i="19"/>
  <c r="M187" i="19"/>
  <c r="M188" i="19"/>
  <c r="M189" i="19"/>
  <c r="M190" i="19"/>
  <c r="M191" i="19"/>
  <c r="M192" i="19"/>
  <c r="M193" i="19"/>
  <c r="M194" i="19"/>
  <c r="M195" i="19"/>
  <c r="M196" i="19"/>
  <c r="M197" i="19"/>
  <c r="M198" i="19"/>
  <c r="M199" i="19"/>
  <c r="M200" i="19"/>
  <c r="M201" i="19"/>
  <c r="M202" i="19"/>
  <c r="M203" i="19"/>
  <c r="M204" i="19"/>
  <c r="M205" i="19"/>
  <c r="M206" i="19"/>
  <c r="M207" i="19"/>
  <c r="M208" i="19"/>
  <c r="M209" i="19"/>
  <c r="M210" i="19"/>
  <c r="M211" i="19"/>
  <c r="M212" i="19"/>
  <c r="M213" i="19"/>
  <c r="M214" i="19"/>
  <c r="M215" i="19"/>
  <c r="M216" i="19"/>
  <c r="M217" i="19"/>
  <c r="M218" i="19"/>
  <c r="M219" i="19"/>
  <c r="M220" i="19"/>
  <c r="M221" i="19"/>
  <c r="M222" i="19"/>
  <c r="M223" i="19"/>
  <c r="M224" i="19"/>
  <c r="M225" i="19"/>
  <c r="M226" i="19"/>
  <c r="M227" i="19"/>
  <c r="M228" i="19"/>
  <c r="M229" i="19"/>
  <c r="M230" i="19"/>
  <c r="M231" i="19"/>
  <c r="M232" i="19"/>
  <c r="M233" i="19"/>
  <c r="M234" i="19"/>
  <c r="M235" i="19"/>
  <c r="M236" i="19"/>
  <c r="M237" i="19"/>
  <c r="M238" i="19"/>
  <c r="M239" i="19"/>
  <c r="M240" i="19"/>
  <c r="M241" i="19"/>
  <c r="M242" i="19"/>
  <c r="M243" i="19"/>
  <c r="M244" i="19"/>
  <c r="M245" i="19"/>
  <c r="M246" i="19"/>
  <c r="M247" i="19"/>
  <c r="M248" i="19"/>
  <c r="M249" i="19"/>
  <c r="M250" i="19"/>
  <c r="M251" i="19"/>
  <c r="M252" i="19"/>
  <c r="M253" i="19"/>
  <c r="M254" i="19"/>
  <c r="M255" i="19"/>
  <c r="M256" i="19"/>
  <c r="M257" i="19"/>
  <c r="M258" i="19"/>
  <c r="M259" i="19"/>
  <c r="M260" i="19"/>
  <c r="M261" i="19"/>
  <c r="M262" i="19"/>
  <c r="M263" i="19"/>
  <c r="M264" i="19"/>
  <c r="M265" i="19"/>
  <c r="M266" i="19"/>
  <c r="M267" i="19"/>
  <c r="M268" i="19"/>
  <c r="M269" i="19"/>
  <c r="M270" i="19"/>
  <c r="M271" i="19"/>
  <c r="M272" i="19"/>
  <c r="M273" i="19"/>
  <c r="M274" i="19"/>
  <c r="M275" i="19"/>
  <c r="M276" i="19"/>
  <c r="M277" i="19"/>
  <c r="M278" i="19"/>
  <c r="M279" i="19"/>
  <c r="M280" i="19"/>
  <c r="M281" i="19"/>
  <c r="M282" i="19"/>
  <c r="M283" i="19"/>
  <c r="M284" i="19"/>
  <c r="M285" i="19"/>
  <c r="M286" i="19"/>
  <c r="M287" i="19"/>
  <c r="M288" i="19"/>
  <c r="M289" i="19"/>
  <c r="M290" i="19"/>
  <c r="M291" i="19"/>
  <c r="M292" i="19"/>
  <c r="M293" i="19"/>
  <c r="M294" i="19"/>
  <c r="M295" i="19"/>
  <c r="M296" i="19"/>
  <c r="M297" i="19"/>
  <c r="F4" i="19"/>
  <c r="C4" i="19"/>
  <c r="M4" i="19" l="1"/>
  <c r="N272" i="19" s="1"/>
  <c r="N210" i="19" l="1"/>
  <c r="N220" i="19"/>
  <c r="N171" i="19"/>
  <c r="N37" i="19"/>
  <c r="N53" i="19"/>
  <c r="N18" i="19"/>
  <c r="N257" i="19"/>
  <c r="N125" i="19"/>
  <c r="N262" i="19"/>
  <c r="N193" i="19"/>
  <c r="N23" i="19"/>
  <c r="N270" i="19"/>
  <c r="N104" i="19"/>
  <c r="N198" i="19"/>
  <c r="O198" i="19" s="1"/>
  <c r="N45" i="19"/>
  <c r="N77" i="19"/>
  <c r="N235" i="19"/>
  <c r="N84" i="19"/>
  <c r="N213" i="19"/>
  <c r="N168" i="19"/>
  <c r="N134" i="19"/>
  <c r="N212" i="19"/>
  <c r="N218" i="19"/>
  <c r="N201" i="19"/>
  <c r="N39" i="19"/>
  <c r="N276" i="19"/>
  <c r="N119" i="19"/>
  <c r="N282" i="19"/>
  <c r="O282" i="19" s="1"/>
  <c r="N284" i="19"/>
  <c r="N135" i="19"/>
  <c r="N82" i="19"/>
  <c r="N65" i="19"/>
  <c r="N90" i="19"/>
  <c r="N51" i="19"/>
  <c r="N14" i="19"/>
  <c r="N73" i="19"/>
  <c r="N92" i="19"/>
  <c r="N221" i="19"/>
  <c r="O221" i="19" s="1"/>
  <c r="N232" i="19"/>
  <c r="N142" i="19"/>
  <c r="N32" i="19"/>
  <c r="N20" i="19"/>
  <c r="N26" i="19"/>
  <c r="N9" i="19"/>
  <c r="N133" i="19"/>
  <c r="N6" i="19"/>
  <c r="N146" i="19"/>
  <c r="O146" i="19" s="1"/>
  <c r="N107" i="19"/>
  <c r="N70" i="19"/>
  <c r="N129" i="19"/>
  <c r="N148" i="19"/>
  <c r="N293" i="19"/>
  <c r="N87" i="19"/>
  <c r="N95" i="19"/>
  <c r="N296" i="19"/>
  <c r="O296" i="19" s="1"/>
  <c r="N179" i="19"/>
  <c r="N206" i="19"/>
  <c r="N274" i="19"/>
  <c r="N243" i="19"/>
  <c r="N265" i="19"/>
  <c r="N28" i="19"/>
  <c r="N43" i="19"/>
  <c r="N154" i="19"/>
  <c r="N115" i="19"/>
  <c r="N78" i="19"/>
  <c r="N137" i="19"/>
  <c r="N156" i="19"/>
  <c r="N183" i="19"/>
  <c r="N167" i="19"/>
  <c r="N127" i="19"/>
  <c r="N176" i="19"/>
  <c r="N290" i="19"/>
  <c r="N59" i="19"/>
  <c r="N123" i="19"/>
  <c r="N187" i="19"/>
  <c r="N251" i="19"/>
  <c r="N22" i="19"/>
  <c r="N86" i="19"/>
  <c r="N150" i="19"/>
  <c r="N17" i="19"/>
  <c r="N81" i="19"/>
  <c r="N145" i="19"/>
  <c r="N209" i="19"/>
  <c r="N273" i="19"/>
  <c r="N36" i="19"/>
  <c r="N100" i="19"/>
  <c r="N164" i="19"/>
  <c r="N228" i="19"/>
  <c r="N292" i="19"/>
  <c r="N279" i="19"/>
  <c r="N61" i="19"/>
  <c r="N149" i="19"/>
  <c r="N229" i="19"/>
  <c r="O70" i="19"/>
  <c r="N214" i="19"/>
  <c r="N278" i="19"/>
  <c r="N199" i="19"/>
  <c r="N47" i="19"/>
  <c r="N207" i="19"/>
  <c r="N141" i="19"/>
  <c r="O272" i="19"/>
  <c r="N159" i="19"/>
  <c r="N120" i="19"/>
  <c r="N184" i="19"/>
  <c r="N248" i="19"/>
  <c r="N34" i="19"/>
  <c r="N234" i="19"/>
  <c r="N259" i="19"/>
  <c r="N158" i="19"/>
  <c r="N153" i="19"/>
  <c r="N281" i="19"/>
  <c r="N44" i="19"/>
  <c r="N108" i="19"/>
  <c r="O108" i="19" s="1"/>
  <c r="N172" i="19"/>
  <c r="N236" i="19"/>
  <c r="N69" i="19"/>
  <c r="N157" i="19"/>
  <c r="N245" i="19"/>
  <c r="N151" i="19"/>
  <c r="O151" i="19" s="1"/>
  <c r="N222" i="19"/>
  <c r="N286" i="19"/>
  <c r="N215" i="19"/>
  <c r="N55" i="19"/>
  <c r="N247" i="19"/>
  <c r="N173" i="19"/>
  <c r="N191" i="19"/>
  <c r="N128" i="19"/>
  <c r="N192" i="19"/>
  <c r="N256" i="19"/>
  <c r="N98" i="19"/>
  <c r="N42" i="19"/>
  <c r="N30" i="19"/>
  <c r="N25" i="19"/>
  <c r="N217" i="19"/>
  <c r="N114" i="19"/>
  <c r="O114" i="19" s="1"/>
  <c r="N242" i="19"/>
  <c r="N75" i="19"/>
  <c r="N139" i="19"/>
  <c r="N267" i="19"/>
  <c r="N38" i="19"/>
  <c r="N102" i="19"/>
  <c r="N166" i="19"/>
  <c r="N33" i="19"/>
  <c r="N97" i="19"/>
  <c r="N161" i="19"/>
  <c r="N225" i="19"/>
  <c r="N289" i="19"/>
  <c r="O51" i="19"/>
  <c r="N143" i="19"/>
  <c r="N52" i="19"/>
  <c r="N116" i="19"/>
  <c r="N180" i="19"/>
  <c r="N244" i="19"/>
  <c r="N40" i="19"/>
  <c r="N85" i="19"/>
  <c r="N165" i="19"/>
  <c r="N253" i="19"/>
  <c r="N263" i="19"/>
  <c r="N230" i="19"/>
  <c r="N294" i="19"/>
  <c r="N231" i="19"/>
  <c r="N71" i="19"/>
  <c r="N271" i="19"/>
  <c r="O107" i="19"/>
  <c r="N205" i="19"/>
  <c r="N223" i="19"/>
  <c r="N136" i="19"/>
  <c r="N200" i="19"/>
  <c r="N264" i="19"/>
  <c r="N240" i="19"/>
  <c r="N226" i="19"/>
  <c r="O226" i="19" s="1"/>
  <c r="N106" i="19"/>
  <c r="N67" i="19"/>
  <c r="N195" i="19"/>
  <c r="O195" i="19" s="1"/>
  <c r="N94" i="19"/>
  <c r="N89" i="19"/>
  <c r="N50" i="19"/>
  <c r="N178" i="19"/>
  <c r="N11" i="19"/>
  <c r="N203" i="19"/>
  <c r="N58" i="19"/>
  <c r="N122" i="19"/>
  <c r="N186" i="19"/>
  <c r="N250" i="19"/>
  <c r="N19" i="19"/>
  <c r="N83" i="19"/>
  <c r="N147" i="19"/>
  <c r="N211" i="19"/>
  <c r="N275" i="19"/>
  <c r="N46" i="19"/>
  <c r="O46" i="19" s="1"/>
  <c r="N110" i="19"/>
  <c r="N8" i="19"/>
  <c r="N41" i="19"/>
  <c r="N105" i="19"/>
  <c r="N169" i="19"/>
  <c r="N233" i="19"/>
  <c r="N297" i="19"/>
  <c r="N175" i="19"/>
  <c r="N295" i="19"/>
  <c r="N60" i="19"/>
  <c r="O60" i="19" s="1"/>
  <c r="N124" i="19"/>
  <c r="N188" i="19"/>
  <c r="N252" i="19"/>
  <c r="N56" i="19"/>
  <c r="O56" i="19" s="1"/>
  <c r="N93" i="19"/>
  <c r="N181" i="19"/>
  <c r="N261" i="19"/>
  <c r="N174" i="19"/>
  <c r="N238" i="19"/>
  <c r="N79" i="19"/>
  <c r="N269" i="19"/>
  <c r="O269" i="19" s="1"/>
  <c r="N255" i="19"/>
  <c r="N72" i="19"/>
  <c r="O72" i="19" s="1"/>
  <c r="N144" i="19"/>
  <c r="N208" i="19"/>
  <c r="O156" i="19"/>
  <c r="N109" i="19"/>
  <c r="N237" i="19"/>
  <c r="N130" i="19"/>
  <c r="N258" i="19"/>
  <c r="N155" i="19"/>
  <c r="N283" i="19"/>
  <c r="N118" i="19"/>
  <c r="O118" i="19" s="1"/>
  <c r="N49" i="19"/>
  <c r="N177" i="19"/>
  <c r="O179" i="19"/>
  <c r="O168" i="19"/>
  <c r="O104" i="19"/>
  <c r="O148" i="19"/>
  <c r="O32" i="19"/>
  <c r="N239" i="19"/>
  <c r="N64" i="19"/>
  <c r="N68" i="19"/>
  <c r="N132" i="19"/>
  <c r="N196" i="19"/>
  <c r="N260" i="19"/>
  <c r="O14" i="19"/>
  <c r="N21" i="19"/>
  <c r="N101" i="19"/>
  <c r="N189" i="19"/>
  <c r="N277" i="19"/>
  <c r="N182" i="19"/>
  <c r="O182" i="19" s="1"/>
  <c r="N246" i="19"/>
  <c r="N7" i="19"/>
  <c r="N103" i="19"/>
  <c r="N48" i="19"/>
  <c r="O142" i="19"/>
  <c r="O183" i="19"/>
  <c r="N31" i="19"/>
  <c r="N287" i="19"/>
  <c r="N88" i="19"/>
  <c r="N152" i="19"/>
  <c r="N216" i="19"/>
  <c r="N280" i="19"/>
  <c r="N112" i="19"/>
  <c r="N162" i="19"/>
  <c r="O162" i="19" s="1"/>
  <c r="N170" i="19"/>
  <c r="O170" i="19" s="1"/>
  <c r="N131" i="19"/>
  <c r="O131" i="19" s="1"/>
  <c r="N66" i="19"/>
  <c r="N194" i="19"/>
  <c r="N27" i="19"/>
  <c r="N91" i="19"/>
  <c r="N219" i="19"/>
  <c r="N54" i="19"/>
  <c r="N16" i="19"/>
  <c r="O16" i="19" s="1"/>
  <c r="N113" i="19"/>
  <c r="N241" i="19"/>
  <c r="N10" i="19"/>
  <c r="N74" i="19"/>
  <c r="N138" i="19"/>
  <c r="N202" i="19"/>
  <c r="N266" i="19"/>
  <c r="N35" i="19"/>
  <c r="N99" i="19"/>
  <c r="O99" i="19" s="1"/>
  <c r="N163" i="19"/>
  <c r="N227" i="19"/>
  <c r="N291" i="19"/>
  <c r="N62" i="19"/>
  <c r="N126" i="19"/>
  <c r="N24" i="19"/>
  <c r="N57" i="19"/>
  <c r="N121" i="19"/>
  <c r="N185" i="19"/>
  <c r="N249" i="19"/>
  <c r="O210" i="19"/>
  <c r="N12" i="19"/>
  <c r="N76" i="19"/>
  <c r="N140" i="19"/>
  <c r="N204" i="19"/>
  <c r="N268" i="19"/>
  <c r="N29" i="19"/>
  <c r="N117" i="19"/>
  <c r="N197" i="19"/>
  <c r="N285" i="19"/>
  <c r="N190" i="19"/>
  <c r="N254" i="19"/>
  <c r="N15" i="19"/>
  <c r="N111" i="19"/>
  <c r="N80" i="19"/>
  <c r="N13" i="19"/>
  <c r="O119" i="19"/>
  <c r="N63" i="19"/>
  <c r="N96" i="19"/>
  <c r="O96" i="19" s="1"/>
  <c r="N160" i="19"/>
  <c r="N224" i="19"/>
  <c r="N288" i="19"/>
  <c r="O84" i="19"/>
  <c r="O213" i="19" l="1"/>
  <c r="O297" i="19"/>
  <c r="O247" i="19"/>
  <c r="O57" i="19"/>
  <c r="O289" i="19"/>
  <c r="O10" i="19"/>
  <c r="O242" i="19"/>
  <c r="O181" i="19"/>
  <c r="O100" i="19"/>
  <c r="O268" i="19"/>
  <c r="O184" i="19"/>
  <c r="O219" i="19"/>
  <c r="O196" i="19"/>
  <c r="O68" i="19"/>
  <c r="O89" i="19"/>
  <c r="O266" i="19"/>
  <c r="O190" i="19"/>
  <c r="O202" i="19"/>
  <c r="O37" i="19"/>
  <c r="O293" i="19"/>
  <c r="O134" i="19"/>
  <c r="O45" i="19"/>
  <c r="O73" i="19"/>
  <c r="O220" i="19"/>
  <c r="O171" i="19"/>
  <c r="O239" i="19"/>
  <c r="O35" i="19"/>
  <c r="O246" i="19"/>
  <c r="O223" i="19"/>
  <c r="O140" i="19"/>
  <c r="O109" i="19"/>
  <c r="O91" i="19"/>
  <c r="O237" i="19"/>
  <c r="O21" i="19"/>
  <c r="O86" i="19"/>
  <c r="O53" i="19"/>
  <c r="O154" i="19"/>
  <c r="O87" i="19"/>
  <c r="O26" i="19"/>
  <c r="O212" i="19"/>
  <c r="O115" i="19"/>
  <c r="O206" i="19"/>
  <c r="O43" i="19"/>
  <c r="O201" i="19"/>
  <c r="O256" i="19"/>
  <c r="O78" i="19"/>
  <c r="O98" i="19"/>
  <c r="O285" i="19"/>
  <c r="O27" i="19"/>
  <c r="O294" i="19"/>
  <c r="O112" i="19"/>
  <c r="O12" i="19"/>
  <c r="O194" i="19"/>
  <c r="O64" i="19"/>
  <c r="O49" i="19"/>
  <c r="O255" i="19"/>
  <c r="O66" i="19"/>
  <c r="O287" i="19"/>
  <c r="O240" i="19"/>
  <c r="O13" i="19"/>
  <c r="O63" i="19"/>
  <c r="O31" i="19"/>
  <c r="O41" i="19"/>
  <c r="O50" i="19"/>
  <c r="O17" i="19"/>
  <c r="O18" i="19"/>
  <c r="O82" i="19"/>
  <c r="O243" i="19"/>
  <c r="O20" i="19"/>
  <c r="O23" i="19"/>
  <c r="O137" i="19"/>
  <c r="O6" i="19"/>
  <c r="O167" i="19"/>
  <c r="O218" i="19"/>
  <c r="O121" i="19"/>
  <c r="O30" i="19"/>
  <c r="O250" i="19"/>
  <c r="O254" i="19"/>
  <c r="O24" i="19"/>
  <c r="O174" i="19"/>
  <c r="O188" i="19"/>
  <c r="O205" i="19"/>
  <c r="O225" i="19"/>
  <c r="O265" i="19"/>
  <c r="O232" i="19"/>
  <c r="O39" i="19"/>
  <c r="O9" i="19"/>
  <c r="O241" i="19"/>
  <c r="O233" i="19"/>
  <c r="O106" i="19"/>
  <c r="O65" i="19"/>
  <c r="O235" i="19"/>
  <c r="O129" i="19"/>
  <c r="O135" i="19"/>
  <c r="O178" i="19"/>
  <c r="O166" i="19"/>
  <c r="O217" i="19"/>
  <c r="O274" i="19"/>
  <c r="O92" i="19"/>
  <c r="O175" i="19"/>
  <c r="O8" i="19"/>
  <c r="O62" i="19"/>
  <c r="O216" i="19"/>
  <c r="O110" i="19"/>
  <c r="O271" i="19"/>
  <c r="O77" i="19"/>
  <c r="O262" i="19"/>
  <c r="O288" i="19"/>
  <c r="O204" i="19"/>
  <c r="O160" i="19"/>
  <c r="O197" i="19"/>
  <c r="O133" i="19"/>
  <c r="O85" i="19"/>
  <c r="O139" i="19"/>
  <c r="O42" i="19"/>
  <c r="O281" i="19"/>
  <c r="O290" i="19"/>
  <c r="O28" i="19"/>
  <c r="O125" i="19"/>
  <c r="O147" i="19"/>
  <c r="O257" i="19"/>
  <c r="O276" i="19"/>
  <c r="O83" i="19"/>
  <c r="O222" i="19"/>
  <c r="O236" i="19"/>
  <c r="O61" i="19"/>
  <c r="O90" i="19"/>
  <c r="O19" i="19"/>
  <c r="O159" i="19"/>
  <c r="O193" i="19"/>
  <c r="O128" i="19"/>
  <c r="O127" i="19"/>
  <c r="O284" i="19"/>
  <c r="O54" i="19"/>
  <c r="O224" i="19"/>
  <c r="O76" i="19"/>
  <c r="O291" i="19"/>
  <c r="O74" i="19"/>
  <c r="O152" i="19"/>
  <c r="O277" i="19"/>
  <c r="O132" i="19"/>
  <c r="O200" i="19"/>
  <c r="O263" i="19"/>
  <c r="O180" i="19"/>
  <c r="O102" i="19"/>
  <c r="O25" i="19"/>
  <c r="O234" i="19"/>
  <c r="O292" i="19"/>
  <c r="O22" i="19"/>
  <c r="O111" i="19"/>
  <c r="O117" i="19"/>
  <c r="O38" i="19"/>
  <c r="O248" i="19"/>
  <c r="O270" i="19"/>
  <c r="O214" i="19"/>
  <c r="O228" i="19"/>
  <c r="O251" i="19"/>
  <c r="O15" i="19"/>
  <c r="O95" i="19"/>
  <c r="O101" i="19"/>
  <c r="O52" i="19"/>
  <c r="O11" i="19"/>
  <c r="O88" i="19"/>
  <c r="O48" i="19"/>
  <c r="O189" i="19"/>
  <c r="O177" i="19"/>
  <c r="O105" i="19"/>
  <c r="O136" i="19"/>
  <c r="O253" i="19"/>
  <c r="O116" i="19"/>
  <c r="O286" i="19"/>
  <c r="O278" i="19"/>
  <c r="J4" i="19"/>
  <c r="O138" i="19"/>
  <c r="O7" i="19"/>
  <c r="O238" i="19"/>
  <c r="O252" i="19"/>
  <c r="O71" i="19"/>
  <c r="O143" i="19"/>
  <c r="O192" i="19"/>
  <c r="O172" i="19"/>
  <c r="O158" i="19"/>
  <c r="O164" i="19"/>
  <c r="O209" i="19"/>
  <c r="O187" i="19"/>
  <c r="O267" i="19"/>
  <c r="O283" i="19"/>
  <c r="O208" i="19"/>
  <c r="O186" i="19"/>
  <c r="O94" i="19"/>
  <c r="O231" i="19"/>
  <c r="O40" i="19"/>
  <c r="O161" i="19"/>
  <c r="O75" i="19"/>
  <c r="O245" i="19"/>
  <c r="O259" i="19"/>
  <c r="O120" i="19"/>
  <c r="O229" i="19"/>
  <c r="O145" i="19"/>
  <c r="O123" i="19"/>
  <c r="O169" i="19"/>
  <c r="O103" i="19"/>
  <c r="O5" i="19"/>
  <c r="N4" i="19"/>
  <c r="O80" i="19"/>
  <c r="O249" i="19"/>
  <c r="O227" i="19"/>
  <c r="O155" i="19"/>
  <c r="O144" i="19"/>
  <c r="O261" i="19"/>
  <c r="O124" i="19"/>
  <c r="O122" i="19"/>
  <c r="O97" i="19"/>
  <c r="O157" i="19"/>
  <c r="O44" i="19"/>
  <c r="O207" i="19"/>
  <c r="O149" i="19"/>
  <c r="O36" i="19"/>
  <c r="O81" i="19"/>
  <c r="O59" i="19"/>
  <c r="O165" i="19"/>
  <c r="O153" i="19"/>
  <c r="O163" i="19"/>
  <c r="O280" i="19"/>
  <c r="O260" i="19"/>
  <c r="O258" i="19"/>
  <c r="O275" i="19"/>
  <c r="O58" i="19"/>
  <c r="O67" i="19"/>
  <c r="O33" i="19"/>
  <c r="O173" i="19"/>
  <c r="O55" i="19"/>
  <c r="O69" i="19"/>
  <c r="O34" i="19"/>
  <c r="O141" i="19"/>
  <c r="O47" i="19"/>
  <c r="O126" i="19"/>
  <c r="O273" i="19"/>
  <c r="O29" i="19"/>
  <c r="O185" i="19"/>
  <c r="O113" i="19"/>
  <c r="O130" i="19"/>
  <c r="O79" i="19"/>
  <c r="O93" i="19"/>
  <c r="O295" i="19"/>
  <c r="O211" i="19"/>
  <c r="O203" i="19"/>
  <c r="O264" i="19"/>
  <c r="O230" i="19"/>
  <c r="O244" i="19"/>
  <c r="O191" i="19"/>
  <c r="O215" i="19"/>
  <c r="O199" i="19"/>
  <c r="O279" i="19"/>
  <c r="O150" i="19"/>
  <c r="O176" i="19"/>
  <c r="O4" i="19" l="1"/>
  <c r="AA19" i="9" l="1"/>
  <c r="AA20" i="9"/>
  <c r="AA21" i="9"/>
  <c r="AA22" i="9"/>
  <c r="AA23" i="9"/>
  <c r="AA24" i="9"/>
  <c r="AA25" i="9"/>
  <c r="AA26" i="9"/>
  <c r="AA27" i="9"/>
  <c r="AA28" i="9"/>
  <c r="AA29" i="9"/>
  <c r="AA30" i="9"/>
  <c r="AA31" i="9"/>
  <c r="AA32" i="9"/>
  <c r="AA33" i="9"/>
  <c r="AA34" i="9"/>
  <c r="AA35" i="9"/>
  <c r="AA36" i="9"/>
  <c r="AA37" i="9"/>
  <c r="AA38" i="9"/>
  <c r="AA39" i="9"/>
  <c r="AA40" i="9"/>
  <c r="AA41" i="9"/>
  <c r="AA42" i="9"/>
  <c r="AA43" i="9"/>
  <c r="AA44" i="9"/>
  <c r="AA45" i="9"/>
  <c r="AA46" i="9"/>
  <c r="AA47" i="9"/>
  <c r="AA48" i="9"/>
  <c r="AA49" i="9"/>
  <c r="AA50" i="9"/>
  <c r="AA51" i="9"/>
  <c r="AA52" i="9"/>
  <c r="AA53" i="9"/>
  <c r="AA54" i="9"/>
  <c r="AA55" i="9"/>
  <c r="AA56" i="9"/>
  <c r="AA57" i="9"/>
  <c r="AA58" i="9"/>
  <c r="AA59" i="9"/>
  <c r="AA60" i="9"/>
  <c r="AA61" i="9"/>
  <c r="AA62" i="9"/>
  <c r="AA63" i="9"/>
  <c r="AA64" i="9"/>
  <c r="AA65" i="9"/>
  <c r="AA66" i="9"/>
  <c r="AA67" i="9"/>
  <c r="AA68" i="9"/>
  <c r="AA69" i="9"/>
  <c r="AA70" i="9"/>
  <c r="AA71" i="9"/>
  <c r="AA72" i="9"/>
  <c r="AA73" i="9"/>
  <c r="AA74" i="9"/>
  <c r="AA75" i="9"/>
  <c r="AA76" i="9"/>
  <c r="AA77" i="9"/>
  <c r="AA78" i="9"/>
  <c r="AA79" i="9"/>
  <c r="AA80" i="9"/>
  <c r="AA81" i="9"/>
  <c r="AA82" i="9"/>
  <c r="AA83" i="9"/>
  <c r="AA84" i="9"/>
  <c r="AA85" i="9"/>
  <c r="AA86" i="9"/>
  <c r="AA87" i="9"/>
  <c r="AA88" i="9"/>
  <c r="AA89" i="9"/>
  <c r="AA90" i="9"/>
  <c r="AA91" i="9"/>
  <c r="AA92" i="9"/>
  <c r="AA93" i="9"/>
  <c r="AA94" i="9"/>
  <c r="AA95" i="9"/>
  <c r="AA96" i="9"/>
  <c r="AA97" i="9"/>
  <c r="AA98" i="9"/>
  <c r="AA99" i="9"/>
  <c r="AA100" i="9"/>
  <c r="AA101" i="9"/>
  <c r="AA102" i="9"/>
  <c r="AA103" i="9"/>
  <c r="AA104" i="9"/>
  <c r="AA105" i="9"/>
  <c r="AA106" i="9"/>
  <c r="AA107" i="9"/>
  <c r="AA108" i="9"/>
  <c r="AA109" i="9"/>
  <c r="AA110" i="9"/>
  <c r="AA111" i="9"/>
  <c r="AA112" i="9"/>
  <c r="AA113" i="9"/>
  <c r="AA114" i="9"/>
  <c r="AA115" i="9"/>
  <c r="AA116" i="9"/>
  <c r="AA117" i="9"/>
  <c r="AA118" i="9"/>
  <c r="AA119" i="9"/>
  <c r="AA120" i="9"/>
  <c r="AA121" i="9"/>
  <c r="AA122" i="9"/>
  <c r="AA123" i="9"/>
  <c r="AA124" i="9"/>
  <c r="AA125" i="9"/>
  <c r="AA126" i="9"/>
  <c r="AA127" i="9"/>
  <c r="AA128" i="9"/>
  <c r="AA129" i="9"/>
  <c r="AA130" i="9"/>
  <c r="AA131" i="9"/>
  <c r="AA132" i="9"/>
  <c r="AA133" i="9"/>
  <c r="AA134" i="9"/>
  <c r="AA135" i="9"/>
  <c r="AA136" i="9"/>
  <c r="AA137" i="9"/>
  <c r="AA138" i="9"/>
  <c r="AA139" i="9"/>
  <c r="AA140" i="9"/>
  <c r="AA141" i="9"/>
  <c r="AA142" i="9"/>
  <c r="AA143" i="9"/>
  <c r="AA144" i="9"/>
  <c r="AA145" i="9"/>
  <c r="AA146" i="9"/>
  <c r="AA147" i="9"/>
  <c r="AA148" i="9"/>
  <c r="AA149" i="9"/>
  <c r="AA150" i="9"/>
  <c r="AA151" i="9"/>
  <c r="AA152" i="9"/>
  <c r="AA153" i="9"/>
  <c r="AA154" i="9"/>
  <c r="AA155" i="9"/>
  <c r="AA156" i="9"/>
  <c r="AA157" i="9"/>
  <c r="AA158" i="9"/>
  <c r="AA159" i="9"/>
  <c r="AA160" i="9"/>
  <c r="AA161" i="9"/>
  <c r="AA162" i="9"/>
  <c r="AA163" i="9"/>
  <c r="AA164" i="9"/>
  <c r="AA165" i="9"/>
  <c r="AA166" i="9"/>
  <c r="AA167" i="9"/>
  <c r="AA168" i="9"/>
  <c r="AA169" i="9"/>
  <c r="AA170" i="9"/>
  <c r="AA171" i="9"/>
  <c r="AA172" i="9"/>
  <c r="AA173" i="9"/>
  <c r="AA174" i="9"/>
  <c r="AA175" i="9"/>
  <c r="AA176" i="9"/>
  <c r="AA177" i="9"/>
  <c r="AA178" i="9"/>
  <c r="AA179" i="9"/>
  <c r="AA180" i="9"/>
  <c r="AA181" i="9"/>
  <c r="AA182" i="9"/>
  <c r="AA183" i="9"/>
  <c r="AA184" i="9"/>
  <c r="AA185" i="9"/>
  <c r="AA186" i="9"/>
  <c r="AA187" i="9"/>
  <c r="AA188" i="9"/>
  <c r="AA189" i="9"/>
  <c r="AA190" i="9"/>
  <c r="AA191" i="9"/>
  <c r="AA192" i="9"/>
  <c r="AA193" i="9"/>
  <c r="AA194" i="9"/>
  <c r="AA195" i="9"/>
  <c r="AA196" i="9"/>
  <c r="AA197" i="9"/>
  <c r="AA198" i="9"/>
  <c r="AA199" i="9"/>
  <c r="AA200" i="9"/>
  <c r="AA201" i="9"/>
  <c r="AA202" i="9"/>
  <c r="AA203" i="9"/>
  <c r="AA204" i="9"/>
  <c r="AA205" i="9"/>
  <c r="AA206" i="9"/>
  <c r="AA207" i="9"/>
  <c r="AA208" i="9"/>
  <c r="AA209" i="9"/>
  <c r="AA210" i="9"/>
  <c r="AA211" i="9"/>
  <c r="AA212" i="9"/>
  <c r="AA213" i="9"/>
  <c r="AA214" i="9"/>
  <c r="AA215" i="9"/>
  <c r="AA216" i="9"/>
  <c r="AA217" i="9"/>
  <c r="AA218" i="9"/>
  <c r="AA219" i="9"/>
  <c r="AA220" i="9"/>
  <c r="AA221" i="9"/>
  <c r="AA222" i="9"/>
  <c r="AA223" i="9"/>
  <c r="AA224" i="9"/>
  <c r="AA225" i="9"/>
  <c r="AA226" i="9"/>
  <c r="AA227" i="9"/>
  <c r="AA228" i="9"/>
  <c r="AA229" i="9"/>
  <c r="AA230" i="9"/>
  <c r="AA231" i="9"/>
  <c r="AA232" i="9"/>
  <c r="AA233" i="9"/>
  <c r="AA234" i="9"/>
  <c r="AA235" i="9"/>
  <c r="AA236" i="9"/>
  <c r="AA237" i="9"/>
  <c r="AA238" i="9"/>
  <c r="AA239" i="9"/>
  <c r="AA240" i="9"/>
  <c r="AA241" i="9"/>
  <c r="AA242" i="9"/>
  <c r="AA243" i="9"/>
  <c r="AA244" i="9"/>
  <c r="AA245" i="9"/>
  <c r="AA246" i="9"/>
  <c r="AA247" i="9"/>
  <c r="AA248" i="9"/>
  <c r="AA249" i="9"/>
  <c r="AA250" i="9"/>
  <c r="AA251" i="9"/>
  <c r="AA252" i="9"/>
  <c r="AA253" i="9"/>
  <c r="AA254" i="9"/>
  <c r="AA255" i="9"/>
  <c r="AA256" i="9"/>
  <c r="AA257" i="9"/>
  <c r="AA258" i="9"/>
  <c r="AA259" i="9"/>
  <c r="AA260" i="9"/>
  <c r="AA261" i="9"/>
  <c r="AA262" i="9"/>
  <c r="AA263" i="9"/>
  <c r="AA264" i="9"/>
  <c r="AA265" i="9"/>
  <c r="AA266" i="9"/>
  <c r="AA267" i="9"/>
  <c r="AA268" i="9"/>
  <c r="AA269" i="9"/>
  <c r="AA270" i="9"/>
  <c r="AA271" i="9"/>
  <c r="AA272" i="9"/>
  <c r="AA273" i="9"/>
  <c r="AA274" i="9"/>
  <c r="AA275" i="9"/>
  <c r="AA276" i="9"/>
  <c r="AA277" i="9"/>
  <c r="AA278" i="9"/>
  <c r="AA279" i="9"/>
  <c r="AA280" i="9"/>
  <c r="AA281" i="9"/>
  <c r="AA282" i="9"/>
  <c r="AA283" i="9"/>
  <c r="AA284" i="9"/>
  <c r="AA285" i="9"/>
  <c r="AA286" i="9"/>
  <c r="AA287" i="9"/>
  <c r="AA288" i="9"/>
  <c r="AA289" i="9"/>
  <c r="AA290" i="9"/>
  <c r="AA291" i="9"/>
  <c r="AA292" i="9"/>
  <c r="AA293" i="9"/>
  <c r="AA294" i="9"/>
  <c r="AA295" i="9"/>
  <c r="AA296" i="9"/>
  <c r="AA297" i="9"/>
  <c r="AA298" i="9"/>
  <c r="AA299" i="9"/>
  <c r="AA300" i="9"/>
  <c r="AA301" i="9"/>
  <c r="AA302" i="9"/>
  <c r="AA303" i="9"/>
  <c r="AA304" i="9"/>
  <c r="AA305" i="9"/>
  <c r="AA306" i="9"/>
  <c r="AA307" i="9"/>
  <c r="AA308" i="9"/>
  <c r="AA309" i="9"/>
  <c r="AA310" i="9"/>
  <c r="I7" i="11" l="1"/>
  <c r="M7" i="18" l="1"/>
  <c r="N7" i="18" s="1"/>
  <c r="M11" i="18"/>
  <c r="N11" i="18" s="1"/>
  <c r="M12" i="18"/>
  <c r="N12" i="18" s="1"/>
  <c r="M13" i="18"/>
  <c r="N13" i="18" s="1"/>
  <c r="M16" i="18"/>
  <c r="N16" i="18" s="1"/>
  <c r="M19" i="18"/>
  <c r="N19" i="18" s="1"/>
  <c r="M20" i="18"/>
  <c r="N20" i="18" s="1"/>
  <c r="M21" i="18"/>
  <c r="N21" i="18" s="1"/>
  <c r="M22" i="18"/>
  <c r="N22" i="18" s="1"/>
  <c r="M24" i="18"/>
  <c r="N24" i="18" s="1"/>
  <c r="M27" i="18"/>
  <c r="N27" i="18" s="1"/>
  <c r="M28" i="18"/>
  <c r="N28" i="18" s="1"/>
  <c r="M29" i="18"/>
  <c r="N29" i="18" s="1"/>
  <c r="M30" i="18"/>
  <c r="N30" i="18" s="1"/>
  <c r="M32" i="18"/>
  <c r="N32" i="18" s="1"/>
  <c r="M35" i="18"/>
  <c r="N35" i="18" s="1"/>
  <c r="M36" i="18"/>
  <c r="N36" i="18" s="1"/>
  <c r="M37" i="18"/>
  <c r="N37" i="18" s="1"/>
  <c r="M38" i="18"/>
  <c r="N38" i="18" s="1"/>
  <c r="M40" i="18"/>
  <c r="N40" i="18" s="1"/>
  <c r="M43" i="18"/>
  <c r="N43" i="18" s="1"/>
  <c r="M44" i="18"/>
  <c r="N44" i="18" s="1"/>
  <c r="M45" i="18"/>
  <c r="N45" i="18" s="1"/>
  <c r="M46" i="18"/>
  <c r="N46" i="18" s="1"/>
  <c r="M48" i="18"/>
  <c r="N48" i="18" s="1"/>
  <c r="M52" i="18"/>
  <c r="N52" i="18" s="1"/>
  <c r="M53" i="18"/>
  <c r="N53" i="18" s="1"/>
  <c r="M54" i="18"/>
  <c r="N54" i="18" s="1"/>
  <c r="M56" i="18"/>
  <c r="N56" i="18" s="1"/>
  <c r="M59" i="18"/>
  <c r="N59" i="18" s="1"/>
  <c r="M60" i="18"/>
  <c r="N60" i="18" s="1"/>
  <c r="M61" i="18"/>
  <c r="N61" i="18" s="1"/>
  <c r="M62" i="18"/>
  <c r="N62" i="18" s="1"/>
  <c r="M64" i="18"/>
  <c r="N64" i="18" s="1"/>
  <c r="M67" i="18"/>
  <c r="N67" i="18" s="1"/>
  <c r="M68" i="18"/>
  <c r="N68" i="18" s="1"/>
  <c r="M69" i="18"/>
  <c r="N69" i="18" s="1"/>
  <c r="M70" i="18"/>
  <c r="N70" i="18" s="1"/>
  <c r="M72" i="18"/>
  <c r="N72" i="18" s="1"/>
  <c r="M75" i="18"/>
  <c r="N75" i="18" s="1"/>
  <c r="M76" i="18"/>
  <c r="N76" i="18" s="1"/>
  <c r="M77" i="18"/>
  <c r="N77" i="18" s="1"/>
  <c r="M78" i="18"/>
  <c r="N78" i="18" s="1"/>
  <c r="M80" i="18"/>
  <c r="N80" i="18" s="1"/>
  <c r="M85" i="18"/>
  <c r="N85" i="18" s="1"/>
  <c r="M86" i="18"/>
  <c r="N86" i="18" s="1"/>
  <c r="M88" i="18"/>
  <c r="N88" i="18" s="1"/>
  <c r="M91" i="18"/>
  <c r="N91" i="18" s="1"/>
  <c r="M92" i="18"/>
  <c r="N92" i="18" s="1"/>
  <c r="M93" i="18"/>
  <c r="N93" i="18" s="1"/>
  <c r="M94" i="18"/>
  <c r="N94" i="18" s="1"/>
  <c r="M96" i="18"/>
  <c r="N96" i="18" s="1"/>
  <c r="M99" i="18"/>
  <c r="N99" i="18" s="1"/>
  <c r="M100" i="18"/>
  <c r="N100" i="18" s="1"/>
  <c r="M101" i="18"/>
  <c r="N101" i="18" s="1"/>
  <c r="M102" i="18"/>
  <c r="N102" i="18" s="1"/>
  <c r="M104" i="18"/>
  <c r="N104" i="18" s="1"/>
  <c r="M107" i="18"/>
  <c r="N107" i="18" s="1"/>
  <c r="M108" i="18"/>
  <c r="N108" i="18" s="1"/>
  <c r="M109" i="18"/>
  <c r="N109" i="18" s="1"/>
  <c r="M110" i="18"/>
  <c r="N110" i="18" s="1"/>
  <c r="M112" i="18"/>
  <c r="N112" i="18" s="1"/>
  <c r="M118" i="18"/>
  <c r="N118" i="18" s="1"/>
  <c r="M120" i="18"/>
  <c r="N120" i="18" s="1"/>
  <c r="M123" i="18"/>
  <c r="N123" i="18" s="1"/>
  <c r="M124" i="18"/>
  <c r="N124" i="18" s="1"/>
  <c r="M125" i="18"/>
  <c r="N125" i="18" s="1"/>
  <c r="M126" i="18"/>
  <c r="N126" i="18" s="1"/>
  <c r="M128" i="18"/>
  <c r="N128" i="18" s="1"/>
  <c r="M131" i="18"/>
  <c r="N131" i="18" s="1"/>
  <c r="M132" i="18"/>
  <c r="N132" i="18" s="1"/>
  <c r="M133" i="18"/>
  <c r="N133" i="18" s="1"/>
  <c r="M134" i="18"/>
  <c r="N134" i="18" s="1"/>
  <c r="M139" i="18"/>
  <c r="N139" i="18" s="1"/>
  <c r="M140" i="18"/>
  <c r="N140" i="18" s="1"/>
  <c r="M141" i="18"/>
  <c r="N141" i="18" s="1"/>
  <c r="M142" i="18"/>
  <c r="N142" i="18" s="1"/>
  <c r="M144" i="18"/>
  <c r="N144" i="18" s="1"/>
  <c r="M149" i="18"/>
  <c r="N149" i="18" s="1"/>
  <c r="M150" i="18"/>
  <c r="N150" i="18" s="1"/>
  <c r="M152" i="18"/>
  <c r="N152" i="18" s="1"/>
  <c r="M155" i="18"/>
  <c r="N155" i="18" s="1"/>
  <c r="M156" i="18"/>
  <c r="N156" i="18" s="1"/>
  <c r="M157" i="18"/>
  <c r="N157" i="18" s="1"/>
  <c r="M158" i="18"/>
  <c r="N158" i="18" s="1"/>
  <c r="M160" i="18"/>
  <c r="N160" i="18" s="1"/>
  <c r="M163" i="18"/>
  <c r="N163" i="18" s="1"/>
  <c r="M164" i="18"/>
  <c r="N164" i="18" s="1"/>
  <c r="M165" i="18"/>
  <c r="N165" i="18" s="1"/>
  <c r="M166" i="18"/>
  <c r="N166" i="18" s="1"/>
  <c r="M168" i="18"/>
  <c r="N168" i="18" s="1"/>
  <c r="M171" i="18"/>
  <c r="N171" i="18" s="1"/>
  <c r="M172" i="18"/>
  <c r="N172" i="18" s="1"/>
  <c r="M173" i="18"/>
  <c r="N173" i="18" s="1"/>
  <c r="M174" i="18"/>
  <c r="N174" i="18" s="1"/>
  <c r="M176" i="18"/>
  <c r="N176" i="18" s="1"/>
  <c r="M179" i="18"/>
  <c r="N179" i="18" s="1"/>
  <c r="M180" i="18"/>
  <c r="N180" i="18" s="1"/>
  <c r="M181" i="18"/>
  <c r="N181" i="18" s="1"/>
  <c r="M182" i="18"/>
  <c r="N182" i="18" s="1"/>
  <c r="M184" i="18"/>
  <c r="N184" i="18" s="1"/>
  <c r="M187" i="18"/>
  <c r="N187" i="18" s="1"/>
  <c r="M188" i="18"/>
  <c r="N188" i="18" s="1"/>
  <c r="M189" i="18"/>
  <c r="N189" i="18" s="1"/>
  <c r="M190" i="18"/>
  <c r="N190" i="18" s="1"/>
  <c r="M192" i="18"/>
  <c r="N192" i="18" s="1"/>
  <c r="M195" i="18"/>
  <c r="N195" i="18" s="1"/>
  <c r="M196" i="18"/>
  <c r="N196" i="18" s="1"/>
  <c r="M197" i="18"/>
  <c r="N197" i="18" s="1"/>
  <c r="M198" i="18"/>
  <c r="N198" i="18" s="1"/>
  <c r="M200" i="18"/>
  <c r="N200" i="18" s="1"/>
  <c r="M203" i="18"/>
  <c r="N203" i="18" s="1"/>
  <c r="M204" i="18"/>
  <c r="N204" i="18" s="1"/>
  <c r="M205" i="18"/>
  <c r="N205" i="18" s="1"/>
  <c r="M206" i="18"/>
  <c r="N206" i="18" s="1"/>
  <c r="M208" i="18"/>
  <c r="N208" i="18" s="1"/>
  <c r="M211" i="18"/>
  <c r="N211" i="18" s="1"/>
  <c r="M212" i="18"/>
  <c r="N212" i="18" s="1"/>
  <c r="M213" i="18"/>
  <c r="N213" i="18" s="1"/>
  <c r="M214" i="18"/>
  <c r="N214" i="18" s="1"/>
  <c r="M216" i="18"/>
  <c r="N216" i="18" s="1"/>
  <c r="M219" i="18"/>
  <c r="N219" i="18" s="1"/>
  <c r="M220" i="18"/>
  <c r="N220" i="18" s="1"/>
  <c r="M221" i="18"/>
  <c r="N221" i="18" s="1"/>
  <c r="M222" i="18"/>
  <c r="N222" i="18" s="1"/>
  <c r="M224" i="18"/>
  <c r="N224" i="18" s="1"/>
  <c r="M227" i="18"/>
  <c r="N227" i="18" s="1"/>
  <c r="M228" i="18"/>
  <c r="N228" i="18" s="1"/>
  <c r="M229" i="18"/>
  <c r="N229" i="18" s="1"/>
  <c r="M230" i="18"/>
  <c r="N230" i="18" s="1"/>
  <c r="M232" i="18"/>
  <c r="N232" i="18" s="1"/>
  <c r="M235" i="18"/>
  <c r="N235" i="18" s="1"/>
  <c r="M236" i="18"/>
  <c r="N236" i="18" s="1"/>
  <c r="M237" i="18"/>
  <c r="N237" i="18" s="1"/>
  <c r="M238" i="18"/>
  <c r="N238" i="18" s="1"/>
  <c r="M240" i="18"/>
  <c r="N240" i="18" s="1"/>
  <c r="M244" i="18"/>
  <c r="N244" i="18" s="1"/>
  <c r="M245" i="18"/>
  <c r="N245" i="18" s="1"/>
  <c r="M246" i="18"/>
  <c r="N246" i="18" s="1"/>
  <c r="M248" i="18"/>
  <c r="N248" i="18" s="1"/>
  <c r="M251" i="18"/>
  <c r="N251" i="18" s="1"/>
  <c r="M252" i="18"/>
  <c r="N252" i="18" s="1"/>
  <c r="M253" i="18"/>
  <c r="N253" i="18" s="1"/>
  <c r="M254" i="18"/>
  <c r="N254" i="18" s="1"/>
  <c r="M256" i="18"/>
  <c r="N256" i="18" s="1"/>
  <c r="M259" i="18"/>
  <c r="N259" i="18" s="1"/>
  <c r="M260" i="18"/>
  <c r="N260" i="18" s="1"/>
  <c r="M261" i="18"/>
  <c r="N261" i="18" s="1"/>
  <c r="M262" i="18"/>
  <c r="N262" i="18" s="1"/>
  <c r="M264" i="18"/>
  <c r="N264" i="18" s="1"/>
  <c r="M267" i="18"/>
  <c r="N267" i="18" s="1"/>
  <c r="M268" i="18"/>
  <c r="N268" i="18" s="1"/>
  <c r="M269" i="18"/>
  <c r="N269" i="18" s="1"/>
  <c r="M270" i="18"/>
  <c r="N270" i="18" s="1"/>
  <c r="M272" i="18"/>
  <c r="N272" i="18" s="1"/>
  <c r="M275" i="18"/>
  <c r="N275" i="18" s="1"/>
  <c r="M276" i="18"/>
  <c r="N276" i="18" s="1"/>
  <c r="M277" i="18"/>
  <c r="N277" i="18" s="1"/>
  <c r="M278" i="18"/>
  <c r="N278" i="18" s="1"/>
  <c r="M280" i="18"/>
  <c r="N280" i="18" s="1"/>
  <c r="M283" i="18"/>
  <c r="N283" i="18" s="1"/>
  <c r="M284" i="18"/>
  <c r="N284" i="18" s="1"/>
  <c r="M286" i="18"/>
  <c r="N286" i="18" s="1"/>
  <c r="M288" i="18"/>
  <c r="N288" i="18" s="1"/>
  <c r="M291" i="18"/>
  <c r="N291" i="18" s="1"/>
  <c r="M292" i="18"/>
  <c r="N292" i="18" s="1"/>
  <c r="M293" i="18"/>
  <c r="N293" i="18" s="1"/>
  <c r="M294" i="18"/>
  <c r="N294" i="18" s="1"/>
  <c r="M296" i="18"/>
  <c r="N296" i="18" s="1"/>
  <c r="C5" i="18"/>
  <c r="D5" i="18"/>
  <c r="E5" i="18"/>
  <c r="F5" i="18"/>
  <c r="G5" i="18"/>
  <c r="H5" i="18"/>
  <c r="I5" i="18"/>
  <c r="J5" i="18"/>
  <c r="M6" i="18"/>
  <c r="N6" i="18" s="1"/>
  <c r="M8" i="18"/>
  <c r="N8" i="18" s="1"/>
  <c r="M9" i="18"/>
  <c r="N9" i="18" s="1"/>
  <c r="M10" i="18"/>
  <c r="N10" i="18" s="1"/>
  <c r="M15" i="18"/>
  <c r="N15" i="18" s="1"/>
  <c r="M17" i="18"/>
  <c r="N17" i="18" s="1"/>
  <c r="M18" i="18"/>
  <c r="N18" i="18" s="1"/>
  <c r="M23" i="18"/>
  <c r="N23" i="18" s="1"/>
  <c r="M25" i="18"/>
  <c r="N25" i="18" s="1"/>
  <c r="M26" i="18"/>
  <c r="N26" i="18" s="1"/>
  <c r="M31" i="18"/>
  <c r="N31" i="18" s="1"/>
  <c r="M33" i="18"/>
  <c r="N33" i="18" s="1"/>
  <c r="M34" i="18"/>
  <c r="N34" i="18" s="1"/>
  <c r="M39" i="18"/>
  <c r="N39" i="18" s="1"/>
  <c r="M41" i="18"/>
  <c r="N41" i="18" s="1"/>
  <c r="M42" i="18"/>
  <c r="N42" i="18" s="1"/>
  <c r="M47" i="18"/>
  <c r="N47" i="18" s="1"/>
  <c r="M49" i="18"/>
  <c r="N49" i="18" s="1"/>
  <c r="M50" i="18"/>
  <c r="N50" i="18" s="1"/>
  <c r="M51" i="18"/>
  <c r="N51" i="18" s="1"/>
  <c r="M55" i="18"/>
  <c r="N55" i="18" s="1"/>
  <c r="M57" i="18"/>
  <c r="N57" i="18" s="1"/>
  <c r="M58" i="18"/>
  <c r="N58" i="18" s="1"/>
  <c r="M63" i="18"/>
  <c r="N63" i="18" s="1"/>
  <c r="M65" i="18"/>
  <c r="N65" i="18" s="1"/>
  <c r="M66" i="18"/>
  <c r="N66" i="18" s="1"/>
  <c r="M71" i="18"/>
  <c r="N71" i="18" s="1"/>
  <c r="M73" i="18"/>
  <c r="N73" i="18" s="1"/>
  <c r="M74" i="18"/>
  <c r="N74" i="18" s="1"/>
  <c r="M79" i="18"/>
  <c r="N79" i="18" s="1"/>
  <c r="M81" i="18"/>
  <c r="N81" i="18" s="1"/>
  <c r="M82" i="18"/>
  <c r="N82" i="18" s="1"/>
  <c r="M83" i="18"/>
  <c r="N83" i="18" s="1"/>
  <c r="M84" i="18"/>
  <c r="N84" i="18" s="1"/>
  <c r="M87" i="18"/>
  <c r="N87" i="18" s="1"/>
  <c r="M89" i="18"/>
  <c r="N89" i="18" s="1"/>
  <c r="M90" i="18"/>
  <c r="N90" i="18" s="1"/>
  <c r="M95" i="18"/>
  <c r="N95" i="18" s="1"/>
  <c r="M97" i="18"/>
  <c r="N97" i="18" s="1"/>
  <c r="M98" i="18"/>
  <c r="N98" i="18" s="1"/>
  <c r="M103" i="18"/>
  <c r="N103" i="18" s="1"/>
  <c r="M105" i="18"/>
  <c r="N105" i="18" s="1"/>
  <c r="M106" i="18"/>
  <c r="N106" i="18" s="1"/>
  <c r="M111" i="18"/>
  <c r="N111" i="18" s="1"/>
  <c r="M113" i="18"/>
  <c r="N113" i="18" s="1"/>
  <c r="M114" i="18"/>
  <c r="N114" i="18" s="1"/>
  <c r="M115" i="18"/>
  <c r="N115" i="18" s="1"/>
  <c r="M116" i="18"/>
  <c r="N116" i="18" s="1"/>
  <c r="M117" i="18"/>
  <c r="N117" i="18" s="1"/>
  <c r="M119" i="18"/>
  <c r="N119" i="18" s="1"/>
  <c r="M121" i="18"/>
  <c r="N121" i="18" s="1"/>
  <c r="M122" i="18"/>
  <c r="N122" i="18" s="1"/>
  <c r="M127" i="18"/>
  <c r="N127" i="18" s="1"/>
  <c r="M129" i="18"/>
  <c r="N129" i="18" s="1"/>
  <c r="M130" i="18"/>
  <c r="N130" i="18" s="1"/>
  <c r="M135" i="18"/>
  <c r="N135" i="18" s="1"/>
  <c r="M136" i="18"/>
  <c r="N136" i="18" s="1"/>
  <c r="M137" i="18"/>
  <c r="N137" i="18" s="1"/>
  <c r="M138" i="18"/>
  <c r="N138" i="18" s="1"/>
  <c r="M143" i="18"/>
  <c r="N143" i="18" s="1"/>
  <c r="M145" i="18"/>
  <c r="N145" i="18" s="1"/>
  <c r="M146" i="18"/>
  <c r="N146" i="18" s="1"/>
  <c r="M147" i="18"/>
  <c r="N147" i="18" s="1"/>
  <c r="M148" i="18"/>
  <c r="N148" i="18" s="1"/>
  <c r="M151" i="18"/>
  <c r="N151" i="18" s="1"/>
  <c r="M153" i="18"/>
  <c r="N153" i="18" s="1"/>
  <c r="M154" i="18"/>
  <c r="N154" i="18" s="1"/>
  <c r="M159" i="18"/>
  <c r="N159" i="18" s="1"/>
  <c r="M161" i="18"/>
  <c r="N161" i="18" s="1"/>
  <c r="M162" i="18"/>
  <c r="N162" i="18" s="1"/>
  <c r="M167" i="18"/>
  <c r="N167" i="18" s="1"/>
  <c r="M169" i="18"/>
  <c r="N169" i="18" s="1"/>
  <c r="M170" i="18"/>
  <c r="N170" i="18" s="1"/>
  <c r="M175" i="18"/>
  <c r="N175" i="18" s="1"/>
  <c r="M177" i="18"/>
  <c r="N177" i="18" s="1"/>
  <c r="M178" i="18"/>
  <c r="N178" i="18" s="1"/>
  <c r="M183" i="18"/>
  <c r="N183" i="18" s="1"/>
  <c r="M185" i="18"/>
  <c r="N185" i="18" s="1"/>
  <c r="M186" i="18"/>
  <c r="N186" i="18" s="1"/>
  <c r="M191" i="18"/>
  <c r="N191" i="18" s="1"/>
  <c r="M193" i="18"/>
  <c r="N193" i="18" s="1"/>
  <c r="M194" i="18"/>
  <c r="N194" i="18" s="1"/>
  <c r="M199" i="18"/>
  <c r="N199" i="18" s="1"/>
  <c r="M201" i="18"/>
  <c r="N201" i="18" s="1"/>
  <c r="M202" i="18"/>
  <c r="N202" i="18" s="1"/>
  <c r="M207" i="18"/>
  <c r="N207" i="18" s="1"/>
  <c r="M209" i="18"/>
  <c r="N209" i="18" s="1"/>
  <c r="M210" i="18"/>
  <c r="N210" i="18" s="1"/>
  <c r="M215" i="18"/>
  <c r="N215" i="18" s="1"/>
  <c r="M217" i="18"/>
  <c r="N217" i="18" s="1"/>
  <c r="M218" i="18"/>
  <c r="N218" i="18" s="1"/>
  <c r="M223" i="18"/>
  <c r="N223" i="18" s="1"/>
  <c r="M225" i="18"/>
  <c r="N225" i="18" s="1"/>
  <c r="M226" i="18"/>
  <c r="N226" i="18" s="1"/>
  <c r="M231" i="18"/>
  <c r="N231" i="18" s="1"/>
  <c r="M233" i="18"/>
  <c r="N233" i="18" s="1"/>
  <c r="M234" i="18"/>
  <c r="N234" i="18" s="1"/>
  <c r="M239" i="18"/>
  <c r="N239" i="18" s="1"/>
  <c r="M241" i="18"/>
  <c r="N241" i="18" s="1"/>
  <c r="M242" i="18"/>
  <c r="N242" i="18" s="1"/>
  <c r="M243" i="18"/>
  <c r="N243" i="18" s="1"/>
  <c r="M247" i="18"/>
  <c r="N247" i="18" s="1"/>
  <c r="M249" i="18"/>
  <c r="N249" i="18" s="1"/>
  <c r="M250" i="18"/>
  <c r="N250" i="18" s="1"/>
  <c r="M255" i="18"/>
  <c r="N255" i="18" s="1"/>
  <c r="M257" i="18"/>
  <c r="N257" i="18" s="1"/>
  <c r="M258" i="18"/>
  <c r="N258" i="18" s="1"/>
  <c r="M263" i="18"/>
  <c r="N263" i="18" s="1"/>
  <c r="M265" i="18"/>
  <c r="N265" i="18" s="1"/>
  <c r="M266" i="18"/>
  <c r="N266" i="18" s="1"/>
  <c r="M271" i="18"/>
  <c r="N271" i="18" s="1"/>
  <c r="M273" i="18"/>
  <c r="N273" i="18" s="1"/>
  <c r="M274" i="18"/>
  <c r="N274" i="18" s="1"/>
  <c r="M279" i="18"/>
  <c r="N279" i="18" s="1"/>
  <c r="M281" i="18"/>
  <c r="N281" i="18" s="1"/>
  <c r="M282" i="18"/>
  <c r="N282" i="18" s="1"/>
  <c r="M285" i="18"/>
  <c r="N285" i="18" s="1"/>
  <c r="M287" i="18"/>
  <c r="N287" i="18" s="1"/>
  <c r="M289" i="18"/>
  <c r="N289" i="18" s="1"/>
  <c r="M290" i="18"/>
  <c r="N290" i="18" s="1"/>
  <c r="M295" i="18"/>
  <c r="N295" i="18" s="1"/>
  <c r="M297" i="18"/>
  <c r="N297" i="18" s="1"/>
  <c r="M298" i="18"/>
  <c r="N298" i="18" s="1"/>
  <c r="L5" i="18" l="1"/>
  <c r="M5" i="18" s="1"/>
  <c r="M14" i="18"/>
  <c r="N14" i="18" s="1"/>
  <c r="N5" i="18" s="1"/>
  <c r="O3" i="18" l="1"/>
  <c r="O6" i="18" s="1"/>
  <c r="P6" i="18" s="1"/>
  <c r="O23" i="18"/>
  <c r="P23" i="18" s="1"/>
  <c r="O31" i="18"/>
  <c r="P31" i="18" s="1"/>
  <c r="O39" i="18"/>
  <c r="P39" i="18" s="1"/>
  <c r="O47" i="18"/>
  <c r="P47" i="18" s="1"/>
  <c r="O55" i="18"/>
  <c r="P55" i="18" s="1"/>
  <c r="O63" i="18"/>
  <c r="P63" i="18" s="1"/>
  <c r="O71" i="18"/>
  <c r="P71" i="18" s="1"/>
  <c r="O79" i="18"/>
  <c r="P79" i="18" s="1"/>
  <c r="O87" i="18"/>
  <c r="P87" i="18" s="1"/>
  <c r="O95" i="18"/>
  <c r="P95" i="18" s="1"/>
  <c r="O103" i="18"/>
  <c r="P103" i="18" s="1"/>
  <c r="O111" i="18"/>
  <c r="P111" i="18" s="1"/>
  <c r="O119" i="18"/>
  <c r="P119" i="18" s="1"/>
  <c r="O127" i="18"/>
  <c r="P127" i="18" s="1"/>
  <c r="O135" i="18"/>
  <c r="P135" i="18" s="1"/>
  <c r="O143" i="18"/>
  <c r="P143" i="18" s="1"/>
  <c r="O151" i="18"/>
  <c r="P151" i="18" s="1"/>
  <c r="O159" i="18"/>
  <c r="P159" i="18" s="1"/>
  <c r="O167" i="18"/>
  <c r="P167" i="18" s="1"/>
  <c r="O175" i="18"/>
  <c r="P175" i="18" s="1"/>
  <c r="O183" i="18"/>
  <c r="P183" i="18" s="1"/>
  <c r="O191" i="18"/>
  <c r="P191" i="18" s="1"/>
  <c r="O199" i="18"/>
  <c r="P199" i="18" s="1"/>
  <c r="O207" i="18"/>
  <c r="P207" i="18" s="1"/>
  <c r="O215" i="18"/>
  <c r="P215" i="18" s="1"/>
  <c r="O223" i="18"/>
  <c r="P223" i="18" s="1"/>
  <c r="O231" i="18"/>
  <c r="P231" i="18" s="1"/>
  <c r="O239" i="18"/>
  <c r="P239" i="18" s="1"/>
  <c r="O247" i="18"/>
  <c r="P247" i="18" s="1"/>
  <c r="O255" i="18"/>
  <c r="P255" i="18" s="1"/>
  <c r="O263" i="18"/>
  <c r="P263" i="18" s="1"/>
  <c r="O271" i="18"/>
  <c r="P271" i="18" s="1"/>
  <c r="O279" i="18"/>
  <c r="P279" i="18" s="1"/>
  <c r="O287" i="18"/>
  <c r="P287" i="18" s="1"/>
  <c r="O295" i="18"/>
  <c r="P295" i="18" s="1"/>
  <c r="O8" i="18"/>
  <c r="P8" i="18" s="1"/>
  <c r="O16" i="18"/>
  <c r="P16" i="18" s="1"/>
  <c r="O24" i="18"/>
  <c r="P24" i="18" s="1"/>
  <c r="O32" i="18"/>
  <c r="P32" i="18" s="1"/>
  <c r="O40" i="18"/>
  <c r="P40" i="18" s="1"/>
  <c r="O48" i="18"/>
  <c r="P48" i="18" s="1"/>
  <c r="O56" i="18"/>
  <c r="P56" i="18" s="1"/>
  <c r="O64" i="18"/>
  <c r="P64" i="18" s="1"/>
  <c r="O72" i="18"/>
  <c r="P72" i="18" s="1"/>
  <c r="O80" i="18"/>
  <c r="P80" i="18" s="1"/>
  <c r="O88" i="18"/>
  <c r="P88" i="18" s="1"/>
  <c r="O96" i="18"/>
  <c r="P96" i="18" s="1"/>
  <c r="O104" i="18"/>
  <c r="P104" i="18" s="1"/>
  <c r="O112" i="18"/>
  <c r="P112" i="18" s="1"/>
  <c r="O120" i="18"/>
  <c r="P120" i="18" s="1"/>
  <c r="O128" i="18"/>
  <c r="P128" i="18" s="1"/>
  <c r="O136" i="18"/>
  <c r="P136" i="18" s="1"/>
  <c r="O144" i="18"/>
  <c r="P144" i="18" s="1"/>
  <c r="O152" i="18"/>
  <c r="P152" i="18" s="1"/>
  <c r="O160" i="18"/>
  <c r="P160" i="18" s="1"/>
  <c r="O168" i="18"/>
  <c r="P168" i="18" s="1"/>
  <c r="O176" i="18"/>
  <c r="P176" i="18" s="1"/>
  <c r="O184" i="18"/>
  <c r="P184" i="18" s="1"/>
  <c r="O192" i="18"/>
  <c r="P192" i="18" s="1"/>
  <c r="O200" i="18"/>
  <c r="P200" i="18" s="1"/>
  <c r="O208" i="18"/>
  <c r="P208" i="18" s="1"/>
  <c r="O216" i="18"/>
  <c r="P216" i="18" s="1"/>
  <c r="O224" i="18"/>
  <c r="P224" i="18" s="1"/>
  <c r="O232" i="18"/>
  <c r="P232" i="18" s="1"/>
  <c r="O240" i="18"/>
  <c r="P240" i="18" s="1"/>
  <c r="O248" i="18"/>
  <c r="P248" i="18" s="1"/>
  <c r="O256" i="18"/>
  <c r="P256" i="18" s="1"/>
  <c r="O264" i="18"/>
  <c r="P264" i="18" s="1"/>
  <c r="O272" i="18"/>
  <c r="P272" i="18" s="1"/>
  <c r="O280" i="18"/>
  <c r="P280" i="18" s="1"/>
  <c r="O288" i="18"/>
  <c r="P288" i="18" s="1"/>
  <c r="O296" i="18"/>
  <c r="P296" i="18" s="1"/>
  <c r="O9" i="18"/>
  <c r="P9" i="18" s="1"/>
  <c r="O17" i="18"/>
  <c r="P17" i="18" s="1"/>
  <c r="O25" i="18"/>
  <c r="P25" i="18" s="1"/>
  <c r="O33" i="18"/>
  <c r="P33" i="18" s="1"/>
  <c r="O41" i="18"/>
  <c r="P41" i="18" s="1"/>
  <c r="O49" i="18"/>
  <c r="P49" i="18" s="1"/>
  <c r="O57" i="18"/>
  <c r="P57" i="18" s="1"/>
  <c r="O65" i="18"/>
  <c r="P65" i="18" s="1"/>
  <c r="O73" i="18"/>
  <c r="P73" i="18" s="1"/>
  <c r="O81" i="18"/>
  <c r="P81" i="18" s="1"/>
  <c r="O89" i="18"/>
  <c r="P89" i="18" s="1"/>
  <c r="O97" i="18"/>
  <c r="P97" i="18" s="1"/>
  <c r="O105" i="18"/>
  <c r="P105" i="18" s="1"/>
  <c r="O113" i="18"/>
  <c r="P113" i="18" s="1"/>
  <c r="O121" i="18"/>
  <c r="P121" i="18" s="1"/>
  <c r="O129" i="18"/>
  <c r="P129" i="18" s="1"/>
  <c r="O137" i="18"/>
  <c r="P137" i="18" s="1"/>
  <c r="O145" i="18"/>
  <c r="P145" i="18" s="1"/>
  <c r="O153" i="18"/>
  <c r="P153" i="18" s="1"/>
  <c r="O161" i="18"/>
  <c r="P161" i="18" s="1"/>
  <c r="O169" i="18"/>
  <c r="P169" i="18" s="1"/>
  <c r="O177" i="18"/>
  <c r="P177" i="18" s="1"/>
  <c r="O185" i="18"/>
  <c r="P185" i="18" s="1"/>
  <c r="O193" i="18"/>
  <c r="P193" i="18" s="1"/>
  <c r="O201" i="18"/>
  <c r="P201" i="18" s="1"/>
  <c r="O209" i="18"/>
  <c r="P209" i="18" s="1"/>
  <c r="O217" i="18"/>
  <c r="P217" i="18" s="1"/>
  <c r="O225" i="18"/>
  <c r="P225" i="18" s="1"/>
  <c r="O233" i="18"/>
  <c r="P233" i="18" s="1"/>
  <c r="O241" i="18"/>
  <c r="P241" i="18" s="1"/>
  <c r="O249" i="18"/>
  <c r="P249" i="18" s="1"/>
  <c r="O257" i="18"/>
  <c r="P257" i="18" s="1"/>
  <c r="O265" i="18"/>
  <c r="P265" i="18" s="1"/>
  <c r="O273" i="18"/>
  <c r="P273" i="18" s="1"/>
  <c r="O281" i="18"/>
  <c r="P281" i="18" s="1"/>
  <c r="O289" i="18"/>
  <c r="P289" i="18" s="1"/>
  <c r="O297" i="18"/>
  <c r="P297" i="18" s="1"/>
  <c r="O12" i="18"/>
  <c r="P12" i="18" s="1"/>
  <c r="O52" i="18"/>
  <c r="P52" i="18" s="1"/>
  <c r="O60" i="18"/>
  <c r="P60" i="18" s="1"/>
  <c r="O68" i="18"/>
  <c r="P68" i="18" s="1"/>
  <c r="O76" i="18"/>
  <c r="P76" i="18" s="1"/>
  <c r="O84" i="18"/>
  <c r="P84" i="18" s="1"/>
  <c r="O10" i="18"/>
  <c r="P10" i="18" s="1"/>
  <c r="O18" i="18"/>
  <c r="P18" i="18" s="1"/>
  <c r="O26" i="18"/>
  <c r="P26" i="18" s="1"/>
  <c r="O34" i="18"/>
  <c r="P34" i="18" s="1"/>
  <c r="O42" i="18"/>
  <c r="P42" i="18" s="1"/>
  <c r="O50" i="18"/>
  <c r="P50" i="18" s="1"/>
  <c r="O58" i="18"/>
  <c r="P58" i="18" s="1"/>
  <c r="O66" i="18"/>
  <c r="P66" i="18" s="1"/>
  <c r="O74" i="18"/>
  <c r="P74" i="18" s="1"/>
  <c r="O82" i="18"/>
  <c r="P82" i="18" s="1"/>
  <c r="O90" i="18"/>
  <c r="P90" i="18" s="1"/>
  <c r="O98" i="18"/>
  <c r="P98" i="18" s="1"/>
  <c r="O106" i="18"/>
  <c r="P106" i="18" s="1"/>
  <c r="O114" i="18"/>
  <c r="P114" i="18" s="1"/>
  <c r="O122" i="18"/>
  <c r="P122" i="18" s="1"/>
  <c r="O130" i="18"/>
  <c r="P130" i="18" s="1"/>
  <c r="O138" i="18"/>
  <c r="P138" i="18" s="1"/>
  <c r="O146" i="18"/>
  <c r="P146" i="18" s="1"/>
  <c r="O154" i="18"/>
  <c r="P154" i="18" s="1"/>
  <c r="O162" i="18"/>
  <c r="P162" i="18" s="1"/>
  <c r="O170" i="18"/>
  <c r="P170" i="18" s="1"/>
  <c r="O178" i="18"/>
  <c r="P178" i="18" s="1"/>
  <c r="O186" i="18"/>
  <c r="P186" i="18" s="1"/>
  <c r="O194" i="18"/>
  <c r="P194" i="18" s="1"/>
  <c r="O202" i="18"/>
  <c r="P202" i="18" s="1"/>
  <c r="O210" i="18"/>
  <c r="P210" i="18" s="1"/>
  <c r="O218" i="18"/>
  <c r="P218" i="18" s="1"/>
  <c r="O226" i="18"/>
  <c r="P226" i="18" s="1"/>
  <c r="O234" i="18"/>
  <c r="P234" i="18" s="1"/>
  <c r="O242" i="18"/>
  <c r="P242" i="18" s="1"/>
  <c r="O250" i="18"/>
  <c r="P250" i="18" s="1"/>
  <c r="O258" i="18"/>
  <c r="P258" i="18" s="1"/>
  <c r="O266" i="18"/>
  <c r="P266" i="18" s="1"/>
  <c r="O274" i="18"/>
  <c r="P274" i="18" s="1"/>
  <c r="O282" i="18"/>
  <c r="P282" i="18" s="1"/>
  <c r="O290" i="18"/>
  <c r="P290" i="18" s="1"/>
  <c r="O298" i="18"/>
  <c r="P298" i="18" s="1"/>
  <c r="O11" i="18"/>
  <c r="P11" i="18" s="1"/>
  <c r="O19" i="18"/>
  <c r="P19" i="18" s="1"/>
  <c r="O27" i="18"/>
  <c r="P27" i="18" s="1"/>
  <c r="O35" i="18"/>
  <c r="P35" i="18" s="1"/>
  <c r="O43" i="18"/>
  <c r="P43" i="18" s="1"/>
  <c r="O51" i="18"/>
  <c r="P51" i="18" s="1"/>
  <c r="O59" i="18"/>
  <c r="P59" i="18" s="1"/>
  <c r="O67" i="18"/>
  <c r="P67" i="18" s="1"/>
  <c r="O75" i="18"/>
  <c r="P75" i="18" s="1"/>
  <c r="O83" i="18"/>
  <c r="P83" i="18" s="1"/>
  <c r="O91" i="18"/>
  <c r="P91" i="18" s="1"/>
  <c r="O99" i="18"/>
  <c r="P99" i="18" s="1"/>
  <c r="O107" i="18"/>
  <c r="P107" i="18" s="1"/>
  <c r="O115" i="18"/>
  <c r="P115" i="18" s="1"/>
  <c r="O123" i="18"/>
  <c r="P123" i="18" s="1"/>
  <c r="O131" i="18"/>
  <c r="P131" i="18" s="1"/>
  <c r="O139" i="18"/>
  <c r="P139" i="18" s="1"/>
  <c r="O147" i="18"/>
  <c r="P147" i="18" s="1"/>
  <c r="O155" i="18"/>
  <c r="P155" i="18" s="1"/>
  <c r="O163" i="18"/>
  <c r="P163" i="18" s="1"/>
  <c r="O171" i="18"/>
  <c r="P171" i="18" s="1"/>
  <c r="O179" i="18"/>
  <c r="P179" i="18" s="1"/>
  <c r="O187" i="18"/>
  <c r="P187" i="18" s="1"/>
  <c r="O195" i="18"/>
  <c r="P195" i="18" s="1"/>
  <c r="O203" i="18"/>
  <c r="P203" i="18" s="1"/>
  <c r="O211" i="18"/>
  <c r="P211" i="18" s="1"/>
  <c r="O219" i="18"/>
  <c r="P219" i="18" s="1"/>
  <c r="O227" i="18"/>
  <c r="P227" i="18" s="1"/>
  <c r="O235" i="18"/>
  <c r="P235" i="18" s="1"/>
  <c r="O243" i="18"/>
  <c r="P243" i="18" s="1"/>
  <c r="O251" i="18"/>
  <c r="P251" i="18" s="1"/>
  <c r="O259" i="18"/>
  <c r="P259" i="18" s="1"/>
  <c r="O267" i="18"/>
  <c r="P267" i="18" s="1"/>
  <c r="O275" i="18"/>
  <c r="P275" i="18" s="1"/>
  <c r="O283" i="18"/>
  <c r="P283" i="18" s="1"/>
  <c r="O291" i="18"/>
  <c r="P291" i="18" s="1"/>
  <c r="O13" i="18"/>
  <c r="P13" i="18" s="1"/>
  <c r="O21" i="18"/>
  <c r="P21" i="18" s="1"/>
  <c r="O29" i="18"/>
  <c r="P29" i="18" s="1"/>
  <c r="O37" i="18"/>
  <c r="P37" i="18" s="1"/>
  <c r="O45" i="18"/>
  <c r="P45" i="18" s="1"/>
  <c r="O53" i="18"/>
  <c r="P53" i="18" s="1"/>
  <c r="O61" i="18"/>
  <c r="P61" i="18" s="1"/>
  <c r="O69" i="18"/>
  <c r="P69" i="18" s="1"/>
  <c r="O77" i="18"/>
  <c r="P77" i="18" s="1"/>
  <c r="O85" i="18"/>
  <c r="P85" i="18" s="1"/>
  <c r="O93" i="18"/>
  <c r="P93" i="18" s="1"/>
  <c r="O101" i="18"/>
  <c r="P101" i="18" s="1"/>
  <c r="O109" i="18"/>
  <c r="P109" i="18" s="1"/>
  <c r="O117" i="18"/>
  <c r="P117" i="18" s="1"/>
  <c r="O125" i="18"/>
  <c r="P125" i="18" s="1"/>
  <c r="O133" i="18"/>
  <c r="P133" i="18" s="1"/>
  <c r="O141" i="18"/>
  <c r="P141" i="18" s="1"/>
  <c r="O149" i="18"/>
  <c r="P149" i="18" s="1"/>
  <c r="O157" i="18"/>
  <c r="P157" i="18" s="1"/>
  <c r="O165" i="18"/>
  <c r="P165" i="18" s="1"/>
  <c r="O173" i="18"/>
  <c r="P173" i="18" s="1"/>
  <c r="O181" i="18"/>
  <c r="P181" i="18" s="1"/>
  <c r="O189" i="18"/>
  <c r="P189" i="18" s="1"/>
  <c r="O197" i="18"/>
  <c r="P197" i="18" s="1"/>
  <c r="O205" i="18"/>
  <c r="P205" i="18" s="1"/>
  <c r="O213" i="18"/>
  <c r="P213" i="18" s="1"/>
  <c r="O221" i="18"/>
  <c r="P221" i="18" s="1"/>
  <c r="O229" i="18"/>
  <c r="P229" i="18" s="1"/>
  <c r="O237" i="18"/>
  <c r="P237" i="18" s="1"/>
  <c r="O245" i="18"/>
  <c r="P245" i="18" s="1"/>
  <c r="O253" i="18"/>
  <c r="P253" i="18" s="1"/>
  <c r="O261" i="18"/>
  <c r="P261" i="18" s="1"/>
  <c r="O269" i="18"/>
  <c r="P269" i="18" s="1"/>
  <c r="O277" i="18"/>
  <c r="P277" i="18" s="1"/>
  <c r="O285" i="18"/>
  <c r="P285" i="18" s="1"/>
  <c r="O293" i="18"/>
  <c r="P293" i="18" s="1"/>
  <c r="O14" i="18"/>
  <c r="P14" i="18" s="1"/>
  <c r="O22" i="18"/>
  <c r="P22" i="18" s="1"/>
  <c r="O30" i="18"/>
  <c r="P30" i="18" s="1"/>
  <c r="O38" i="18"/>
  <c r="P38" i="18" s="1"/>
  <c r="O46" i="18"/>
  <c r="P46" i="18" s="1"/>
  <c r="O54" i="18"/>
  <c r="P54" i="18" s="1"/>
  <c r="O62" i="18"/>
  <c r="P62" i="18" s="1"/>
  <c r="O70" i="18"/>
  <c r="P70" i="18" s="1"/>
  <c r="O20" i="18"/>
  <c r="P20" i="18" s="1"/>
  <c r="O100" i="18"/>
  <c r="P100" i="18" s="1"/>
  <c r="O132" i="18"/>
  <c r="P132" i="18" s="1"/>
  <c r="O164" i="18"/>
  <c r="P164" i="18" s="1"/>
  <c r="O196" i="18"/>
  <c r="P196" i="18" s="1"/>
  <c r="O228" i="18"/>
  <c r="P228" i="18" s="1"/>
  <c r="O260" i="18"/>
  <c r="P260" i="18" s="1"/>
  <c r="O292" i="18"/>
  <c r="P292" i="18" s="1"/>
  <c r="O28" i="18"/>
  <c r="P28" i="18" s="1"/>
  <c r="O102" i="18"/>
  <c r="P102" i="18" s="1"/>
  <c r="O134" i="18"/>
  <c r="P134" i="18" s="1"/>
  <c r="O166" i="18"/>
  <c r="P166" i="18" s="1"/>
  <c r="O198" i="18"/>
  <c r="P198" i="18" s="1"/>
  <c r="O230" i="18"/>
  <c r="P230" i="18" s="1"/>
  <c r="O262" i="18"/>
  <c r="P262" i="18" s="1"/>
  <c r="O294" i="18"/>
  <c r="P294" i="18" s="1"/>
  <c r="O36" i="18"/>
  <c r="P36" i="18" s="1"/>
  <c r="O108" i="18"/>
  <c r="P108" i="18" s="1"/>
  <c r="O140" i="18"/>
  <c r="P140" i="18" s="1"/>
  <c r="O172" i="18"/>
  <c r="P172" i="18" s="1"/>
  <c r="O204" i="18"/>
  <c r="P204" i="18" s="1"/>
  <c r="O236" i="18"/>
  <c r="P236" i="18" s="1"/>
  <c r="O268" i="18"/>
  <c r="P268" i="18" s="1"/>
  <c r="O44" i="18"/>
  <c r="P44" i="18" s="1"/>
  <c r="O110" i="18"/>
  <c r="P110" i="18" s="1"/>
  <c r="O142" i="18"/>
  <c r="P142" i="18" s="1"/>
  <c r="O174" i="18"/>
  <c r="P174" i="18" s="1"/>
  <c r="O206" i="18"/>
  <c r="P206" i="18" s="1"/>
  <c r="O238" i="18"/>
  <c r="P238" i="18" s="1"/>
  <c r="O270" i="18"/>
  <c r="P270" i="18" s="1"/>
  <c r="O78" i="18"/>
  <c r="P78" i="18" s="1"/>
  <c r="O116" i="18"/>
  <c r="P116" i="18" s="1"/>
  <c r="O148" i="18"/>
  <c r="P148" i="18" s="1"/>
  <c r="O180" i="18"/>
  <c r="P180" i="18" s="1"/>
  <c r="O212" i="18"/>
  <c r="P212" i="18" s="1"/>
  <c r="O244" i="18"/>
  <c r="P244" i="18" s="1"/>
  <c r="O276" i="18"/>
  <c r="P276" i="18" s="1"/>
  <c r="O86" i="18"/>
  <c r="P86" i="18" s="1"/>
  <c r="O118" i="18"/>
  <c r="P118" i="18" s="1"/>
  <c r="O150" i="18"/>
  <c r="P150" i="18" s="1"/>
  <c r="O182" i="18"/>
  <c r="P182" i="18" s="1"/>
  <c r="O214" i="18"/>
  <c r="P214" i="18" s="1"/>
  <c r="O246" i="18"/>
  <c r="P246" i="18" s="1"/>
  <c r="O278" i="18"/>
  <c r="P278" i="18" s="1"/>
  <c r="O92" i="18"/>
  <c r="P92" i="18" s="1"/>
  <c r="O124" i="18"/>
  <c r="P124" i="18" s="1"/>
  <c r="O156" i="18"/>
  <c r="P156" i="18" s="1"/>
  <c r="O188" i="18"/>
  <c r="P188" i="18" s="1"/>
  <c r="O220" i="18"/>
  <c r="P220" i="18" s="1"/>
  <c r="O252" i="18"/>
  <c r="P252" i="18" s="1"/>
  <c r="O284" i="18"/>
  <c r="P284" i="18" s="1"/>
  <c r="O94" i="18"/>
  <c r="P94" i="18" s="1"/>
  <c r="O126" i="18"/>
  <c r="P126" i="18" s="1"/>
  <c r="O158" i="18"/>
  <c r="P158" i="18" s="1"/>
  <c r="O190" i="18"/>
  <c r="P190" i="18" s="1"/>
  <c r="O222" i="18"/>
  <c r="P222" i="18" s="1"/>
  <c r="O254" i="18"/>
  <c r="P254" i="18" s="1"/>
  <c r="O286" i="18"/>
  <c r="P286" i="18" s="1"/>
  <c r="O7" i="18" l="1"/>
  <c r="P7" i="18" s="1"/>
  <c r="O15" i="18"/>
  <c r="P15" i="18" s="1"/>
  <c r="P5" i="18"/>
  <c r="O5" i="18"/>
  <c r="Z13" i="9" l="1"/>
  <c r="Z14" i="9"/>
  <c r="Z16" i="9"/>
  <c r="J57" i="9"/>
  <c r="K88" i="9"/>
  <c r="J104" i="9"/>
  <c r="K110" i="9"/>
  <c r="J112" i="9"/>
  <c r="K158" i="9"/>
  <c r="K174" i="9"/>
  <c r="K238" i="9"/>
  <c r="K294" i="9"/>
  <c r="I309" i="9"/>
  <c r="G13" i="9"/>
  <c r="G14" i="9"/>
  <c r="F16" i="9"/>
  <c r="F14" i="9"/>
  <c r="F13" i="9"/>
  <c r="Z15" i="9" l="1"/>
  <c r="J268" i="9"/>
  <c r="J244" i="9"/>
  <c r="J212" i="9"/>
  <c r="J132" i="9"/>
  <c r="J100" i="9"/>
  <c r="J52" i="9"/>
  <c r="M259" i="9"/>
  <c r="N259" i="9" s="1"/>
  <c r="M131" i="9"/>
  <c r="N131" i="9" s="1"/>
  <c r="K270" i="9"/>
  <c r="W238" i="9"/>
  <c r="J300" i="9"/>
  <c r="J236" i="9"/>
  <c r="J220" i="9"/>
  <c r="J164" i="9"/>
  <c r="J124" i="9"/>
  <c r="J92" i="9"/>
  <c r="J290" i="9"/>
  <c r="J282" i="9"/>
  <c r="J258" i="9"/>
  <c r="J242" i="9"/>
  <c r="J226" i="9"/>
  <c r="J218" i="9"/>
  <c r="J178" i="9"/>
  <c r="J146" i="9"/>
  <c r="J82" i="9"/>
  <c r="J194" i="9"/>
  <c r="K254" i="9"/>
  <c r="W174" i="9"/>
  <c r="J276" i="9"/>
  <c r="J204" i="9"/>
  <c r="K305" i="9"/>
  <c r="J154" i="9"/>
  <c r="J144" i="9"/>
  <c r="K310" i="9"/>
  <c r="M302" i="9"/>
  <c r="N302" i="9" s="1"/>
  <c r="W294" i="9"/>
  <c r="M278" i="9"/>
  <c r="N278" i="9" s="1"/>
  <c r="M238" i="9"/>
  <c r="N238" i="9" s="1"/>
  <c r="K222" i="9"/>
  <c r="M214" i="9"/>
  <c r="N214" i="9" s="1"/>
  <c r="K206" i="9"/>
  <c r="K190" i="9"/>
  <c r="W158" i="9"/>
  <c r="W110" i="9"/>
  <c r="K102" i="9"/>
  <c r="K86" i="9"/>
  <c r="J66" i="9"/>
  <c r="K142" i="9"/>
  <c r="K295" i="9"/>
  <c r="K285" i="9"/>
  <c r="J29" i="9"/>
  <c r="K296" i="9"/>
  <c r="K126" i="9"/>
  <c r="U309" i="9"/>
  <c r="U18" i="9"/>
  <c r="V57" i="9"/>
  <c r="V112" i="9"/>
  <c r="V104" i="9"/>
  <c r="W88" i="9"/>
  <c r="M308" i="9"/>
  <c r="N308" i="9" s="1"/>
  <c r="K308" i="9"/>
  <c r="M284" i="9"/>
  <c r="N284" i="9" s="1"/>
  <c r="K284" i="9"/>
  <c r="I252" i="9"/>
  <c r="U252" i="9" s="1"/>
  <c r="M252" i="9"/>
  <c r="N252" i="9" s="1"/>
  <c r="K252" i="9"/>
  <c r="M188" i="9"/>
  <c r="N188" i="9" s="1"/>
  <c r="K188" i="9"/>
  <c r="J188" i="9"/>
  <c r="K291" i="9"/>
  <c r="M291" i="9"/>
  <c r="N291" i="9" s="1"/>
  <c r="J291" i="9"/>
  <c r="M267" i="9"/>
  <c r="N267" i="9" s="1"/>
  <c r="K267" i="9"/>
  <c r="J267" i="9"/>
  <c r="K243" i="9"/>
  <c r="M243" i="9"/>
  <c r="N243" i="9" s="1"/>
  <c r="J243" i="9"/>
  <c r="K211" i="9"/>
  <c r="M211" i="9"/>
  <c r="N211" i="9" s="1"/>
  <c r="J211" i="9"/>
  <c r="K187" i="9"/>
  <c r="M187" i="9"/>
  <c r="N187" i="9" s="1"/>
  <c r="M171" i="9"/>
  <c r="N171" i="9" s="1"/>
  <c r="K171" i="9"/>
  <c r="J171" i="9"/>
  <c r="K155" i="9"/>
  <c r="M155" i="9"/>
  <c r="N155" i="9" s="1"/>
  <c r="J155" i="9"/>
  <c r="K123" i="9"/>
  <c r="M123" i="9"/>
  <c r="N123" i="9" s="1"/>
  <c r="J123" i="9"/>
  <c r="K115" i="9"/>
  <c r="M115" i="9"/>
  <c r="N115" i="9" s="1"/>
  <c r="J115" i="9"/>
  <c r="M91" i="9"/>
  <c r="N91" i="9" s="1"/>
  <c r="K91" i="9"/>
  <c r="J91" i="9"/>
  <c r="M67" i="9"/>
  <c r="N67" i="9" s="1"/>
  <c r="K67" i="9"/>
  <c r="J67" i="9"/>
  <c r="M43" i="9"/>
  <c r="N43" i="9" s="1"/>
  <c r="K43" i="9"/>
  <c r="M19" i="9"/>
  <c r="N19" i="9" s="1"/>
  <c r="K19" i="9"/>
  <c r="J19" i="9"/>
  <c r="M298" i="9"/>
  <c r="N298" i="9" s="1"/>
  <c r="K298" i="9"/>
  <c r="K274" i="9"/>
  <c r="M274" i="9"/>
  <c r="N274" i="9" s="1"/>
  <c r="K250" i="9"/>
  <c r="M250" i="9"/>
  <c r="N250" i="9" s="1"/>
  <c r="M234" i="9"/>
  <c r="N234" i="9" s="1"/>
  <c r="K234" i="9"/>
  <c r="K210" i="9"/>
  <c r="M210" i="9"/>
  <c r="N210" i="9" s="1"/>
  <c r="K194" i="9"/>
  <c r="M194" i="9"/>
  <c r="N194" i="9" s="1"/>
  <c r="M170" i="9"/>
  <c r="N170" i="9" s="1"/>
  <c r="K170" i="9"/>
  <c r="J170" i="9"/>
  <c r="K154" i="9"/>
  <c r="M154" i="9"/>
  <c r="N154" i="9" s="1"/>
  <c r="K130" i="9"/>
  <c r="J130" i="9"/>
  <c r="M130" i="9"/>
  <c r="N130" i="9" s="1"/>
  <c r="K114" i="9"/>
  <c r="M114" i="9"/>
  <c r="N114" i="9" s="1"/>
  <c r="M90" i="9"/>
  <c r="N90" i="9" s="1"/>
  <c r="K90" i="9"/>
  <c r="K74" i="9"/>
  <c r="M74" i="9"/>
  <c r="N74" i="9" s="1"/>
  <c r="J74" i="9"/>
  <c r="M50" i="9"/>
  <c r="N50" i="9" s="1"/>
  <c r="K50" i="9"/>
  <c r="J50" i="9"/>
  <c r="M305" i="9"/>
  <c r="N305" i="9" s="1"/>
  <c r="J305" i="9"/>
  <c r="I297" i="9"/>
  <c r="U297" i="9" s="1"/>
  <c r="M297" i="9"/>
  <c r="N297" i="9" s="1"/>
  <c r="K297" i="9"/>
  <c r="J297" i="9"/>
  <c r="M289" i="9"/>
  <c r="N289" i="9" s="1"/>
  <c r="K289" i="9"/>
  <c r="J289" i="9"/>
  <c r="M281" i="9"/>
  <c r="N281" i="9" s="1"/>
  <c r="J281" i="9"/>
  <c r="K281" i="9"/>
  <c r="M273" i="9"/>
  <c r="N273" i="9" s="1"/>
  <c r="K273" i="9"/>
  <c r="J273" i="9"/>
  <c r="I265" i="9"/>
  <c r="U265" i="9" s="1"/>
  <c r="M265" i="9"/>
  <c r="N265" i="9" s="1"/>
  <c r="J265" i="9"/>
  <c r="M257" i="9"/>
  <c r="N257" i="9" s="1"/>
  <c r="K257" i="9"/>
  <c r="J257" i="9"/>
  <c r="M249" i="9"/>
  <c r="N249" i="9" s="1"/>
  <c r="J249" i="9"/>
  <c r="K249" i="9"/>
  <c r="M241" i="9"/>
  <c r="N241" i="9" s="1"/>
  <c r="K241" i="9"/>
  <c r="J241" i="9"/>
  <c r="I241" i="9"/>
  <c r="U241" i="9" s="1"/>
  <c r="M233" i="9"/>
  <c r="N233" i="9" s="1"/>
  <c r="J233" i="9"/>
  <c r="K233" i="9"/>
  <c r="I225" i="9"/>
  <c r="U225" i="9" s="1"/>
  <c r="M225" i="9"/>
  <c r="N225" i="9" s="1"/>
  <c r="K225" i="9"/>
  <c r="J225" i="9"/>
  <c r="I217" i="9"/>
  <c r="U217" i="9" s="1"/>
  <c r="M217" i="9"/>
  <c r="N217" i="9" s="1"/>
  <c r="J217" i="9"/>
  <c r="K217" i="9"/>
  <c r="M209" i="9"/>
  <c r="N209" i="9" s="1"/>
  <c r="K209" i="9"/>
  <c r="J209" i="9"/>
  <c r="M201" i="9"/>
  <c r="N201" i="9" s="1"/>
  <c r="J201" i="9"/>
  <c r="K201" i="9"/>
  <c r="M193" i="9"/>
  <c r="N193" i="9" s="1"/>
  <c r="K193" i="9"/>
  <c r="J193" i="9"/>
  <c r="I185" i="9"/>
  <c r="U185" i="9" s="1"/>
  <c r="M185" i="9"/>
  <c r="N185" i="9" s="1"/>
  <c r="K185" i="9"/>
  <c r="I177" i="9"/>
  <c r="U177" i="9" s="1"/>
  <c r="M177" i="9"/>
  <c r="N177" i="9" s="1"/>
  <c r="K177" i="9"/>
  <c r="J177" i="9"/>
  <c r="M169" i="9"/>
  <c r="N169" i="9" s="1"/>
  <c r="J169" i="9"/>
  <c r="K169" i="9"/>
  <c r="I161" i="9"/>
  <c r="U161" i="9" s="1"/>
  <c r="M161" i="9"/>
  <c r="N161" i="9" s="1"/>
  <c r="K161" i="9"/>
  <c r="J161" i="9"/>
  <c r="M153" i="9"/>
  <c r="N153" i="9" s="1"/>
  <c r="J153" i="9"/>
  <c r="K153" i="9"/>
  <c r="I145" i="9"/>
  <c r="U145" i="9" s="1"/>
  <c r="M145" i="9"/>
  <c r="N145" i="9" s="1"/>
  <c r="K145" i="9"/>
  <c r="J145" i="9"/>
  <c r="M137" i="9"/>
  <c r="N137" i="9" s="1"/>
  <c r="J137" i="9"/>
  <c r="K137" i="9"/>
  <c r="I129" i="9"/>
  <c r="U129" i="9" s="1"/>
  <c r="M129" i="9"/>
  <c r="N129" i="9" s="1"/>
  <c r="K129" i="9"/>
  <c r="J129" i="9"/>
  <c r="I121" i="9"/>
  <c r="U121" i="9" s="1"/>
  <c r="M121" i="9"/>
  <c r="N121" i="9" s="1"/>
  <c r="J121" i="9"/>
  <c r="K121" i="9"/>
  <c r="M113" i="9"/>
  <c r="N113" i="9" s="1"/>
  <c r="K113" i="9"/>
  <c r="I113" i="9"/>
  <c r="U113" i="9" s="1"/>
  <c r="J113" i="9"/>
  <c r="I105" i="9"/>
  <c r="U105" i="9" s="1"/>
  <c r="M105" i="9"/>
  <c r="N105" i="9" s="1"/>
  <c r="J105" i="9"/>
  <c r="K105" i="9"/>
  <c r="M97" i="9"/>
  <c r="N97" i="9" s="1"/>
  <c r="J97" i="9"/>
  <c r="K97" i="9"/>
  <c r="M89" i="9"/>
  <c r="N89" i="9" s="1"/>
  <c r="K89" i="9"/>
  <c r="J89" i="9"/>
  <c r="M81" i="9"/>
  <c r="N81" i="9" s="1"/>
  <c r="K81" i="9"/>
  <c r="J81" i="9"/>
  <c r="I73" i="9"/>
  <c r="U73" i="9" s="1"/>
  <c r="M73" i="9"/>
  <c r="N73" i="9" s="1"/>
  <c r="J73" i="9"/>
  <c r="K73" i="9"/>
  <c r="M65" i="9"/>
  <c r="N65" i="9" s="1"/>
  <c r="K65" i="9"/>
  <c r="J65" i="9"/>
  <c r="M57" i="9"/>
  <c r="N57" i="9" s="1"/>
  <c r="M49" i="9"/>
  <c r="N49" i="9" s="1"/>
  <c r="J49" i="9"/>
  <c r="K49" i="9"/>
  <c r="I41" i="9"/>
  <c r="U41" i="9" s="1"/>
  <c r="M41" i="9"/>
  <c r="N41" i="9" s="1"/>
  <c r="K41" i="9"/>
  <c r="M33" i="9"/>
  <c r="N33" i="9" s="1"/>
  <c r="K33" i="9"/>
  <c r="J33" i="9"/>
  <c r="I25" i="9"/>
  <c r="U25" i="9" s="1"/>
  <c r="M25" i="9"/>
  <c r="N25" i="9" s="1"/>
  <c r="K25" i="9"/>
  <c r="J25" i="9"/>
  <c r="J250" i="9"/>
  <c r="J185" i="9"/>
  <c r="K57" i="9"/>
  <c r="I304" i="9"/>
  <c r="U304" i="9" s="1"/>
  <c r="M304" i="9"/>
  <c r="N304" i="9" s="1"/>
  <c r="J304" i="9"/>
  <c r="K304" i="9"/>
  <c r="I288" i="9"/>
  <c r="U288" i="9" s="1"/>
  <c r="M288" i="9"/>
  <c r="N288" i="9" s="1"/>
  <c r="K288" i="9"/>
  <c r="J288" i="9"/>
  <c r="M280" i="9"/>
  <c r="N280" i="9" s="1"/>
  <c r="J280" i="9"/>
  <c r="I272" i="9"/>
  <c r="U272" i="9" s="1"/>
  <c r="M272" i="9"/>
  <c r="N272" i="9" s="1"/>
  <c r="K272" i="9"/>
  <c r="J272" i="9"/>
  <c r="M264" i="9"/>
  <c r="N264" i="9" s="1"/>
  <c r="J264" i="9"/>
  <c r="K264" i="9"/>
  <c r="I256" i="9"/>
  <c r="U256" i="9" s="1"/>
  <c r="M256" i="9"/>
  <c r="N256" i="9" s="1"/>
  <c r="K256" i="9"/>
  <c r="J256" i="9"/>
  <c r="M248" i="9"/>
  <c r="N248" i="9" s="1"/>
  <c r="J248" i="9"/>
  <c r="K248" i="9"/>
  <c r="M240" i="9"/>
  <c r="N240" i="9" s="1"/>
  <c r="K240" i="9"/>
  <c r="J240" i="9"/>
  <c r="I232" i="9"/>
  <c r="U232" i="9" s="1"/>
  <c r="M232" i="9"/>
  <c r="N232" i="9" s="1"/>
  <c r="J232" i="9"/>
  <c r="K232" i="9"/>
  <c r="M224" i="9"/>
  <c r="N224" i="9" s="1"/>
  <c r="K224" i="9"/>
  <c r="J224" i="9"/>
  <c r="I216" i="9"/>
  <c r="U216" i="9" s="1"/>
  <c r="M216" i="9"/>
  <c r="N216" i="9" s="1"/>
  <c r="J216" i="9"/>
  <c r="K216" i="9"/>
  <c r="M208" i="9"/>
  <c r="N208" i="9" s="1"/>
  <c r="K208" i="9"/>
  <c r="J208" i="9"/>
  <c r="I200" i="9"/>
  <c r="U200" i="9" s="1"/>
  <c r="M200" i="9"/>
  <c r="N200" i="9" s="1"/>
  <c r="J200" i="9"/>
  <c r="K200" i="9"/>
  <c r="I192" i="9"/>
  <c r="U192" i="9" s="1"/>
  <c r="M192" i="9"/>
  <c r="N192" i="9" s="1"/>
  <c r="K192" i="9"/>
  <c r="J192" i="9"/>
  <c r="M184" i="9"/>
  <c r="N184" i="9" s="1"/>
  <c r="K184" i="9"/>
  <c r="J184" i="9"/>
  <c r="I176" i="9"/>
  <c r="U176" i="9" s="1"/>
  <c r="M176" i="9"/>
  <c r="N176" i="9" s="1"/>
  <c r="K176" i="9"/>
  <c r="M168" i="9"/>
  <c r="N168" i="9" s="1"/>
  <c r="K168" i="9"/>
  <c r="M160" i="9"/>
  <c r="N160" i="9" s="1"/>
  <c r="K160" i="9"/>
  <c r="J160" i="9"/>
  <c r="M152" i="9"/>
  <c r="N152" i="9" s="1"/>
  <c r="J152" i="9"/>
  <c r="K152" i="9"/>
  <c r="I144" i="9"/>
  <c r="U144" i="9" s="1"/>
  <c r="M144" i="9"/>
  <c r="N144" i="9" s="1"/>
  <c r="K144" i="9"/>
  <c r="M136" i="9"/>
  <c r="N136" i="9" s="1"/>
  <c r="K136" i="9"/>
  <c r="I128" i="9"/>
  <c r="U128" i="9" s="1"/>
  <c r="M128" i="9"/>
  <c r="N128" i="9" s="1"/>
  <c r="K128" i="9"/>
  <c r="J128" i="9"/>
  <c r="M120" i="9"/>
  <c r="N120" i="9" s="1"/>
  <c r="J120" i="9"/>
  <c r="K120" i="9"/>
  <c r="M112" i="9"/>
  <c r="N112" i="9" s="1"/>
  <c r="K112" i="9"/>
  <c r="M104" i="9"/>
  <c r="N104" i="9" s="1"/>
  <c r="K104" i="9"/>
  <c r="M96" i="9"/>
  <c r="N96" i="9" s="1"/>
  <c r="J96" i="9"/>
  <c r="K96" i="9"/>
  <c r="M88" i="9"/>
  <c r="N88" i="9" s="1"/>
  <c r="J88" i="9"/>
  <c r="M80" i="9"/>
  <c r="N80" i="9" s="1"/>
  <c r="J80" i="9"/>
  <c r="K80" i="9"/>
  <c r="I72" i="9"/>
  <c r="U72" i="9" s="1"/>
  <c r="M72" i="9"/>
  <c r="N72" i="9" s="1"/>
  <c r="J72" i="9"/>
  <c r="K72" i="9"/>
  <c r="I64" i="9"/>
  <c r="U64" i="9" s="1"/>
  <c r="M64" i="9"/>
  <c r="N64" i="9" s="1"/>
  <c r="J64" i="9"/>
  <c r="K64" i="9"/>
  <c r="M56" i="9"/>
  <c r="N56" i="9" s="1"/>
  <c r="J56" i="9"/>
  <c r="K56" i="9"/>
  <c r="I48" i="9"/>
  <c r="U48" i="9" s="1"/>
  <c r="M48" i="9"/>
  <c r="N48" i="9" s="1"/>
  <c r="J48" i="9"/>
  <c r="K48" i="9"/>
  <c r="M40" i="9"/>
  <c r="N40" i="9" s="1"/>
  <c r="K40" i="9"/>
  <c r="J40" i="9"/>
  <c r="I32" i="9"/>
  <c r="U32" i="9" s="1"/>
  <c r="M32" i="9"/>
  <c r="N32" i="9" s="1"/>
  <c r="J32" i="9"/>
  <c r="K32" i="9"/>
  <c r="M24" i="9"/>
  <c r="N24" i="9" s="1"/>
  <c r="J24" i="9"/>
  <c r="K24" i="9"/>
  <c r="I284" i="9"/>
  <c r="U284" i="9" s="1"/>
  <c r="J308" i="9"/>
  <c r="J136" i="9"/>
  <c r="J43" i="9"/>
  <c r="M292" i="9"/>
  <c r="N292" i="9" s="1"/>
  <c r="K292" i="9"/>
  <c r="M260" i="9"/>
  <c r="N260" i="9" s="1"/>
  <c r="K260" i="9"/>
  <c r="M228" i="9"/>
  <c r="N228" i="9" s="1"/>
  <c r="K228" i="9"/>
  <c r="M212" i="9"/>
  <c r="N212" i="9" s="1"/>
  <c r="K212" i="9"/>
  <c r="M299" i="9"/>
  <c r="N299" i="9" s="1"/>
  <c r="K299" i="9"/>
  <c r="J299" i="9"/>
  <c r="K275" i="9"/>
  <c r="M275" i="9"/>
  <c r="N275" i="9" s="1"/>
  <c r="J275" i="9"/>
  <c r="K251" i="9"/>
  <c r="M251" i="9"/>
  <c r="N251" i="9" s="1"/>
  <c r="J251" i="9"/>
  <c r="K227" i="9"/>
  <c r="M227" i="9"/>
  <c r="N227" i="9" s="1"/>
  <c r="J227" i="9"/>
  <c r="M203" i="9"/>
  <c r="N203" i="9" s="1"/>
  <c r="K203" i="9"/>
  <c r="J203" i="9"/>
  <c r="K179" i="9"/>
  <c r="M179" i="9"/>
  <c r="N179" i="9" s="1"/>
  <c r="J179" i="9"/>
  <c r="M139" i="9"/>
  <c r="N139" i="9" s="1"/>
  <c r="K139" i="9"/>
  <c r="J139" i="9"/>
  <c r="K99" i="9"/>
  <c r="J99" i="9"/>
  <c r="M99" i="9"/>
  <c r="N99" i="9" s="1"/>
  <c r="M75" i="9"/>
  <c r="N75" i="9" s="1"/>
  <c r="K75" i="9"/>
  <c r="J75" i="9"/>
  <c r="M51" i="9"/>
  <c r="N51" i="9" s="1"/>
  <c r="K51" i="9"/>
  <c r="J51" i="9"/>
  <c r="K27" i="9"/>
  <c r="M27" i="9"/>
  <c r="N27" i="9" s="1"/>
  <c r="K306" i="9"/>
  <c r="M306" i="9"/>
  <c r="N306" i="9" s="1"/>
  <c r="K282" i="9"/>
  <c r="M282" i="9"/>
  <c r="N282" i="9" s="1"/>
  <c r="K258" i="9"/>
  <c r="M258" i="9"/>
  <c r="N258" i="9" s="1"/>
  <c r="K218" i="9"/>
  <c r="M218" i="9"/>
  <c r="N218" i="9" s="1"/>
  <c r="K186" i="9"/>
  <c r="M186" i="9"/>
  <c r="N186" i="9" s="1"/>
  <c r="J186" i="9"/>
  <c r="M138" i="9"/>
  <c r="N138" i="9" s="1"/>
  <c r="K138" i="9"/>
  <c r="J138" i="9"/>
  <c r="M106" i="9"/>
  <c r="N106" i="9" s="1"/>
  <c r="K106" i="9"/>
  <c r="J106" i="9"/>
  <c r="M66" i="9"/>
  <c r="N66" i="9" s="1"/>
  <c r="K66" i="9"/>
  <c r="M26" i="9"/>
  <c r="N26" i="9" s="1"/>
  <c r="K26" i="9"/>
  <c r="J26" i="9"/>
  <c r="J284" i="9"/>
  <c r="I296" i="9"/>
  <c r="U296" i="9" s="1"/>
  <c r="M296" i="9"/>
  <c r="N296" i="9" s="1"/>
  <c r="J296" i="9"/>
  <c r="I54" i="9"/>
  <c r="U54" i="9" s="1"/>
  <c r="J306" i="9"/>
  <c r="J274" i="9"/>
  <c r="J210" i="9"/>
  <c r="J176" i="9"/>
  <c r="J90" i="9"/>
  <c r="J41" i="9"/>
  <c r="K280" i="9"/>
  <c r="J252" i="9"/>
  <c r="J187" i="9"/>
  <c r="J168" i="9"/>
  <c r="I300" i="9"/>
  <c r="U300" i="9" s="1"/>
  <c r="M300" i="9"/>
  <c r="N300" i="9" s="1"/>
  <c r="K300" i="9"/>
  <c r="I268" i="9"/>
  <c r="U268" i="9" s="1"/>
  <c r="M268" i="9"/>
  <c r="N268" i="9" s="1"/>
  <c r="K268" i="9"/>
  <c r="M236" i="9"/>
  <c r="N236" i="9" s="1"/>
  <c r="K236" i="9"/>
  <c r="M196" i="9"/>
  <c r="N196" i="9" s="1"/>
  <c r="K196" i="9"/>
  <c r="K307" i="9"/>
  <c r="M307" i="9"/>
  <c r="N307" i="9" s="1"/>
  <c r="J307" i="9"/>
  <c r="K283" i="9"/>
  <c r="M283" i="9"/>
  <c r="N283" i="9" s="1"/>
  <c r="J283" i="9"/>
  <c r="K259" i="9"/>
  <c r="J259" i="9"/>
  <c r="M235" i="9"/>
  <c r="N235" i="9" s="1"/>
  <c r="K235" i="9"/>
  <c r="J235" i="9"/>
  <c r="K219" i="9"/>
  <c r="M219" i="9"/>
  <c r="N219" i="9" s="1"/>
  <c r="J219" i="9"/>
  <c r="K195" i="9"/>
  <c r="M195" i="9"/>
  <c r="N195" i="9" s="1"/>
  <c r="J195" i="9"/>
  <c r="K163" i="9"/>
  <c r="M163" i="9"/>
  <c r="N163" i="9" s="1"/>
  <c r="J163" i="9"/>
  <c r="K147" i="9"/>
  <c r="M147" i="9"/>
  <c r="N147" i="9" s="1"/>
  <c r="J147" i="9"/>
  <c r="K131" i="9"/>
  <c r="J131" i="9"/>
  <c r="M107" i="9"/>
  <c r="N107" i="9" s="1"/>
  <c r="K107" i="9"/>
  <c r="J107" i="9"/>
  <c r="M83" i="9"/>
  <c r="N83" i="9" s="1"/>
  <c r="K83" i="9"/>
  <c r="J83" i="9"/>
  <c r="M59" i="9"/>
  <c r="N59" i="9" s="1"/>
  <c r="K59" i="9"/>
  <c r="J59" i="9"/>
  <c r="K35" i="9"/>
  <c r="M35" i="9"/>
  <c r="N35" i="9" s="1"/>
  <c r="J35" i="9"/>
  <c r="K290" i="9"/>
  <c r="M290" i="9"/>
  <c r="N290" i="9" s="1"/>
  <c r="M266" i="9"/>
  <c r="N266" i="9" s="1"/>
  <c r="K266" i="9"/>
  <c r="K242" i="9"/>
  <c r="M242" i="9"/>
  <c r="N242" i="9" s="1"/>
  <c r="K226" i="9"/>
  <c r="M226" i="9"/>
  <c r="N226" i="9" s="1"/>
  <c r="M202" i="9"/>
  <c r="N202" i="9" s="1"/>
  <c r="K202" i="9"/>
  <c r="K178" i="9"/>
  <c r="M178" i="9"/>
  <c r="N178" i="9" s="1"/>
  <c r="K162" i="9"/>
  <c r="M162" i="9"/>
  <c r="N162" i="9" s="1"/>
  <c r="J162" i="9"/>
  <c r="K146" i="9"/>
  <c r="M146" i="9"/>
  <c r="N146" i="9" s="1"/>
  <c r="K122" i="9"/>
  <c r="M122" i="9"/>
  <c r="N122" i="9" s="1"/>
  <c r="K98" i="9"/>
  <c r="J98" i="9"/>
  <c r="M98" i="9"/>
  <c r="N98" i="9" s="1"/>
  <c r="M82" i="9"/>
  <c r="N82" i="9" s="1"/>
  <c r="K82" i="9"/>
  <c r="K58" i="9"/>
  <c r="M58" i="9"/>
  <c r="N58" i="9" s="1"/>
  <c r="J58" i="9"/>
  <c r="M42" i="9"/>
  <c r="N42" i="9" s="1"/>
  <c r="K42" i="9"/>
  <c r="J42" i="9"/>
  <c r="M34" i="9"/>
  <c r="N34" i="9" s="1"/>
  <c r="K34" i="9"/>
  <c r="J34" i="9"/>
  <c r="M309" i="9"/>
  <c r="N309" i="9" s="1"/>
  <c r="J309" i="9"/>
  <c r="K309" i="9"/>
  <c r="M301" i="9"/>
  <c r="N301" i="9" s="1"/>
  <c r="J301" i="9"/>
  <c r="K301" i="9"/>
  <c r="M293" i="9"/>
  <c r="N293" i="9" s="1"/>
  <c r="J293" i="9"/>
  <c r="K293" i="9"/>
  <c r="M285" i="9"/>
  <c r="N285" i="9" s="1"/>
  <c r="J285" i="9"/>
  <c r="M277" i="9"/>
  <c r="N277" i="9" s="1"/>
  <c r="J277" i="9"/>
  <c r="K277" i="9"/>
  <c r="M269" i="9"/>
  <c r="N269" i="9" s="1"/>
  <c r="J269" i="9"/>
  <c r="K269" i="9"/>
  <c r="M261" i="9"/>
  <c r="N261" i="9" s="1"/>
  <c r="J261" i="9"/>
  <c r="K261" i="9"/>
  <c r="M253" i="9"/>
  <c r="N253" i="9" s="1"/>
  <c r="J253" i="9"/>
  <c r="K253" i="9"/>
  <c r="M245" i="9"/>
  <c r="N245" i="9" s="1"/>
  <c r="J245" i="9"/>
  <c r="K245" i="9"/>
  <c r="M237" i="9"/>
  <c r="N237" i="9" s="1"/>
  <c r="J237" i="9"/>
  <c r="K237" i="9"/>
  <c r="M229" i="9"/>
  <c r="N229" i="9" s="1"/>
  <c r="J229" i="9"/>
  <c r="K229" i="9"/>
  <c r="M221" i="9"/>
  <c r="N221" i="9" s="1"/>
  <c r="J221" i="9"/>
  <c r="K221" i="9"/>
  <c r="M213" i="9"/>
  <c r="N213" i="9" s="1"/>
  <c r="J213" i="9"/>
  <c r="K213" i="9"/>
  <c r="M205" i="9"/>
  <c r="N205" i="9" s="1"/>
  <c r="J205" i="9"/>
  <c r="K205" i="9"/>
  <c r="M197" i="9"/>
  <c r="N197" i="9" s="1"/>
  <c r="J197" i="9"/>
  <c r="K197" i="9"/>
  <c r="M189" i="9"/>
  <c r="N189" i="9" s="1"/>
  <c r="J189" i="9"/>
  <c r="K189" i="9"/>
  <c r="M181" i="9"/>
  <c r="N181" i="9" s="1"/>
  <c r="K181" i="9"/>
  <c r="J181" i="9"/>
  <c r="M173" i="9"/>
  <c r="N173" i="9" s="1"/>
  <c r="J173" i="9"/>
  <c r="K173" i="9"/>
  <c r="M165" i="9"/>
  <c r="N165" i="9" s="1"/>
  <c r="K165" i="9"/>
  <c r="J165" i="9"/>
  <c r="M157" i="9"/>
  <c r="N157" i="9" s="1"/>
  <c r="J157" i="9"/>
  <c r="K157" i="9"/>
  <c r="M149" i="9"/>
  <c r="N149" i="9" s="1"/>
  <c r="K149" i="9"/>
  <c r="J149" i="9"/>
  <c r="M141" i="9"/>
  <c r="N141" i="9" s="1"/>
  <c r="J141" i="9"/>
  <c r="K141" i="9"/>
  <c r="M133" i="9"/>
  <c r="N133" i="9" s="1"/>
  <c r="K133" i="9"/>
  <c r="J133" i="9"/>
  <c r="M125" i="9"/>
  <c r="N125" i="9" s="1"/>
  <c r="J125" i="9"/>
  <c r="K125" i="9"/>
  <c r="M117" i="9"/>
  <c r="N117" i="9" s="1"/>
  <c r="K117" i="9"/>
  <c r="J117" i="9"/>
  <c r="M109" i="9"/>
  <c r="N109" i="9" s="1"/>
  <c r="K109" i="9"/>
  <c r="J109" i="9"/>
  <c r="M101" i="9"/>
  <c r="N101" i="9" s="1"/>
  <c r="K101" i="9"/>
  <c r="J101" i="9"/>
  <c r="M93" i="9"/>
  <c r="N93" i="9" s="1"/>
  <c r="K93" i="9"/>
  <c r="J93" i="9"/>
  <c r="K85" i="9"/>
  <c r="M85" i="9"/>
  <c r="N85" i="9" s="1"/>
  <c r="J85" i="9"/>
  <c r="M77" i="9"/>
  <c r="N77" i="9" s="1"/>
  <c r="K77" i="9"/>
  <c r="M69" i="9"/>
  <c r="N69" i="9" s="1"/>
  <c r="K69" i="9"/>
  <c r="J69" i="9"/>
  <c r="M61" i="9"/>
  <c r="N61" i="9" s="1"/>
  <c r="K61" i="9"/>
  <c r="J61" i="9"/>
  <c r="M53" i="9"/>
  <c r="N53" i="9" s="1"/>
  <c r="K53" i="9"/>
  <c r="J53" i="9"/>
  <c r="M45" i="9"/>
  <c r="N45" i="9" s="1"/>
  <c r="K45" i="9"/>
  <c r="J45" i="9"/>
  <c r="M37" i="9"/>
  <c r="N37" i="9" s="1"/>
  <c r="K37" i="9"/>
  <c r="J37" i="9"/>
  <c r="M29" i="9"/>
  <c r="N29" i="9" s="1"/>
  <c r="K29" i="9"/>
  <c r="M21" i="9"/>
  <c r="N21" i="9" s="1"/>
  <c r="K21" i="9"/>
  <c r="J21" i="9"/>
  <c r="J298" i="9"/>
  <c r="J266" i="9"/>
  <c r="J234" i="9"/>
  <c r="J202" i="9"/>
  <c r="J122" i="9"/>
  <c r="J77" i="9"/>
  <c r="J27" i="9"/>
  <c r="K265" i="9"/>
  <c r="M276" i="9"/>
  <c r="N276" i="9" s="1"/>
  <c r="K276" i="9"/>
  <c r="M244" i="9"/>
  <c r="N244" i="9" s="1"/>
  <c r="K244" i="9"/>
  <c r="M220" i="9"/>
  <c r="N220" i="9" s="1"/>
  <c r="K220" i="9"/>
  <c r="M204" i="9"/>
  <c r="N204" i="9" s="1"/>
  <c r="K204" i="9"/>
  <c r="M180" i="9"/>
  <c r="N180" i="9" s="1"/>
  <c r="K180" i="9"/>
  <c r="J180" i="9"/>
  <c r="M172" i="9"/>
  <c r="N172" i="9" s="1"/>
  <c r="K172" i="9"/>
  <c r="J172" i="9"/>
  <c r="M164" i="9"/>
  <c r="N164" i="9" s="1"/>
  <c r="K164" i="9"/>
  <c r="M156" i="9"/>
  <c r="N156" i="9" s="1"/>
  <c r="K156" i="9"/>
  <c r="M148" i="9"/>
  <c r="N148" i="9" s="1"/>
  <c r="K148" i="9"/>
  <c r="J148" i="9"/>
  <c r="M140" i="9"/>
  <c r="N140" i="9" s="1"/>
  <c r="K140" i="9"/>
  <c r="J140" i="9"/>
  <c r="M132" i="9"/>
  <c r="N132" i="9" s="1"/>
  <c r="K132" i="9"/>
  <c r="M124" i="9"/>
  <c r="N124" i="9" s="1"/>
  <c r="K124" i="9"/>
  <c r="M116" i="9"/>
  <c r="N116" i="9" s="1"/>
  <c r="K116" i="9"/>
  <c r="J116" i="9"/>
  <c r="M108" i="9"/>
  <c r="N108" i="9" s="1"/>
  <c r="K108" i="9"/>
  <c r="J108" i="9"/>
  <c r="M100" i="9"/>
  <c r="N100" i="9" s="1"/>
  <c r="K100" i="9"/>
  <c r="M92" i="9"/>
  <c r="N92" i="9" s="1"/>
  <c r="K92" i="9"/>
  <c r="K84" i="9"/>
  <c r="M84" i="9"/>
  <c r="N84" i="9" s="1"/>
  <c r="J84" i="9"/>
  <c r="M76" i="9"/>
  <c r="N76" i="9" s="1"/>
  <c r="K76" i="9"/>
  <c r="J76" i="9"/>
  <c r="M68" i="9"/>
  <c r="N68" i="9" s="1"/>
  <c r="K68" i="9"/>
  <c r="M60" i="9"/>
  <c r="N60" i="9" s="1"/>
  <c r="K60" i="9"/>
  <c r="J60" i="9"/>
  <c r="M52" i="9"/>
  <c r="N52" i="9" s="1"/>
  <c r="K52" i="9"/>
  <c r="M44" i="9"/>
  <c r="N44" i="9" s="1"/>
  <c r="K44" i="9"/>
  <c r="J44" i="9"/>
  <c r="K36" i="9"/>
  <c r="M36" i="9"/>
  <c r="N36" i="9" s="1"/>
  <c r="J36" i="9"/>
  <c r="K28" i="9"/>
  <c r="M28" i="9"/>
  <c r="N28" i="9" s="1"/>
  <c r="J28" i="9"/>
  <c r="M20" i="9"/>
  <c r="N20" i="9" s="1"/>
  <c r="K20" i="9"/>
  <c r="J20" i="9"/>
  <c r="J292" i="9"/>
  <c r="J260" i="9"/>
  <c r="J228" i="9"/>
  <c r="J196" i="9"/>
  <c r="J156" i="9"/>
  <c r="J114" i="9"/>
  <c r="J68" i="9"/>
  <c r="M18" i="9"/>
  <c r="N18" i="9" s="1"/>
  <c r="M303" i="9"/>
  <c r="N303" i="9" s="1"/>
  <c r="M295" i="9"/>
  <c r="N295" i="9" s="1"/>
  <c r="I287" i="9"/>
  <c r="U287" i="9" s="1"/>
  <c r="M287" i="9"/>
  <c r="N287" i="9" s="1"/>
  <c r="M279" i="9"/>
  <c r="N279" i="9" s="1"/>
  <c r="M271" i="9"/>
  <c r="N271" i="9" s="1"/>
  <c r="K271" i="9"/>
  <c r="M263" i="9"/>
  <c r="N263" i="9" s="1"/>
  <c r="K263" i="9"/>
  <c r="M255" i="9"/>
  <c r="N255" i="9" s="1"/>
  <c r="K255" i="9"/>
  <c r="M247" i="9"/>
  <c r="N247" i="9" s="1"/>
  <c r="K247" i="9"/>
  <c r="M239" i="9"/>
  <c r="N239" i="9" s="1"/>
  <c r="K239" i="9"/>
  <c r="I231" i="9"/>
  <c r="U231" i="9" s="1"/>
  <c r="M231" i="9"/>
  <c r="N231" i="9" s="1"/>
  <c r="K231" i="9"/>
  <c r="M223" i="9"/>
  <c r="N223" i="9" s="1"/>
  <c r="K223" i="9"/>
  <c r="M215" i="9"/>
  <c r="N215" i="9" s="1"/>
  <c r="K215" i="9"/>
  <c r="M207" i="9"/>
  <c r="N207" i="9" s="1"/>
  <c r="K207" i="9"/>
  <c r="M199" i="9"/>
  <c r="N199" i="9" s="1"/>
  <c r="K199" i="9"/>
  <c r="M191" i="9"/>
  <c r="N191" i="9" s="1"/>
  <c r="K191" i="9"/>
  <c r="M183" i="9"/>
  <c r="N183" i="9" s="1"/>
  <c r="K183" i="9"/>
  <c r="M175" i="9"/>
  <c r="N175" i="9" s="1"/>
  <c r="J175" i="9"/>
  <c r="K175" i="9"/>
  <c r="M167" i="9"/>
  <c r="N167" i="9" s="1"/>
  <c r="J167" i="9"/>
  <c r="K167" i="9"/>
  <c r="M159" i="9"/>
  <c r="N159" i="9" s="1"/>
  <c r="J159" i="9"/>
  <c r="K159" i="9"/>
  <c r="M151" i="9"/>
  <c r="N151" i="9" s="1"/>
  <c r="J151" i="9"/>
  <c r="K151" i="9"/>
  <c r="M143" i="9"/>
  <c r="N143" i="9" s="1"/>
  <c r="J143" i="9"/>
  <c r="K143" i="9"/>
  <c r="M135" i="9"/>
  <c r="N135" i="9" s="1"/>
  <c r="J135" i="9"/>
  <c r="K135" i="9"/>
  <c r="M127" i="9"/>
  <c r="N127" i="9" s="1"/>
  <c r="J127" i="9"/>
  <c r="K127" i="9"/>
  <c r="M119" i="9"/>
  <c r="N119" i="9" s="1"/>
  <c r="J119" i="9"/>
  <c r="K119" i="9"/>
  <c r="M111" i="9"/>
  <c r="N111" i="9" s="1"/>
  <c r="J111" i="9"/>
  <c r="K111" i="9"/>
  <c r="M103" i="9"/>
  <c r="N103" i="9" s="1"/>
  <c r="J103" i="9"/>
  <c r="K103" i="9"/>
  <c r="M95" i="9"/>
  <c r="N95" i="9" s="1"/>
  <c r="J95" i="9"/>
  <c r="K95" i="9"/>
  <c r="M87" i="9"/>
  <c r="N87" i="9" s="1"/>
  <c r="J87" i="9"/>
  <c r="K87" i="9"/>
  <c r="M79" i="9"/>
  <c r="N79" i="9" s="1"/>
  <c r="J79" i="9"/>
  <c r="K79" i="9"/>
  <c r="M71" i="9"/>
  <c r="N71" i="9" s="1"/>
  <c r="J71" i="9"/>
  <c r="K71" i="9"/>
  <c r="M63" i="9"/>
  <c r="N63" i="9" s="1"/>
  <c r="J63" i="9"/>
  <c r="K63" i="9"/>
  <c r="M55" i="9"/>
  <c r="N55" i="9" s="1"/>
  <c r="J55" i="9"/>
  <c r="K55" i="9"/>
  <c r="M47" i="9"/>
  <c r="N47" i="9" s="1"/>
  <c r="J47" i="9"/>
  <c r="K47" i="9"/>
  <c r="M39" i="9"/>
  <c r="N39" i="9" s="1"/>
  <c r="K39" i="9"/>
  <c r="J39" i="9"/>
  <c r="M31" i="9"/>
  <c r="N31" i="9" s="1"/>
  <c r="J31" i="9"/>
  <c r="K31" i="9"/>
  <c r="M23" i="9"/>
  <c r="N23" i="9" s="1"/>
  <c r="J23" i="9"/>
  <c r="K279" i="9"/>
  <c r="I310" i="9"/>
  <c r="U310" i="9" s="1"/>
  <c r="M310" i="9"/>
  <c r="N310" i="9" s="1"/>
  <c r="M294" i="9"/>
  <c r="N294" i="9" s="1"/>
  <c r="M286" i="9"/>
  <c r="N286" i="9" s="1"/>
  <c r="M270" i="9"/>
  <c r="N270" i="9" s="1"/>
  <c r="M262" i="9"/>
  <c r="N262" i="9" s="1"/>
  <c r="M254" i="9"/>
  <c r="N254" i="9" s="1"/>
  <c r="M246" i="9"/>
  <c r="N246" i="9" s="1"/>
  <c r="M230" i="9"/>
  <c r="N230" i="9" s="1"/>
  <c r="M222" i="9"/>
  <c r="N222" i="9" s="1"/>
  <c r="I206" i="9"/>
  <c r="U206" i="9" s="1"/>
  <c r="M206" i="9"/>
  <c r="N206" i="9" s="1"/>
  <c r="M198" i="9"/>
  <c r="N198" i="9" s="1"/>
  <c r="M190" i="9"/>
  <c r="N190" i="9" s="1"/>
  <c r="J190" i="9"/>
  <c r="M182" i="9"/>
  <c r="N182" i="9" s="1"/>
  <c r="J182" i="9"/>
  <c r="M174" i="9"/>
  <c r="N174" i="9" s="1"/>
  <c r="J174" i="9"/>
  <c r="M166" i="9"/>
  <c r="N166" i="9" s="1"/>
  <c r="J166" i="9"/>
  <c r="M158" i="9"/>
  <c r="N158" i="9" s="1"/>
  <c r="J158" i="9"/>
  <c r="M150" i="9"/>
  <c r="N150" i="9" s="1"/>
  <c r="J150" i="9"/>
  <c r="M142" i="9"/>
  <c r="N142" i="9" s="1"/>
  <c r="J142" i="9"/>
  <c r="M134" i="9"/>
  <c r="N134" i="9" s="1"/>
  <c r="J134" i="9"/>
  <c r="M126" i="9"/>
  <c r="N126" i="9" s="1"/>
  <c r="J126" i="9"/>
  <c r="M118" i="9"/>
  <c r="N118" i="9" s="1"/>
  <c r="J118" i="9"/>
  <c r="M110" i="9"/>
  <c r="N110" i="9" s="1"/>
  <c r="J110" i="9"/>
  <c r="M102" i="9"/>
  <c r="N102" i="9" s="1"/>
  <c r="J102" i="9"/>
  <c r="M94" i="9"/>
  <c r="N94" i="9" s="1"/>
  <c r="J94" i="9"/>
  <c r="M86" i="9"/>
  <c r="N86" i="9" s="1"/>
  <c r="J86" i="9"/>
  <c r="M78" i="9"/>
  <c r="N78" i="9" s="1"/>
  <c r="J78" i="9"/>
  <c r="K78" i="9"/>
  <c r="M70" i="9"/>
  <c r="N70" i="9" s="1"/>
  <c r="J70" i="9"/>
  <c r="K70" i="9"/>
  <c r="M62" i="9"/>
  <c r="N62" i="9" s="1"/>
  <c r="J62" i="9"/>
  <c r="K62" i="9"/>
  <c r="M54" i="9"/>
  <c r="N54" i="9" s="1"/>
  <c r="J54" i="9"/>
  <c r="K54" i="9"/>
  <c r="M46" i="9"/>
  <c r="N46" i="9" s="1"/>
  <c r="J46" i="9"/>
  <c r="K46" i="9"/>
  <c r="M38" i="9"/>
  <c r="N38" i="9" s="1"/>
  <c r="J38" i="9"/>
  <c r="M30" i="9"/>
  <c r="N30" i="9" s="1"/>
  <c r="J30" i="9"/>
  <c r="K30" i="9"/>
  <c r="M22" i="9"/>
  <c r="N22" i="9" s="1"/>
  <c r="J22" i="9"/>
  <c r="K22" i="9"/>
  <c r="J183" i="9"/>
  <c r="K303" i="9"/>
  <c r="K278" i="9"/>
  <c r="K262" i="9"/>
  <c r="K246" i="9"/>
  <c r="K230" i="9"/>
  <c r="K214" i="9"/>
  <c r="K198" i="9"/>
  <c r="K182" i="9"/>
  <c r="K166" i="9"/>
  <c r="K150" i="9"/>
  <c r="K134" i="9"/>
  <c r="K118" i="9"/>
  <c r="K38" i="9"/>
  <c r="J303" i="9"/>
  <c r="J295" i="9"/>
  <c r="J287" i="9"/>
  <c r="J279" i="9"/>
  <c r="J271" i="9"/>
  <c r="J263" i="9"/>
  <c r="J255" i="9"/>
  <c r="J247" i="9"/>
  <c r="J239" i="9"/>
  <c r="J231" i="9"/>
  <c r="J223" i="9"/>
  <c r="J215" i="9"/>
  <c r="J207" i="9"/>
  <c r="J199" i="9"/>
  <c r="J191" i="9"/>
  <c r="K302" i="9"/>
  <c r="J310" i="9"/>
  <c r="J302" i="9"/>
  <c r="J294" i="9"/>
  <c r="J286" i="9"/>
  <c r="J278" i="9"/>
  <c r="J270" i="9"/>
  <c r="J262" i="9"/>
  <c r="J254" i="9"/>
  <c r="J246" i="9"/>
  <c r="J238" i="9"/>
  <c r="J230" i="9"/>
  <c r="J222" i="9"/>
  <c r="J214" i="9"/>
  <c r="J206" i="9"/>
  <c r="J198" i="9"/>
  <c r="K287" i="9"/>
  <c r="K94" i="9"/>
  <c r="K286" i="9"/>
  <c r="K23" i="9"/>
  <c r="I255" i="9"/>
  <c r="U255" i="9" s="1"/>
  <c r="I308" i="9"/>
  <c r="U308" i="9" s="1"/>
  <c r="I153" i="9"/>
  <c r="U153" i="9" s="1"/>
  <c r="I160" i="9"/>
  <c r="U160" i="9" s="1"/>
  <c r="I276" i="9"/>
  <c r="U276" i="9" s="1"/>
  <c r="I193" i="9"/>
  <c r="U193" i="9" s="1"/>
  <c r="I112" i="9"/>
  <c r="U112" i="9" s="1"/>
  <c r="I49" i="9"/>
  <c r="U49" i="9" s="1"/>
  <c r="I277" i="9"/>
  <c r="U277" i="9" s="1"/>
  <c r="I96" i="9"/>
  <c r="U96" i="9" s="1"/>
  <c r="I100" i="9"/>
  <c r="U100" i="9" s="1"/>
  <c r="I92" i="9"/>
  <c r="U92" i="9" s="1"/>
  <c r="I84" i="9"/>
  <c r="U84" i="9" s="1"/>
  <c r="I221" i="9"/>
  <c r="U221" i="9" s="1"/>
  <c r="I137" i="9"/>
  <c r="U137" i="9" s="1"/>
  <c r="I89" i="9"/>
  <c r="U89" i="9" s="1"/>
  <c r="I35" i="9"/>
  <c r="U35" i="9" s="1"/>
  <c r="I264" i="9"/>
  <c r="U264" i="9" s="1"/>
  <c r="I169" i="9"/>
  <c r="U169" i="9" s="1"/>
  <c r="I305" i="9"/>
  <c r="U305" i="9" s="1"/>
  <c r="I281" i="9"/>
  <c r="U281" i="9" s="1"/>
  <c r="I273" i="9"/>
  <c r="U273" i="9" s="1"/>
  <c r="I249" i="9"/>
  <c r="U249" i="9" s="1"/>
  <c r="I209" i="9"/>
  <c r="U209" i="9" s="1"/>
  <c r="I201" i="9"/>
  <c r="U201" i="9" s="1"/>
  <c r="I81" i="9"/>
  <c r="U81" i="9" s="1"/>
  <c r="I65" i="9"/>
  <c r="U65" i="9" s="1"/>
  <c r="I263" i="9"/>
  <c r="U263" i="9" s="1"/>
  <c r="I247" i="9"/>
  <c r="U247" i="9" s="1"/>
  <c r="I215" i="9"/>
  <c r="U215" i="9" s="1"/>
  <c r="I199" i="9"/>
  <c r="U199" i="9" s="1"/>
  <c r="I191" i="9"/>
  <c r="U191" i="9" s="1"/>
  <c r="I175" i="9"/>
  <c r="U175" i="9" s="1"/>
  <c r="I167" i="9"/>
  <c r="U167" i="9" s="1"/>
  <c r="I159" i="9"/>
  <c r="U159" i="9" s="1"/>
  <c r="I151" i="9"/>
  <c r="U151" i="9" s="1"/>
  <c r="I135" i="9"/>
  <c r="U135" i="9" s="1"/>
  <c r="I127" i="9"/>
  <c r="U127" i="9" s="1"/>
  <c r="I119" i="9"/>
  <c r="U119" i="9" s="1"/>
  <c r="I111" i="9"/>
  <c r="U111" i="9" s="1"/>
  <c r="I103" i="9"/>
  <c r="U103" i="9" s="1"/>
  <c r="I95" i="9"/>
  <c r="U95" i="9" s="1"/>
  <c r="I87" i="9"/>
  <c r="U87" i="9" s="1"/>
  <c r="I79" i="9"/>
  <c r="U79" i="9" s="1"/>
  <c r="I71" i="9"/>
  <c r="U71" i="9" s="1"/>
  <c r="I63" i="9"/>
  <c r="U63" i="9" s="1"/>
  <c r="I55" i="9"/>
  <c r="U55" i="9" s="1"/>
  <c r="I47" i="9"/>
  <c r="U47" i="9" s="1"/>
  <c r="I39" i="9"/>
  <c r="U39" i="9" s="1"/>
  <c r="I31" i="9"/>
  <c r="U31" i="9" s="1"/>
  <c r="I23" i="9"/>
  <c r="U23" i="9" s="1"/>
  <c r="I278" i="9"/>
  <c r="U278" i="9" s="1"/>
  <c r="I303" i="9"/>
  <c r="U303" i="9" s="1"/>
  <c r="I279" i="9"/>
  <c r="U279" i="9" s="1"/>
  <c r="I239" i="9"/>
  <c r="U239" i="9" s="1"/>
  <c r="I223" i="9"/>
  <c r="U223" i="9" s="1"/>
  <c r="I183" i="9"/>
  <c r="U183" i="9" s="1"/>
  <c r="I143" i="9"/>
  <c r="U143" i="9" s="1"/>
  <c r="I262" i="9"/>
  <c r="U262" i="9" s="1"/>
  <c r="I230" i="9"/>
  <c r="U230" i="9" s="1"/>
  <c r="I222" i="9"/>
  <c r="U222" i="9" s="1"/>
  <c r="I214" i="9"/>
  <c r="U214" i="9" s="1"/>
  <c r="I198" i="9"/>
  <c r="U198" i="9" s="1"/>
  <c r="I190" i="9"/>
  <c r="U190" i="9" s="1"/>
  <c r="I182" i="9"/>
  <c r="U182" i="9" s="1"/>
  <c r="I174" i="9"/>
  <c r="U174" i="9" s="1"/>
  <c r="I166" i="9"/>
  <c r="U166" i="9" s="1"/>
  <c r="I158" i="9"/>
  <c r="U158" i="9" s="1"/>
  <c r="I150" i="9"/>
  <c r="U150" i="9" s="1"/>
  <c r="I142" i="9"/>
  <c r="U142" i="9" s="1"/>
  <c r="I134" i="9"/>
  <c r="U134" i="9" s="1"/>
  <c r="I126" i="9"/>
  <c r="U126" i="9" s="1"/>
  <c r="I118" i="9"/>
  <c r="U118" i="9" s="1"/>
  <c r="I110" i="9"/>
  <c r="U110" i="9" s="1"/>
  <c r="I102" i="9"/>
  <c r="U102" i="9" s="1"/>
  <c r="I86" i="9"/>
  <c r="U86" i="9" s="1"/>
  <c r="I78" i="9"/>
  <c r="U78" i="9" s="1"/>
  <c r="I70" i="9"/>
  <c r="U70" i="9" s="1"/>
  <c r="I62" i="9"/>
  <c r="U62" i="9" s="1"/>
  <c r="I46" i="9"/>
  <c r="U46" i="9" s="1"/>
  <c r="I38" i="9"/>
  <c r="U38" i="9" s="1"/>
  <c r="I22" i="9"/>
  <c r="U22" i="9" s="1"/>
  <c r="I94" i="9"/>
  <c r="U94" i="9" s="1"/>
  <c r="I302" i="9"/>
  <c r="U302" i="9" s="1"/>
  <c r="I294" i="9"/>
  <c r="U294" i="9" s="1"/>
  <c r="I286" i="9"/>
  <c r="U286" i="9" s="1"/>
  <c r="I270" i="9"/>
  <c r="U270" i="9" s="1"/>
  <c r="I254" i="9"/>
  <c r="U254" i="9" s="1"/>
  <c r="I238" i="9"/>
  <c r="U238" i="9" s="1"/>
  <c r="I285" i="9"/>
  <c r="U285" i="9" s="1"/>
  <c r="I269" i="9"/>
  <c r="U269" i="9" s="1"/>
  <c r="I253" i="9"/>
  <c r="U253" i="9" s="1"/>
  <c r="I237" i="9"/>
  <c r="U237" i="9" s="1"/>
  <c r="I205" i="9"/>
  <c r="U205" i="9" s="1"/>
  <c r="I246" i="9"/>
  <c r="U246" i="9" s="1"/>
  <c r="I295" i="9"/>
  <c r="U295" i="9" s="1"/>
  <c r="I271" i="9"/>
  <c r="U271" i="9" s="1"/>
  <c r="I301" i="9"/>
  <c r="U301" i="9" s="1"/>
  <c r="I293" i="9"/>
  <c r="U293" i="9" s="1"/>
  <c r="I261" i="9"/>
  <c r="U261" i="9" s="1"/>
  <c r="I229" i="9"/>
  <c r="U229" i="9" s="1"/>
  <c r="I213" i="9"/>
  <c r="U213" i="9" s="1"/>
  <c r="I197" i="9"/>
  <c r="U197" i="9" s="1"/>
  <c r="I245" i="9"/>
  <c r="U245" i="9" s="1"/>
  <c r="I207" i="9"/>
  <c r="U207" i="9" s="1"/>
  <c r="I30" i="9"/>
  <c r="U30" i="9" s="1"/>
  <c r="I93" i="9"/>
  <c r="U93" i="9" s="1"/>
  <c r="I77" i="9"/>
  <c r="U77" i="9" s="1"/>
  <c r="I61" i="9"/>
  <c r="U61" i="9" s="1"/>
  <c r="I53" i="9"/>
  <c r="U53" i="9" s="1"/>
  <c r="I37" i="9"/>
  <c r="U37" i="9" s="1"/>
  <c r="I29" i="9"/>
  <c r="U29" i="9" s="1"/>
  <c r="I21" i="9"/>
  <c r="U21" i="9" s="1"/>
  <c r="I244" i="9"/>
  <c r="U244" i="9" s="1"/>
  <c r="I236" i="9"/>
  <c r="U236" i="9" s="1"/>
  <c r="I228" i="9"/>
  <c r="U228" i="9" s="1"/>
  <c r="I220" i="9"/>
  <c r="U220" i="9" s="1"/>
  <c r="I212" i="9"/>
  <c r="U212" i="9" s="1"/>
  <c r="I204" i="9"/>
  <c r="U204" i="9" s="1"/>
  <c r="I196" i="9"/>
  <c r="U196" i="9" s="1"/>
  <c r="I188" i="9"/>
  <c r="U188" i="9" s="1"/>
  <c r="I180" i="9"/>
  <c r="U180" i="9" s="1"/>
  <c r="I172" i="9"/>
  <c r="U172" i="9" s="1"/>
  <c r="I164" i="9"/>
  <c r="U164" i="9" s="1"/>
  <c r="I156" i="9"/>
  <c r="U156" i="9" s="1"/>
  <c r="I148" i="9"/>
  <c r="U148" i="9" s="1"/>
  <c r="I140" i="9"/>
  <c r="U140" i="9" s="1"/>
  <c r="I132" i="9"/>
  <c r="U132" i="9" s="1"/>
  <c r="I124" i="9"/>
  <c r="U124" i="9" s="1"/>
  <c r="I116" i="9"/>
  <c r="U116" i="9" s="1"/>
  <c r="I76" i="9"/>
  <c r="U76" i="9" s="1"/>
  <c r="I60" i="9"/>
  <c r="U60" i="9" s="1"/>
  <c r="I52" i="9"/>
  <c r="U52" i="9" s="1"/>
  <c r="I44" i="9"/>
  <c r="U44" i="9" s="1"/>
  <c r="I36" i="9"/>
  <c r="U36" i="9" s="1"/>
  <c r="I20" i="9"/>
  <c r="U20" i="9" s="1"/>
  <c r="I240" i="9"/>
  <c r="U240" i="9" s="1"/>
  <c r="I189" i="9"/>
  <c r="U189" i="9" s="1"/>
  <c r="I173" i="9"/>
  <c r="U173" i="9" s="1"/>
  <c r="I157" i="9"/>
  <c r="U157" i="9" s="1"/>
  <c r="I141" i="9"/>
  <c r="U141" i="9" s="1"/>
  <c r="I125" i="9"/>
  <c r="U125" i="9" s="1"/>
  <c r="I109" i="9"/>
  <c r="U109" i="9" s="1"/>
  <c r="I88" i="9"/>
  <c r="U88" i="9" s="1"/>
  <c r="I24" i="9"/>
  <c r="U24" i="9" s="1"/>
  <c r="I307" i="9"/>
  <c r="U307" i="9" s="1"/>
  <c r="I291" i="9"/>
  <c r="U291" i="9" s="1"/>
  <c r="I275" i="9"/>
  <c r="U275" i="9" s="1"/>
  <c r="I259" i="9"/>
  <c r="U259" i="9" s="1"/>
  <c r="I243" i="9"/>
  <c r="U243" i="9" s="1"/>
  <c r="I227" i="9"/>
  <c r="U227" i="9" s="1"/>
  <c r="I211" i="9"/>
  <c r="U211" i="9" s="1"/>
  <c r="I195" i="9"/>
  <c r="U195" i="9" s="1"/>
  <c r="I179" i="9"/>
  <c r="U179" i="9" s="1"/>
  <c r="I163" i="9"/>
  <c r="U163" i="9" s="1"/>
  <c r="I147" i="9"/>
  <c r="U147" i="9" s="1"/>
  <c r="I131" i="9"/>
  <c r="U131" i="9" s="1"/>
  <c r="I115" i="9"/>
  <c r="U115" i="9" s="1"/>
  <c r="I99" i="9"/>
  <c r="U99" i="9" s="1"/>
  <c r="I83" i="9"/>
  <c r="U83" i="9" s="1"/>
  <c r="I59" i="9"/>
  <c r="U59" i="9" s="1"/>
  <c r="I306" i="9"/>
  <c r="U306" i="9" s="1"/>
  <c r="I298" i="9"/>
  <c r="U298" i="9" s="1"/>
  <c r="I274" i="9"/>
  <c r="U274" i="9" s="1"/>
  <c r="I250" i="9"/>
  <c r="U250" i="9" s="1"/>
  <c r="I242" i="9"/>
  <c r="U242" i="9" s="1"/>
  <c r="I226" i="9"/>
  <c r="U226" i="9" s="1"/>
  <c r="I218" i="9"/>
  <c r="U218" i="9" s="1"/>
  <c r="I210" i="9"/>
  <c r="U210" i="9" s="1"/>
  <c r="I202" i="9"/>
  <c r="U202" i="9" s="1"/>
  <c r="I194" i="9"/>
  <c r="U194" i="9" s="1"/>
  <c r="I186" i="9"/>
  <c r="U186" i="9" s="1"/>
  <c r="I178" i="9"/>
  <c r="U178" i="9" s="1"/>
  <c r="I170" i="9"/>
  <c r="U170" i="9" s="1"/>
  <c r="I162" i="9"/>
  <c r="U162" i="9" s="1"/>
  <c r="I154" i="9"/>
  <c r="U154" i="9" s="1"/>
  <c r="I146" i="9"/>
  <c r="U146" i="9" s="1"/>
  <c r="I138" i="9"/>
  <c r="U138" i="9" s="1"/>
  <c r="I130" i="9"/>
  <c r="U130" i="9" s="1"/>
  <c r="I122" i="9"/>
  <c r="U122" i="9" s="1"/>
  <c r="I114" i="9"/>
  <c r="U114" i="9" s="1"/>
  <c r="I106" i="9"/>
  <c r="U106" i="9" s="1"/>
  <c r="I98" i="9"/>
  <c r="U98" i="9" s="1"/>
  <c r="I90" i="9"/>
  <c r="U90" i="9" s="1"/>
  <c r="I82" i="9"/>
  <c r="U82" i="9" s="1"/>
  <c r="I74" i="9"/>
  <c r="U74" i="9" s="1"/>
  <c r="I66" i="9"/>
  <c r="U66" i="9" s="1"/>
  <c r="I58" i="9"/>
  <c r="U58" i="9" s="1"/>
  <c r="I50" i="9"/>
  <c r="U50" i="9" s="1"/>
  <c r="I42" i="9"/>
  <c r="U42" i="9" s="1"/>
  <c r="I34" i="9"/>
  <c r="U34" i="9" s="1"/>
  <c r="I26" i="9"/>
  <c r="U26" i="9" s="1"/>
  <c r="I224" i="9"/>
  <c r="U224" i="9" s="1"/>
  <c r="I184" i="9"/>
  <c r="U184" i="9" s="1"/>
  <c r="I168" i="9"/>
  <c r="U168" i="9" s="1"/>
  <c r="I152" i="9"/>
  <c r="U152" i="9" s="1"/>
  <c r="I136" i="9"/>
  <c r="U136" i="9" s="1"/>
  <c r="I120" i="9"/>
  <c r="U120" i="9" s="1"/>
  <c r="I104" i="9"/>
  <c r="U104" i="9" s="1"/>
  <c r="I40" i="9"/>
  <c r="U40" i="9" s="1"/>
  <c r="I290" i="9"/>
  <c r="U290" i="9" s="1"/>
  <c r="I258" i="9"/>
  <c r="U258" i="9" s="1"/>
  <c r="I292" i="9"/>
  <c r="U292" i="9" s="1"/>
  <c r="I280" i="9"/>
  <c r="U280" i="9" s="1"/>
  <c r="I260" i="9"/>
  <c r="U260" i="9" s="1"/>
  <c r="I248" i="9"/>
  <c r="U248" i="9" s="1"/>
  <c r="I80" i="9"/>
  <c r="U80" i="9" s="1"/>
  <c r="I57" i="9"/>
  <c r="U57" i="9" s="1"/>
  <c r="I101" i="9"/>
  <c r="U101" i="9" s="1"/>
  <c r="I85" i="9"/>
  <c r="U85" i="9" s="1"/>
  <c r="I69" i="9"/>
  <c r="U69" i="9" s="1"/>
  <c r="I45" i="9"/>
  <c r="U45" i="9" s="1"/>
  <c r="I299" i="9"/>
  <c r="U299" i="9" s="1"/>
  <c r="I283" i="9"/>
  <c r="U283" i="9" s="1"/>
  <c r="I267" i="9"/>
  <c r="U267" i="9" s="1"/>
  <c r="I251" i="9"/>
  <c r="U251" i="9" s="1"/>
  <c r="I235" i="9"/>
  <c r="U235" i="9" s="1"/>
  <c r="I219" i="9"/>
  <c r="U219" i="9" s="1"/>
  <c r="I203" i="9"/>
  <c r="U203" i="9" s="1"/>
  <c r="I187" i="9"/>
  <c r="U187" i="9" s="1"/>
  <c r="I171" i="9"/>
  <c r="U171" i="9" s="1"/>
  <c r="I155" i="9"/>
  <c r="U155" i="9" s="1"/>
  <c r="I139" i="9"/>
  <c r="U139" i="9" s="1"/>
  <c r="I123" i="9"/>
  <c r="U123" i="9" s="1"/>
  <c r="I107" i="9"/>
  <c r="U107" i="9" s="1"/>
  <c r="I91" i="9"/>
  <c r="U91" i="9" s="1"/>
  <c r="I75" i="9"/>
  <c r="U75" i="9" s="1"/>
  <c r="I67" i="9"/>
  <c r="U67" i="9" s="1"/>
  <c r="I51" i="9"/>
  <c r="U51" i="9" s="1"/>
  <c r="I43" i="9"/>
  <c r="U43" i="9" s="1"/>
  <c r="I282" i="9"/>
  <c r="U282" i="9" s="1"/>
  <c r="I266" i="9"/>
  <c r="U266" i="9" s="1"/>
  <c r="I234" i="9"/>
  <c r="U234" i="9" s="1"/>
  <c r="I19" i="9"/>
  <c r="U19" i="9" s="1"/>
  <c r="I289" i="9"/>
  <c r="U289" i="9" s="1"/>
  <c r="I257" i="9"/>
  <c r="U257" i="9" s="1"/>
  <c r="I233" i="9"/>
  <c r="U233" i="9" s="1"/>
  <c r="I208" i="9"/>
  <c r="U208" i="9" s="1"/>
  <c r="I181" i="9"/>
  <c r="U181" i="9" s="1"/>
  <c r="I165" i="9"/>
  <c r="U165" i="9" s="1"/>
  <c r="I149" i="9"/>
  <c r="U149" i="9" s="1"/>
  <c r="I133" i="9"/>
  <c r="U133" i="9" s="1"/>
  <c r="I117" i="9"/>
  <c r="U117" i="9" s="1"/>
  <c r="I97" i="9"/>
  <c r="U97" i="9" s="1"/>
  <c r="I56" i="9"/>
  <c r="U56" i="9" s="1"/>
  <c r="I33" i="9"/>
  <c r="U33" i="9" s="1"/>
  <c r="I108" i="9"/>
  <c r="U108" i="9" s="1"/>
  <c r="I68" i="9"/>
  <c r="U68" i="9" s="1"/>
  <c r="I28" i="9"/>
  <c r="U28" i="9" s="1"/>
  <c r="I27" i="9"/>
  <c r="U27" i="9" s="1"/>
  <c r="G15" i="9"/>
  <c r="H14" i="9"/>
  <c r="H13" i="9"/>
  <c r="H16" i="9"/>
  <c r="F15" i="9"/>
  <c r="W38" i="9" l="1"/>
  <c r="V190" i="9"/>
  <c r="W204" i="9"/>
  <c r="W242" i="9"/>
  <c r="W235" i="9"/>
  <c r="W186" i="9"/>
  <c r="V89" i="9"/>
  <c r="W177" i="9"/>
  <c r="V297" i="9"/>
  <c r="V171" i="9"/>
  <c r="V164" i="9"/>
  <c r="V198" i="9"/>
  <c r="V255" i="9"/>
  <c r="W71" i="9"/>
  <c r="W135" i="9"/>
  <c r="V175" i="9"/>
  <c r="V116" i="9"/>
  <c r="W21" i="9"/>
  <c r="W221" i="9"/>
  <c r="V285" i="9"/>
  <c r="W98" i="9"/>
  <c r="W266" i="9"/>
  <c r="V131" i="9"/>
  <c r="V195" i="9"/>
  <c r="W307" i="9"/>
  <c r="W300" i="9"/>
  <c r="W106" i="9"/>
  <c r="W179" i="9"/>
  <c r="W212" i="9"/>
  <c r="V32" i="9"/>
  <c r="V88" i="9"/>
  <c r="W136" i="9"/>
  <c r="V184" i="9"/>
  <c r="V200" i="9"/>
  <c r="W25" i="9"/>
  <c r="W89" i="9"/>
  <c r="W161" i="9"/>
  <c r="V74" i="9"/>
  <c r="W194" i="9"/>
  <c r="V67" i="9"/>
  <c r="W171" i="9"/>
  <c r="V188" i="9"/>
  <c r="W126" i="9"/>
  <c r="V220" i="9"/>
  <c r="V270" i="9"/>
  <c r="V263" i="9"/>
  <c r="W262" i="9"/>
  <c r="W30" i="9"/>
  <c r="V102" i="9"/>
  <c r="V134" i="9"/>
  <c r="V166" i="9"/>
  <c r="W31" i="9"/>
  <c r="V71" i="9"/>
  <c r="W95" i="9"/>
  <c r="V135" i="9"/>
  <c r="W159" i="9"/>
  <c r="W239" i="9"/>
  <c r="W271" i="9"/>
  <c r="V68" i="9"/>
  <c r="W20" i="9"/>
  <c r="V44" i="9"/>
  <c r="W68" i="9"/>
  <c r="W92" i="9"/>
  <c r="W116" i="9"/>
  <c r="V172" i="9"/>
  <c r="W220" i="9"/>
  <c r="V77" i="9"/>
  <c r="W69" i="9"/>
  <c r="W93" i="9"/>
  <c r="V117" i="9"/>
  <c r="V157" i="9"/>
  <c r="V181" i="9"/>
  <c r="V221" i="9"/>
  <c r="W245" i="9"/>
  <c r="V309" i="9"/>
  <c r="V58" i="9"/>
  <c r="W178" i="9"/>
  <c r="W131" i="9"/>
  <c r="V259" i="9"/>
  <c r="W196" i="9"/>
  <c r="V176" i="9"/>
  <c r="V284" i="9"/>
  <c r="W218" i="9"/>
  <c r="W27" i="9"/>
  <c r="V99" i="9"/>
  <c r="V203" i="9"/>
  <c r="W251" i="9"/>
  <c r="V136" i="9"/>
  <c r="W72" i="9"/>
  <c r="W120" i="9"/>
  <c r="W160" i="9"/>
  <c r="W184" i="9"/>
  <c r="V240" i="9"/>
  <c r="V304" i="9"/>
  <c r="W49" i="9"/>
  <c r="V73" i="9"/>
  <c r="V113" i="9"/>
  <c r="V129" i="9"/>
  <c r="W145" i="9"/>
  <c r="V201" i="9"/>
  <c r="W257" i="9"/>
  <c r="W281" i="9"/>
  <c r="W130" i="9"/>
  <c r="W298" i="9"/>
  <c r="W67" i="9"/>
  <c r="V123" i="9"/>
  <c r="W243" i="9"/>
  <c r="W188" i="9"/>
  <c r="W296" i="9"/>
  <c r="V242" i="9"/>
  <c r="V236" i="9"/>
  <c r="V132" i="9"/>
  <c r="W287" i="9"/>
  <c r="V247" i="9"/>
  <c r="V46" i="9"/>
  <c r="V158" i="9"/>
  <c r="V87" i="9"/>
  <c r="W111" i="9"/>
  <c r="W175" i="9"/>
  <c r="W263" i="9"/>
  <c r="W60" i="9"/>
  <c r="W164" i="9"/>
  <c r="V133" i="9"/>
  <c r="W197" i="9"/>
  <c r="W261" i="9"/>
  <c r="W42" i="9"/>
  <c r="V106" i="9"/>
  <c r="V251" i="9"/>
  <c r="V48" i="9"/>
  <c r="W200" i="9"/>
  <c r="W272" i="9"/>
  <c r="V161" i="9"/>
  <c r="V217" i="9"/>
  <c r="V233" i="9"/>
  <c r="W273" i="9"/>
  <c r="V243" i="9"/>
  <c r="W291" i="9"/>
  <c r="V204" i="9"/>
  <c r="V218" i="9"/>
  <c r="V52" i="9"/>
  <c r="V262" i="9"/>
  <c r="V191" i="9"/>
  <c r="W118" i="9"/>
  <c r="W246" i="9"/>
  <c r="V70" i="9"/>
  <c r="V47" i="9"/>
  <c r="V111" i="9"/>
  <c r="W207" i="9"/>
  <c r="V20" i="9"/>
  <c r="W36" i="9"/>
  <c r="W84" i="9"/>
  <c r="W140" i="9"/>
  <c r="V27" i="9"/>
  <c r="W45" i="9"/>
  <c r="V69" i="9"/>
  <c r="V93" i="9"/>
  <c r="W133" i="9"/>
  <c r="W157" i="9"/>
  <c r="V197" i="9"/>
  <c r="V261" i="9"/>
  <c r="W309" i="9"/>
  <c r="W59" i="9"/>
  <c r="V90" i="9"/>
  <c r="V43" i="9"/>
  <c r="V160" i="9"/>
  <c r="W256" i="9"/>
  <c r="W304" i="9"/>
  <c r="W73" i="9"/>
  <c r="V145" i="9"/>
  <c r="W201" i="9"/>
  <c r="V257" i="9"/>
  <c r="W297" i="9"/>
  <c r="V130" i="9"/>
  <c r="W274" i="9"/>
  <c r="W115" i="9"/>
  <c r="W308" i="9"/>
  <c r="W102" i="9"/>
  <c r="V276" i="9"/>
  <c r="V226" i="9"/>
  <c r="V100" i="9"/>
  <c r="V206" i="9"/>
  <c r="V199" i="9"/>
  <c r="W134" i="9"/>
  <c r="W54" i="9"/>
  <c r="V214" i="9"/>
  <c r="V278" i="9"/>
  <c r="V207" i="9"/>
  <c r="V271" i="9"/>
  <c r="W150" i="9"/>
  <c r="W278" i="9"/>
  <c r="V30" i="9"/>
  <c r="V54" i="9"/>
  <c r="W78" i="9"/>
  <c r="V31" i="9"/>
  <c r="W55" i="9"/>
  <c r="V95" i="9"/>
  <c r="W119" i="9"/>
  <c r="V159" i="9"/>
  <c r="W183" i="9"/>
  <c r="W215" i="9"/>
  <c r="V114" i="9"/>
  <c r="W44" i="9"/>
  <c r="V148" i="9"/>
  <c r="W172" i="9"/>
  <c r="V122" i="9"/>
  <c r="W29" i="9"/>
  <c r="V53" i="9"/>
  <c r="W117" i="9"/>
  <c r="W141" i="9"/>
  <c r="W181" i="9"/>
  <c r="W205" i="9"/>
  <c r="V245" i="9"/>
  <c r="W269" i="9"/>
  <c r="W293" i="9"/>
  <c r="W122" i="9"/>
  <c r="W202" i="9"/>
  <c r="V83" i="9"/>
  <c r="V147" i="9"/>
  <c r="W195" i="9"/>
  <c r="W259" i="9"/>
  <c r="V210" i="9"/>
  <c r="V26" i="9"/>
  <c r="V138" i="9"/>
  <c r="V51" i="9"/>
  <c r="W99" i="9"/>
  <c r="W203" i="9"/>
  <c r="V275" i="9"/>
  <c r="W228" i="9"/>
  <c r="V308" i="9"/>
  <c r="W56" i="9"/>
  <c r="V72" i="9"/>
  <c r="W96" i="9"/>
  <c r="V120" i="9"/>
  <c r="W144" i="9"/>
  <c r="V224" i="9"/>
  <c r="W240" i="9"/>
  <c r="V280" i="9"/>
  <c r="V49" i="9"/>
  <c r="W97" i="9"/>
  <c r="W129" i="9"/>
  <c r="W185" i="9"/>
  <c r="V225" i="9"/>
  <c r="V241" i="9"/>
  <c r="V281" i="9"/>
  <c r="W74" i="9"/>
  <c r="W210" i="9"/>
  <c r="V267" i="9"/>
  <c r="V29" i="9"/>
  <c r="W254" i="9"/>
  <c r="V258" i="9"/>
  <c r="V300" i="9"/>
  <c r="V212" i="9"/>
  <c r="V254" i="9"/>
  <c r="V22" i="9"/>
  <c r="V126" i="9"/>
  <c r="W47" i="9"/>
  <c r="V151" i="9"/>
  <c r="V292" i="9"/>
  <c r="V140" i="9"/>
  <c r="V45" i="9"/>
  <c r="V173" i="9"/>
  <c r="V237" i="9"/>
  <c r="W162" i="9"/>
  <c r="W112" i="9"/>
  <c r="V256" i="9"/>
  <c r="W86" i="9"/>
  <c r="V286" i="9"/>
  <c r="V110" i="9"/>
  <c r="V28" i="9"/>
  <c r="W100" i="9"/>
  <c r="W148" i="9"/>
  <c r="V202" i="9"/>
  <c r="W53" i="9"/>
  <c r="V101" i="9"/>
  <c r="V141" i="9"/>
  <c r="V205" i="9"/>
  <c r="V269" i="9"/>
  <c r="W58" i="9"/>
  <c r="W290" i="9"/>
  <c r="V219" i="9"/>
  <c r="V168" i="9"/>
  <c r="W26" i="9"/>
  <c r="W51" i="9"/>
  <c r="V56" i="9"/>
  <c r="V208" i="9"/>
  <c r="V209" i="9"/>
  <c r="W154" i="9"/>
  <c r="V91" i="9"/>
  <c r="W187" i="9"/>
  <c r="W190" i="9"/>
  <c r="V194" i="9"/>
  <c r="V230" i="9"/>
  <c r="V294" i="9"/>
  <c r="V223" i="9"/>
  <c r="V287" i="9"/>
  <c r="W182" i="9"/>
  <c r="V183" i="9"/>
  <c r="V38" i="9"/>
  <c r="W62" i="9"/>
  <c r="V39" i="9"/>
  <c r="V79" i="9"/>
  <c r="W103" i="9"/>
  <c r="V143" i="9"/>
  <c r="W167" i="9"/>
  <c r="W191" i="9"/>
  <c r="W223" i="9"/>
  <c r="V196" i="9"/>
  <c r="W52" i="9"/>
  <c r="W76" i="9"/>
  <c r="V180" i="9"/>
  <c r="V234" i="9"/>
  <c r="V37" i="9"/>
  <c r="W101" i="9"/>
  <c r="W125" i="9"/>
  <c r="W165" i="9"/>
  <c r="W189" i="9"/>
  <c r="V229" i="9"/>
  <c r="W253" i="9"/>
  <c r="W34" i="9"/>
  <c r="W82" i="9"/>
  <c r="W146" i="9"/>
  <c r="V35" i="9"/>
  <c r="W147" i="9"/>
  <c r="V187" i="9"/>
  <c r="V306" i="9"/>
  <c r="W139" i="9"/>
  <c r="V227" i="9"/>
  <c r="W275" i="9"/>
  <c r="W260" i="9"/>
  <c r="W24" i="9"/>
  <c r="W40" i="9"/>
  <c r="V128" i="9"/>
  <c r="W192" i="9"/>
  <c r="W208" i="9"/>
  <c r="W248" i="9"/>
  <c r="V264" i="9"/>
  <c r="V288" i="9"/>
  <c r="W57" i="9"/>
  <c r="W33" i="9"/>
  <c r="V81" i="9"/>
  <c r="W153" i="9"/>
  <c r="V169" i="9"/>
  <c r="W209" i="9"/>
  <c r="V289" i="9"/>
  <c r="V170" i="9"/>
  <c r="W19" i="9"/>
  <c r="W91" i="9"/>
  <c r="V155" i="9"/>
  <c r="V211" i="9"/>
  <c r="W295" i="9"/>
  <c r="W206" i="9"/>
  <c r="V144" i="9"/>
  <c r="V82" i="9"/>
  <c r="V290" i="9"/>
  <c r="W270" i="9"/>
  <c r="V268" i="9"/>
  <c r="W302" i="9"/>
  <c r="W70" i="9"/>
  <c r="V23" i="9"/>
  <c r="V21" i="9"/>
  <c r="W85" i="9"/>
  <c r="V98" i="9"/>
  <c r="W163" i="9"/>
  <c r="W306" i="9"/>
  <c r="W32" i="9"/>
  <c r="V216" i="9"/>
  <c r="V215" i="9"/>
  <c r="W166" i="9"/>
  <c r="V142" i="9"/>
  <c r="V174" i="9"/>
  <c r="V55" i="9"/>
  <c r="W143" i="9"/>
  <c r="W124" i="9"/>
  <c r="W244" i="9"/>
  <c r="W77" i="9"/>
  <c r="W229" i="9"/>
  <c r="V293" i="9"/>
  <c r="W83" i="9"/>
  <c r="W236" i="9"/>
  <c r="W258" i="9"/>
  <c r="V139" i="9"/>
  <c r="V40" i="9"/>
  <c r="V192" i="9"/>
  <c r="W224" i="9"/>
  <c r="W264" i="9"/>
  <c r="V33" i="9"/>
  <c r="V97" i="9"/>
  <c r="W241" i="9"/>
  <c r="V305" i="9"/>
  <c r="W234" i="9"/>
  <c r="W267" i="9"/>
  <c r="V244" i="9"/>
  <c r="W23" i="9"/>
  <c r="W286" i="9"/>
  <c r="V238" i="9"/>
  <c r="V302" i="9"/>
  <c r="V231" i="9"/>
  <c r="V295" i="9"/>
  <c r="W198" i="9"/>
  <c r="W18" i="9"/>
  <c r="V62" i="9"/>
  <c r="V86" i="9"/>
  <c r="V118" i="9"/>
  <c r="V150" i="9"/>
  <c r="V182" i="9"/>
  <c r="W39" i="9"/>
  <c r="W63" i="9"/>
  <c r="V103" i="9"/>
  <c r="W127" i="9"/>
  <c r="V167" i="9"/>
  <c r="W255" i="9"/>
  <c r="V228" i="9"/>
  <c r="W28" i="9"/>
  <c r="V108" i="9"/>
  <c r="W132" i="9"/>
  <c r="W156" i="9"/>
  <c r="W180" i="9"/>
  <c r="W276" i="9"/>
  <c r="V266" i="9"/>
  <c r="W37" i="9"/>
  <c r="V61" i="9"/>
  <c r="V85" i="9"/>
  <c r="V125" i="9"/>
  <c r="V149" i="9"/>
  <c r="V189" i="9"/>
  <c r="W213" i="9"/>
  <c r="V253" i="9"/>
  <c r="W277" i="9"/>
  <c r="W301" i="9"/>
  <c r="V162" i="9"/>
  <c r="W226" i="9"/>
  <c r="V107" i="9"/>
  <c r="V163" i="9"/>
  <c r="W219" i="9"/>
  <c r="W283" i="9"/>
  <c r="W268" i="9"/>
  <c r="V252" i="9"/>
  <c r="W66" i="9"/>
  <c r="V186" i="9"/>
  <c r="W282" i="9"/>
  <c r="V75" i="9"/>
  <c r="V299" i="9"/>
  <c r="V24" i="9"/>
  <c r="W64" i="9"/>
  <c r="W80" i="9"/>
  <c r="W104" i="9"/>
  <c r="W128" i="9"/>
  <c r="W152" i="9"/>
  <c r="W176" i="9"/>
  <c r="W232" i="9"/>
  <c r="V248" i="9"/>
  <c r="W288" i="9"/>
  <c r="V185" i="9"/>
  <c r="V65" i="9"/>
  <c r="W81" i="9"/>
  <c r="W105" i="9"/>
  <c r="W121" i="9"/>
  <c r="W137" i="9"/>
  <c r="V153" i="9"/>
  <c r="V193" i="9"/>
  <c r="W249" i="9"/>
  <c r="W289" i="9"/>
  <c r="V50" i="9"/>
  <c r="W170" i="9"/>
  <c r="V291" i="9"/>
  <c r="W142" i="9"/>
  <c r="V154" i="9"/>
  <c r="V146" i="9"/>
  <c r="V92" i="9"/>
  <c r="W230" i="9"/>
  <c r="V94" i="9"/>
  <c r="W265" i="9"/>
  <c r="W109" i="9"/>
  <c r="V59" i="9"/>
  <c r="V41" i="9"/>
  <c r="V25" i="9"/>
  <c r="V222" i="9"/>
  <c r="V279" i="9"/>
  <c r="W303" i="9"/>
  <c r="V78" i="9"/>
  <c r="W79" i="9"/>
  <c r="V119" i="9"/>
  <c r="W247" i="9"/>
  <c r="V156" i="9"/>
  <c r="V76" i="9"/>
  <c r="V165" i="9"/>
  <c r="V34" i="9"/>
  <c r="V283" i="9"/>
  <c r="V274" i="9"/>
  <c r="W138" i="9"/>
  <c r="V96" i="9"/>
  <c r="W168" i="9"/>
  <c r="W113" i="9"/>
  <c r="W169" i="9"/>
  <c r="W225" i="9"/>
  <c r="V265" i="9"/>
  <c r="W90" i="9"/>
  <c r="V19" i="9"/>
  <c r="W123" i="9"/>
  <c r="W252" i="9"/>
  <c r="W285" i="9"/>
  <c r="W310" i="9"/>
  <c r="V282" i="9"/>
  <c r="W94" i="9"/>
  <c r="V246" i="9"/>
  <c r="V310" i="9"/>
  <c r="V239" i="9"/>
  <c r="V303" i="9"/>
  <c r="W214" i="9"/>
  <c r="W22" i="9"/>
  <c r="W46" i="9"/>
  <c r="W279" i="9"/>
  <c r="V63" i="9"/>
  <c r="W87" i="9"/>
  <c r="V127" i="9"/>
  <c r="W151" i="9"/>
  <c r="W199" i="9"/>
  <c r="W231" i="9"/>
  <c r="V260" i="9"/>
  <c r="V36" i="9"/>
  <c r="V60" i="9"/>
  <c r="V84" i="9"/>
  <c r="W108" i="9"/>
  <c r="V298" i="9"/>
  <c r="W61" i="9"/>
  <c r="V109" i="9"/>
  <c r="W149" i="9"/>
  <c r="W173" i="9"/>
  <c r="V213" i="9"/>
  <c r="W237" i="9"/>
  <c r="V277" i="9"/>
  <c r="V301" i="9"/>
  <c r="V42" i="9"/>
  <c r="W35" i="9"/>
  <c r="W107" i="9"/>
  <c r="V235" i="9"/>
  <c r="V307" i="9"/>
  <c r="W280" i="9"/>
  <c r="V296" i="9"/>
  <c r="W75" i="9"/>
  <c r="V179" i="9"/>
  <c r="W227" i="9"/>
  <c r="W299" i="9"/>
  <c r="W292" i="9"/>
  <c r="W48" i="9"/>
  <c r="V64" i="9"/>
  <c r="V80" i="9"/>
  <c r="V152" i="9"/>
  <c r="W216" i="9"/>
  <c r="V232" i="9"/>
  <c r="V272" i="9"/>
  <c r="V250" i="9"/>
  <c r="W41" i="9"/>
  <c r="W65" i="9"/>
  <c r="V105" i="9"/>
  <c r="V121" i="9"/>
  <c r="V137" i="9"/>
  <c r="V177" i="9"/>
  <c r="W193" i="9"/>
  <c r="W217" i="9"/>
  <c r="W233" i="9"/>
  <c r="V249" i="9"/>
  <c r="V273" i="9"/>
  <c r="W50" i="9"/>
  <c r="W114" i="9"/>
  <c r="W250" i="9"/>
  <c r="W43" i="9"/>
  <c r="V115" i="9"/>
  <c r="W155" i="9"/>
  <c r="W211" i="9"/>
  <c r="W284" i="9"/>
  <c r="V66" i="9"/>
  <c r="W222" i="9"/>
  <c r="W305" i="9"/>
  <c r="V178" i="9"/>
  <c r="V124" i="9"/>
  <c r="V18" i="9"/>
  <c r="Y131" i="9"/>
  <c r="Y278" i="9"/>
  <c r="Y65" i="9"/>
  <c r="Y238" i="9"/>
  <c r="Y214" i="9"/>
  <c r="I13" i="9"/>
  <c r="Y213" i="9"/>
  <c r="Y259" i="9"/>
  <c r="Y143" i="9"/>
  <c r="Y45" i="9"/>
  <c r="Y146" i="9"/>
  <c r="Y66" i="9"/>
  <c r="Y251" i="9"/>
  <c r="Y144" i="9"/>
  <c r="Y248" i="9"/>
  <c r="Y169" i="9"/>
  <c r="Y241" i="9"/>
  <c r="Y130" i="9"/>
  <c r="Y38" i="9"/>
  <c r="Y54" i="9"/>
  <c r="Y70" i="9"/>
  <c r="Y94" i="9"/>
  <c r="Y118" i="9"/>
  <c r="Y230" i="9"/>
  <c r="Y31" i="9"/>
  <c r="Y63" i="9"/>
  <c r="Y79" i="9"/>
  <c r="Y95" i="9"/>
  <c r="Y199" i="9"/>
  <c r="Y239" i="9"/>
  <c r="Y287" i="9"/>
  <c r="Y44" i="9"/>
  <c r="Y84" i="9"/>
  <c r="Y100" i="9"/>
  <c r="Y116" i="9"/>
  <c r="Y172" i="9"/>
  <c r="Y276" i="9"/>
  <c r="Y85" i="9"/>
  <c r="Y293" i="9"/>
  <c r="Y309" i="9"/>
  <c r="Y42" i="9"/>
  <c r="Y98" i="9"/>
  <c r="Y242" i="9"/>
  <c r="Y163" i="9"/>
  <c r="Y219" i="9"/>
  <c r="Y27" i="9"/>
  <c r="Y203" i="9"/>
  <c r="Y299" i="9"/>
  <c r="Y32" i="9"/>
  <c r="Y112" i="9"/>
  <c r="Y128" i="9"/>
  <c r="Y160" i="9"/>
  <c r="Y264" i="9"/>
  <c r="Y280" i="9"/>
  <c r="Y129" i="9"/>
  <c r="Y201" i="9"/>
  <c r="Y217" i="9"/>
  <c r="Y211" i="9"/>
  <c r="Y284" i="9"/>
  <c r="Y96" i="9"/>
  <c r="Y175" i="9"/>
  <c r="Y18" i="9"/>
  <c r="Y307" i="9"/>
  <c r="Y258" i="9"/>
  <c r="Y113" i="9"/>
  <c r="Y185" i="9"/>
  <c r="Y257" i="9"/>
  <c r="Y74" i="9"/>
  <c r="Y174" i="9"/>
  <c r="Y223" i="9"/>
  <c r="Y263" i="9"/>
  <c r="Y156" i="9"/>
  <c r="Y261" i="9"/>
  <c r="Y277" i="9"/>
  <c r="Y35" i="9"/>
  <c r="Y75" i="9"/>
  <c r="Y139" i="9"/>
  <c r="Y260" i="9"/>
  <c r="Y208" i="9"/>
  <c r="Y304" i="9"/>
  <c r="Y73" i="9"/>
  <c r="Y105" i="9"/>
  <c r="Y145" i="9"/>
  <c r="Y170" i="9"/>
  <c r="Y123" i="9"/>
  <c r="Y267" i="9"/>
  <c r="Y188" i="9"/>
  <c r="Y80" i="9"/>
  <c r="U14" i="9"/>
  <c r="Y198" i="9"/>
  <c r="Y254" i="9"/>
  <c r="Y166" i="9"/>
  <c r="Y159" i="9"/>
  <c r="Y60" i="9"/>
  <c r="Y204" i="9"/>
  <c r="Y82" i="9"/>
  <c r="Y59" i="9"/>
  <c r="Y236" i="9"/>
  <c r="Y138" i="9"/>
  <c r="Y192" i="9"/>
  <c r="Y305" i="9"/>
  <c r="Y19" i="9"/>
  <c r="U13" i="9"/>
  <c r="Y22" i="9"/>
  <c r="Y126" i="9"/>
  <c r="Y150" i="9"/>
  <c r="Y246" i="9"/>
  <c r="Y286" i="9"/>
  <c r="Y183" i="9"/>
  <c r="Y36" i="9"/>
  <c r="Y68" i="9"/>
  <c r="Y140" i="9"/>
  <c r="Y220" i="9"/>
  <c r="Y101" i="9"/>
  <c r="Y117" i="9"/>
  <c r="Y133" i="9"/>
  <c r="Y149" i="9"/>
  <c r="Y165" i="9"/>
  <c r="Y181" i="9"/>
  <c r="Y197" i="9"/>
  <c r="Y229" i="9"/>
  <c r="Y245" i="9"/>
  <c r="Y268" i="9"/>
  <c r="Y186" i="9"/>
  <c r="Y282" i="9"/>
  <c r="Y99" i="9"/>
  <c r="Y227" i="9"/>
  <c r="Y224" i="9"/>
  <c r="Y25" i="9"/>
  <c r="Y161" i="9"/>
  <c r="Y233" i="9"/>
  <c r="Y265" i="9"/>
  <c r="Y194" i="9"/>
  <c r="Y234" i="9"/>
  <c r="Y43" i="9"/>
  <c r="Y91" i="9"/>
  <c r="Y171" i="9"/>
  <c r="Y40" i="9"/>
  <c r="Y64" i="9"/>
  <c r="Y47" i="9"/>
  <c r="Y151" i="9"/>
  <c r="Y152" i="9"/>
  <c r="Y89" i="9"/>
  <c r="Y190" i="9"/>
  <c r="Y28" i="9"/>
  <c r="Y61" i="9"/>
  <c r="Y49" i="9"/>
  <c r="Y78" i="9"/>
  <c r="Y102" i="9"/>
  <c r="Y206" i="9"/>
  <c r="Y103" i="9"/>
  <c r="Y119" i="9"/>
  <c r="Y135" i="9"/>
  <c r="Y167" i="9"/>
  <c r="Y207" i="9"/>
  <c r="Y247" i="9"/>
  <c r="Y295" i="9"/>
  <c r="Y52" i="9"/>
  <c r="Y124" i="9"/>
  <c r="Y53" i="9"/>
  <c r="Y69" i="9"/>
  <c r="Y58" i="9"/>
  <c r="Y162" i="9"/>
  <c r="Y202" i="9"/>
  <c r="Y83" i="9"/>
  <c r="Y283" i="9"/>
  <c r="Y106" i="9"/>
  <c r="Y179" i="9"/>
  <c r="Y275" i="9"/>
  <c r="Y212" i="9"/>
  <c r="Y168" i="9"/>
  <c r="Y184" i="9"/>
  <c r="Y240" i="9"/>
  <c r="Y256" i="9"/>
  <c r="Y121" i="9"/>
  <c r="Y177" i="9"/>
  <c r="Y249" i="9"/>
  <c r="Y281" i="9"/>
  <c r="Y297" i="9"/>
  <c r="Y90" i="9"/>
  <c r="Y298" i="9"/>
  <c r="Y243" i="9"/>
  <c r="Y308" i="9"/>
  <c r="Y104" i="9"/>
  <c r="Y33" i="9"/>
  <c r="Y26" i="9"/>
  <c r="Y29" i="9"/>
  <c r="Y157" i="9"/>
  <c r="Y127" i="9"/>
  <c r="Y72" i="9"/>
  <c r="Y289" i="9"/>
  <c r="Y274" i="9"/>
  <c r="Y46" i="9"/>
  <c r="Y62" i="9"/>
  <c r="Y158" i="9"/>
  <c r="Y182" i="9"/>
  <c r="Y294" i="9"/>
  <c r="Y23" i="9"/>
  <c r="Y39" i="9"/>
  <c r="Y55" i="9"/>
  <c r="Y71" i="9"/>
  <c r="Y87" i="9"/>
  <c r="Y231" i="9"/>
  <c r="Y271" i="9"/>
  <c r="Y20" i="9"/>
  <c r="Y108" i="9"/>
  <c r="Y164" i="9"/>
  <c r="Y180" i="9"/>
  <c r="Y21" i="9"/>
  <c r="Y285" i="9"/>
  <c r="Y301" i="9"/>
  <c r="Y34" i="9"/>
  <c r="Y226" i="9"/>
  <c r="Y266" i="9"/>
  <c r="Y147" i="9"/>
  <c r="Y195" i="9"/>
  <c r="Y196" i="9"/>
  <c r="Y218" i="9"/>
  <c r="Y292" i="9"/>
  <c r="Y120" i="9"/>
  <c r="Y136" i="9"/>
  <c r="Y272" i="9"/>
  <c r="Y288" i="9"/>
  <c r="Y193" i="9"/>
  <c r="Y209" i="9"/>
  <c r="Y50" i="9"/>
  <c r="Y114" i="9"/>
  <c r="Y154" i="9"/>
  <c r="Y250" i="9"/>
  <c r="Y115" i="9"/>
  <c r="Y187" i="9"/>
  <c r="Y291" i="9"/>
  <c r="Y252" i="9"/>
  <c r="U16" i="9"/>
  <c r="Y24" i="9"/>
  <c r="Y48" i="9"/>
  <c r="Y88" i="9"/>
  <c r="Y57" i="9"/>
  <c r="Y269" i="9"/>
  <c r="Y270" i="9"/>
  <c r="Y200" i="9"/>
  <c r="Y30" i="9"/>
  <c r="Y110" i="9"/>
  <c r="Y134" i="9"/>
  <c r="Y92" i="9"/>
  <c r="Y244" i="9"/>
  <c r="Y253" i="9"/>
  <c r="Y122" i="9"/>
  <c r="Y290" i="9"/>
  <c r="Y296" i="9"/>
  <c r="Y306" i="9"/>
  <c r="Y51" i="9"/>
  <c r="Y216" i="9"/>
  <c r="Y97" i="9"/>
  <c r="Y137" i="9"/>
  <c r="Y225" i="9"/>
  <c r="Y155" i="9"/>
  <c r="Y41" i="9"/>
  <c r="Y77" i="9"/>
  <c r="Y191" i="9"/>
  <c r="Y142" i="9"/>
  <c r="Y107" i="9"/>
  <c r="Y273" i="9"/>
  <c r="Y111" i="9"/>
  <c r="Y86" i="9"/>
  <c r="Y222" i="9"/>
  <c r="Y262" i="9"/>
  <c r="Y310" i="9"/>
  <c r="Y215" i="9"/>
  <c r="Y255" i="9"/>
  <c r="Y279" i="9"/>
  <c r="Y76" i="9"/>
  <c r="Y132" i="9"/>
  <c r="Y148" i="9"/>
  <c r="Y93" i="9"/>
  <c r="Y109" i="9"/>
  <c r="Y125" i="9"/>
  <c r="Y141" i="9"/>
  <c r="Y173" i="9"/>
  <c r="Y189" i="9"/>
  <c r="Y205" i="9"/>
  <c r="Y221" i="9"/>
  <c r="Y237" i="9"/>
  <c r="Y178" i="9"/>
  <c r="Y235" i="9"/>
  <c r="Y300" i="9"/>
  <c r="Y228" i="9"/>
  <c r="Y56" i="9"/>
  <c r="Y176" i="9"/>
  <c r="Y232" i="9"/>
  <c r="Y153" i="9"/>
  <c r="Y210" i="9"/>
  <c r="Y67" i="9"/>
  <c r="Y81" i="9"/>
  <c r="Y37" i="9"/>
  <c r="Y303" i="9"/>
  <c r="Y302" i="9"/>
  <c r="I16" i="9"/>
  <c r="J13" i="9"/>
  <c r="J16" i="9"/>
  <c r="J14" i="9"/>
  <c r="K13" i="9"/>
  <c r="K16" i="9"/>
  <c r="K14" i="9"/>
  <c r="M13" i="9"/>
  <c r="M16" i="9"/>
  <c r="M14" i="9"/>
  <c r="H15" i="9"/>
  <c r="I14" i="9"/>
  <c r="W13" i="9" l="1"/>
  <c r="V13" i="9"/>
  <c r="W16" i="9"/>
  <c r="V14" i="9"/>
  <c r="V16" i="9"/>
  <c r="W14" i="9"/>
  <c r="I15" i="9"/>
  <c r="AH18" i="9"/>
  <c r="Y16" i="9"/>
  <c r="Y14" i="9"/>
  <c r="Y13" i="9"/>
  <c r="N16" i="9"/>
  <c r="N14" i="9"/>
  <c r="U15" i="9"/>
  <c r="N13" i="9"/>
  <c r="O13" i="9"/>
  <c r="O14" i="9"/>
  <c r="O16" i="9"/>
  <c r="M15" i="9"/>
  <c r="K15" i="9"/>
  <c r="J15" i="9"/>
  <c r="V15" i="9" l="1"/>
  <c r="W15" i="9"/>
  <c r="Y15" i="9"/>
  <c r="N15" i="9"/>
  <c r="O15" i="9"/>
  <c r="P55" i="9" l="1"/>
  <c r="T55" i="9"/>
  <c r="R55" i="9"/>
  <c r="Q55" i="9"/>
  <c r="P95" i="9"/>
  <c r="T95" i="9"/>
  <c r="Q95" i="9"/>
  <c r="R95" i="9"/>
  <c r="P143" i="9"/>
  <c r="Q143" i="9"/>
  <c r="R143" i="9"/>
  <c r="T143" i="9"/>
  <c r="P175" i="9"/>
  <c r="T175" i="9"/>
  <c r="Q175" i="9"/>
  <c r="R175" i="9"/>
  <c r="P215" i="9"/>
  <c r="T215" i="9"/>
  <c r="Q215" i="9"/>
  <c r="R215" i="9"/>
  <c r="P247" i="9"/>
  <c r="T247" i="9"/>
  <c r="Q247" i="9"/>
  <c r="R247" i="9"/>
  <c r="P263" i="9"/>
  <c r="T263" i="9"/>
  <c r="Q263" i="9"/>
  <c r="R263" i="9"/>
  <c r="P32" i="9"/>
  <c r="R32" i="9"/>
  <c r="Q32" i="9"/>
  <c r="T32" i="9"/>
  <c r="P64" i="9"/>
  <c r="T64" i="9"/>
  <c r="R64" i="9"/>
  <c r="Q64" i="9"/>
  <c r="P72" i="9"/>
  <c r="T72" i="9"/>
  <c r="Q72" i="9"/>
  <c r="R72" i="9"/>
  <c r="P80" i="9"/>
  <c r="T80" i="9"/>
  <c r="R80" i="9"/>
  <c r="Q80" i="9"/>
  <c r="P88" i="9"/>
  <c r="R88" i="9"/>
  <c r="Q88" i="9"/>
  <c r="T88" i="9"/>
  <c r="P96" i="9"/>
  <c r="T96" i="9"/>
  <c r="R96" i="9"/>
  <c r="Q96" i="9"/>
  <c r="P104" i="9"/>
  <c r="Q104" i="9"/>
  <c r="R104" i="9"/>
  <c r="T104" i="9"/>
  <c r="P112" i="9"/>
  <c r="Q112" i="9"/>
  <c r="R112" i="9"/>
  <c r="T112" i="9"/>
  <c r="P120" i="9"/>
  <c r="R120" i="9"/>
  <c r="T120" i="9"/>
  <c r="Q120" i="9"/>
  <c r="P128" i="9"/>
  <c r="Q128" i="9"/>
  <c r="R128" i="9"/>
  <c r="T128" i="9"/>
  <c r="P136" i="9"/>
  <c r="R136" i="9"/>
  <c r="Q136" i="9"/>
  <c r="T136" i="9"/>
  <c r="P144" i="9"/>
  <c r="T144" i="9"/>
  <c r="R144" i="9"/>
  <c r="Q144" i="9"/>
  <c r="P152" i="9"/>
  <c r="T152" i="9"/>
  <c r="Q152" i="9"/>
  <c r="R152" i="9"/>
  <c r="P160" i="9"/>
  <c r="T160" i="9"/>
  <c r="R160" i="9"/>
  <c r="Q160" i="9"/>
  <c r="P168" i="9"/>
  <c r="T168" i="9"/>
  <c r="Q168" i="9"/>
  <c r="R168" i="9"/>
  <c r="P176" i="9"/>
  <c r="T176" i="9"/>
  <c r="Q176" i="9"/>
  <c r="R176" i="9"/>
  <c r="P184" i="9"/>
  <c r="T184" i="9"/>
  <c r="Q184" i="9"/>
  <c r="R184" i="9"/>
  <c r="P192" i="9"/>
  <c r="T192" i="9"/>
  <c r="R192" i="9"/>
  <c r="Q192" i="9"/>
  <c r="P200" i="9"/>
  <c r="Q200" i="9"/>
  <c r="T200" i="9"/>
  <c r="R200" i="9"/>
  <c r="P208" i="9"/>
  <c r="T208" i="9"/>
  <c r="Q208" i="9"/>
  <c r="R208" i="9"/>
  <c r="P216" i="9"/>
  <c r="T216" i="9"/>
  <c r="Q216" i="9"/>
  <c r="R216" i="9"/>
  <c r="P224" i="9"/>
  <c r="R224" i="9"/>
  <c r="T224" i="9"/>
  <c r="Q224" i="9"/>
  <c r="P232" i="9"/>
  <c r="T232" i="9"/>
  <c r="R232" i="9"/>
  <c r="Q232" i="9"/>
  <c r="P240" i="9"/>
  <c r="Q240" i="9"/>
  <c r="T240" i="9"/>
  <c r="R240" i="9"/>
  <c r="P248" i="9"/>
  <c r="T248" i="9"/>
  <c r="R248" i="9"/>
  <c r="Q248" i="9"/>
  <c r="P256" i="9"/>
  <c r="T256" i="9"/>
  <c r="R256" i="9"/>
  <c r="Q256" i="9"/>
  <c r="P264" i="9"/>
  <c r="Q264" i="9"/>
  <c r="R264" i="9"/>
  <c r="T264" i="9"/>
  <c r="P272" i="9"/>
  <c r="T272" i="9"/>
  <c r="R272" i="9"/>
  <c r="Q272" i="9"/>
  <c r="P280" i="9"/>
  <c r="T280" i="9"/>
  <c r="Q280" i="9"/>
  <c r="R280" i="9"/>
  <c r="P288" i="9"/>
  <c r="T288" i="9"/>
  <c r="Q288" i="9"/>
  <c r="R288" i="9"/>
  <c r="P296" i="9"/>
  <c r="R296" i="9"/>
  <c r="T296" i="9"/>
  <c r="Q296" i="9"/>
  <c r="P304" i="9"/>
  <c r="T304" i="9"/>
  <c r="Q304" i="9"/>
  <c r="R304" i="9"/>
  <c r="P47" i="9"/>
  <c r="T47" i="9"/>
  <c r="Q47" i="9"/>
  <c r="R47" i="9"/>
  <c r="P87" i="9"/>
  <c r="T87" i="9"/>
  <c r="Q87" i="9"/>
  <c r="R87" i="9"/>
  <c r="P159" i="9"/>
  <c r="T159" i="9"/>
  <c r="R159" i="9"/>
  <c r="Q159" i="9"/>
  <c r="P199" i="9"/>
  <c r="T199" i="9"/>
  <c r="Q199" i="9"/>
  <c r="R199" i="9"/>
  <c r="P231" i="9"/>
  <c r="T231" i="9"/>
  <c r="Q231" i="9"/>
  <c r="R231" i="9"/>
  <c r="P255" i="9"/>
  <c r="Q255" i="9"/>
  <c r="R255" i="9"/>
  <c r="T255" i="9"/>
  <c r="P279" i="9"/>
  <c r="T279" i="9"/>
  <c r="R279" i="9"/>
  <c r="Q279" i="9"/>
  <c r="P33" i="9"/>
  <c r="R33" i="9"/>
  <c r="T33" i="9"/>
  <c r="Q33" i="9"/>
  <c r="P73" i="9"/>
  <c r="T73" i="9"/>
  <c r="R73" i="9"/>
  <c r="Q73" i="9"/>
  <c r="P81" i="9"/>
  <c r="Q81" i="9"/>
  <c r="R81" i="9"/>
  <c r="T81" i="9"/>
  <c r="P89" i="9"/>
  <c r="R89" i="9"/>
  <c r="Q89" i="9"/>
  <c r="T89" i="9"/>
  <c r="P97" i="9"/>
  <c r="T97" i="9"/>
  <c r="R97" i="9"/>
  <c r="Q97" i="9"/>
  <c r="P105" i="9"/>
  <c r="T105" i="9"/>
  <c r="Q105" i="9"/>
  <c r="R105" i="9"/>
  <c r="P113" i="9"/>
  <c r="T113" i="9"/>
  <c r="Q113" i="9"/>
  <c r="R113" i="9"/>
  <c r="P121" i="9"/>
  <c r="T121" i="9"/>
  <c r="R121" i="9"/>
  <c r="Q121" i="9"/>
  <c r="P129" i="9"/>
  <c r="T129" i="9"/>
  <c r="Q129" i="9"/>
  <c r="R129" i="9"/>
  <c r="P137" i="9"/>
  <c r="T137" i="9"/>
  <c r="Q137" i="9"/>
  <c r="R137" i="9"/>
  <c r="P145" i="9"/>
  <c r="T145" i="9"/>
  <c r="R145" i="9"/>
  <c r="Q145" i="9"/>
  <c r="P153" i="9"/>
  <c r="T153" i="9"/>
  <c r="Q153" i="9"/>
  <c r="R153" i="9"/>
  <c r="P161" i="9"/>
  <c r="T161" i="9"/>
  <c r="R161" i="9"/>
  <c r="Q161" i="9"/>
  <c r="P169" i="9"/>
  <c r="Q169" i="9"/>
  <c r="T169" i="9"/>
  <c r="R169" i="9"/>
  <c r="P177" i="9"/>
  <c r="R177" i="9"/>
  <c r="T177" i="9"/>
  <c r="Q177" i="9"/>
  <c r="P185" i="9"/>
  <c r="T185" i="9"/>
  <c r="R185" i="9"/>
  <c r="Q185" i="9"/>
  <c r="P193" i="9"/>
  <c r="T193" i="9"/>
  <c r="R193" i="9"/>
  <c r="Q193" i="9"/>
  <c r="P201" i="9"/>
  <c r="T201" i="9"/>
  <c r="R201" i="9"/>
  <c r="Q201" i="9"/>
  <c r="P209" i="9"/>
  <c r="T209" i="9"/>
  <c r="R209" i="9"/>
  <c r="Q209" i="9"/>
  <c r="P217" i="9"/>
  <c r="Q217" i="9"/>
  <c r="T217" i="9"/>
  <c r="R217" i="9"/>
  <c r="P225" i="9"/>
  <c r="T225" i="9"/>
  <c r="Q225" i="9"/>
  <c r="R225" i="9"/>
  <c r="P233" i="9"/>
  <c r="T233" i="9"/>
  <c r="Q233" i="9"/>
  <c r="R233" i="9"/>
  <c r="P241" i="9"/>
  <c r="T241" i="9"/>
  <c r="R241" i="9"/>
  <c r="Q241" i="9"/>
  <c r="P249" i="9"/>
  <c r="R249" i="9"/>
  <c r="T249" i="9"/>
  <c r="Q249" i="9"/>
  <c r="P257" i="9"/>
  <c r="T257" i="9"/>
  <c r="R257" i="9"/>
  <c r="Q257" i="9"/>
  <c r="P265" i="9"/>
  <c r="T265" i="9"/>
  <c r="R265" i="9"/>
  <c r="Q265" i="9"/>
  <c r="P273" i="9"/>
  <c r="R273" i="9"/>
  <c r="T273" i="9"/>
  <c r="Q273" i="9"/>
  <c r="P281" i="9"/>
  <c r="T281" i="9"/>
  <c r="R281" i="9"/>
  <c r="Q281" i="9"/>
  <c r="P289" i="9"/>
  <c r="R289" i="9"/>
  <c r="Q289" i="9"/>
  <c r="T289" i="9"/>
  <c r="P297" i="9"/>
  <c r="T297" i="9"/>
  <c r="R297" i="9"/>
  <c r="Q297" i="9"/>
  <c r="P305" i="9"/>
  <c r="T305" i="9"/>
  <c r="Q305" i="9"/>
  <c r="R305" i="9"/>
  <c r="P122" i="9"/>
  <c r="T122" i="9"/>
  <c r="Q122" i="9"/>
  <c r="R122" i="9"/>
  <c r="P130" i="9"/>
  <c r="T130" i="9"/>
  <c r="R130" i="9"/>
  <c r="Q130" i="9"/>
  <c r="P138" i="9"/>
  <c r="T138" i="9"/>
  <c r="Q138" i="9"/>
  <c r="R138" i="9"/>
  <c r="P146" i="9"/>
  <c r="T146" i="9"/>
  <c r="R146" i="9"/>
  <c r="Q146" i="9"/>
  <c r="P154" i="9"/>
  <c r="T154" i="9"/>
  <c r="R154" i="9"/>
  <c r="Q154" i="9"/>
  <c r="P162" i="9"/>
  <c r="T162" i="9"/>
  <c r="R162" i="9"/>
  <c r="Q162" i="9"/>
  <c r="P170" i="9"/>
  <c r="R170" i="9"/>
  <c r="Q170" i="9"/>
  <c r="T170" i="9"/>
  <c r="P178" i="9"/>
  <c r="T178" i="9"/>
  <c r="R178" i="9"/>
  <c r="Q178" i="9"/>
  <c r="P186" i="9"/>
  <c r="R186" i="9"/>
  <c r="Q186" i="9"/>
  <c r="T186" i="9"/>
  <c r="P194" i="9"/>
  <c r="T194" i="9"/>
  <c r="R194" i="9"/>
  <c r="Q194" i="9"/>
  <c r="P202" i="9"/>
  <c r="T202" i="9"/>
  <c r="Q202" i="9"/>
  <c r="R202" i="9"/>
  <c r="P210" i="9"/>
  <c r="T210" i="9"/>
  <c r="R210" i="9"/>
  <c r="Q210" i="9"/>
  <c r="P218" i="9"/>
  <c r="R218" i="9"/>
  <c r="T218" i="9"/>
  <c r="Q218" i="9"/>
  <c r="P226" i="9"/>
  <c r="Q226" i="9"/>
  <c r="T226" i="9"/>
  <c r="R226" i="9"/>
  <c r="P234" i="9"/>
  <c r="Q234" i="9"/>
  <c r="T234" i="9"/>
  <c r="R234" i="9"/>
  <c r="P242" i="9"/>
  <c r="T242" i="9"/>
  <c r="R242" i="9"/>
  <c r="Q242" i="9"/>
  <c r="P250" i="9"/>
  <c r="T250" i="9"/>
  <c r="Q250" i="9"/>
  <c r="R250" i="9"/>
  <c r="P258" i="9"/>
  <c r="Q258" i="9"/>
  <c r="R258" i="9"/>
  <c r="T258" i="9"/>
  <c r="P266" i="9"/>
  <c r="T266" i="9"/>
  <c r="Q266" i="9"/>
  <c r="R266" i="9"/>
  <c r="P274" i="9"/>
  <c r="T274" i="9"/>
  <c r="R274" i="9"/>
  <c r="Q274" i="9"/>
  <c r="P282" i="9"/>
  <c r="T282" i="9"/>
  <c r="R282" i="9"/>
  <c r="Q282" i="9"/>
  <c r="P290" i="9"/>
  <c r="T290" i="9"/>
  <c r="R290" i="9"/>
  <c r="Q290" i="9"/>
  <c r="P298" i="9"/>
  <c r="T298" i="9"/>
  <c r="R298" i="9"/>
  <c r="Q298" i="9"/>
  <c r="P306" i="9"/>
  <c r="Q306" i="9"/>
  <c r="T306" i="9"/>
  <c r="R306" i="9"/>
  <c r="P23" i="9"/>
  <c r="T23" i="9"/>
  <c r="Q23" i="9"/>
  <c r="R23" i="9"/>
  <c r="P111" i="9"/>
  <c r="T111" i="9"/>
  <c r="R111" i="9"/>
  <c r="Q111" i="9"/>
  <c r="P183" i="9"/>
  <c r="T183" i="9"/>
  <c r="R183" i="9"/>
  <c r="Q183" i="9"/>
  <c r="P287" i="9"/>
  <c r="T287" i="9"/>
  <c r="R287" i="9"/>
  <c r="Q287" i="9"/>
  <c r="P56" i="9"/>
  <c r="T56" i="9"/>
  <c r="R56" i="9"/>
  <c r="Q56" i="9"/>
  <c r="P41" i="9"/>
  <c r="T41" i="9"/>
  <c r="R41" i="9"/>
  <c r="Q41" i="9"/>
  <c r="T18" i="9"/>
  <c r="R18" i="9"/>
  <c r="P50" i="9"/>
  <c r="T50" i="9"/>
  <c r="Q50" i="9"/>
  <c r="R50" i="9"/>
  <c r="P82" i="9"/>
  <c r="T82" i="9"/>
  <c r="Q82" i="9"/>
  <c r="R82" i="9"/>
  <c r="P35" i="9"/>
  <c r="T35" i="9"/>
  <c r="Q35" i="9"/>
  <c r="R35" i="9"/>
  <c r="P67" i="9"/>
  <c r="T67" i="9"/>
  <c r="Q67" i="9"/>
  <c r="R67" i="9"/>
  <c r="P83" i="9"/>
  <c r="T83" i="9"/>
  <c r="R83" i="9"/>
  <c r="Q83" i="9"/>
  <c r="P99" i="9"/>
  <c r="T99" i="9"/>
  <c r="Q99" i="9"/>
  <c r="R99" i="9"/>
  <c r="P107" i="9"/>
  <c r="T107" i="9"/>
  <c r="Q107" i="9"/>
  <c r="R107" i="9"/>
  <c r="P115" i="9"/>
  <c r="R115" i="9"/>
  <c r="T115" i="9"/>
  <c r="Q115" i="9"/>
  <c r="P123" i="9"/>
  <c r="T123" i="9"/>
  <c r="Q123" i="9"/>
  <c r="R123" i="9"/>
  <c r="P131" i="9"/>
  <c r="Q131" i="9"/>
  <c r="T131" i="9"/>
  <c r="R131" i="9"/>
  <c r="P139" i="9"/>
  <c r="T139" i="9"/>
  <c r="Q139" i="9"/>
  <c r="R139" i="9"/>
  <c r="P147" i="9"/>
  <c r="Q147" i="9"/>
  <c r="R147" i="9"/>
  <c r="T147" i="9"/>
  <c r="P155" i="9"/>
  <c r="T155" i="9"/>
  <c r="Q155" i="9"/>
  <c r="R155" i="9"/>
  <c r="P163" i="9"/>
  <c r="T163" i="9"/>
  <c r="R163" i="9"/>
  <c r="Q163" i="9"/>
  <c r="P171" i="9"/>
  <c r="Q171" i="9"/>
  <c r="R171" i="9"/>
  <c r="T171" i="9"/>
  <c r="P179" i="9"/>
  <c r="R179" i="9"/>
  <c r="T179" i="9"/>
  <c r="Q179" i="9"/>
  <c r="P187" i="9"/>
  <c r="T187" i="9"/>
  <c r="R187" i="9"/>
  <c r="Q187" i="9"/>
  <c r="P195" i="9"/>
  <c r="T195" i="9"/>
  <c r="Q195" i="9"/>
  <c r="R195" i="9"/>
  <c r="P203" i="9"/>
  <c r="R203" i="9"/>
  <c r="Q203" i="9"/>
  <c r="T203" i="9"/>
  <c r="P211" i="9"/>
  <c r="T211" i="9"/>
  <c r="Q211" i="9"/>
  <c r="R211" i="9"/>
  <c r="P219" i="9"/>
  <c r="T219" i="9"/>
  <c r="Q219" i="9"/>
  <c r="R219" i="9"/>
  <c r="P227" i="9"/>
  <c r="T227" i="9"/>
  <c r="R227" i="9"/>
  <c r="Q227" i="9"/>
  <c r="P235" i="9"/>
  <c r="T235" i="9"/>
  <c r="R235" i="9"/>
  <c r="Q235" i="9"/>
  <c r="P243" i="9"/>
  <c r="T243" i="9"/>
  <c r="R243" i="9"/>
  <c r="Q243" i="9"/>
  <c r="P251" i="9"/>
  <c r="R251" i="9"/>
  <c r="T251" i="9"/>
  <c r="Q251" i="9"/>
  <c r="P259" i="9"/>
  <c r="Q259" i="9"/>
  <c r="R259" i="9"/>
  <c r="T259" i="9"/>
  <c r="P267" i="9"/>
  <c r="T267" i="9"/>
  <c r="Q267" i="9"/>
  <c r="R267" i="9"/>
  <c r="P275" i="9"/>
  <c r="T275" i="9"/>
  <c r="Q275" i="9"/>
  <c r="R275" i="9"/>
  <c r="P283" i="9"/>
  <c r="T283" i="9"/>
  <c r="R283" i="9"/>
  <c r="Q283" i="9"/>
  <c r="P291" i="9"/>
  <c r="T291" i="9"/>
  <c r="Q291" i="9"/>
  <c r="R291" i="9"/>
  <c r="P299" i="9"/>
  <c r="T299" i="9"/>
  <c r="R299" i="9"/>
  <c r="Q299" i="9"/>
  <c r="P307" i="9"/>
  <c r="T307" i="9"/>
  <c r="R307" i="9"/>
  <c r="Q307" i="9"/>
  <c r="P39" i="9"/>
  <c r="T39" i="9"/>
  <c r="Q39" i="9"/>
  <c r="R39" i="9"/>
  <c r="P71" i="9"/>
  <c r="T71" i="9"/>
  <c r="Q71" i="9"/>
  <c r="R71" i="9"/>
  <c r="P103" i="9"/>
  <c r="T103" i="9"/>
  <c r="Q103" i="9"/>
  <c r="R103" i="9"/>
  <c r="P135" i="9"/>
  <c r="Q135" i="9"/>
  <c r="T135" i="9"/>
  <c r="R135" i="9"/>
  <c r="P207" i="9"/>
  <c r="T207" i="9"/>
  <c r="Q207" i="9"/>
  <c r="R207" i="9"/>
  <c r="P295" i="9"/>
  <c r="T295" i="9"/>
  <c r="R295" i="9"/>
  <c r="Q295" i="9"/>
  <c r="P40" i="9"/>
  <c r="T40" i="9"/>
  <c r="R40" i="9"/>
  <c r="Q40" i="9"/>
  <c r="P49" i="9"/>
  <c r="Q49" i="9"/>
  <c r="T49" i="9"/>
  <c r="R49" i="9"/>
  <c r="P26" i="9"/>
  <c r="Q26" i="9"/>
  <c r="T26" i="9"/>
  <c r="R26" i="9"/>
  <c r="P66" i="9"/>
  <c r="T66" i="9"/>
  <c r="Q66" i="9"/>
  <c r="R66" i="9"/>
  <c r="P98" i="9"/>
  <c r="T98" i="9"/>
  <c r="Q98" i="9"/>
  <c r="R98" i="9"/>
  <c r="P19" i="9"/>
  <c r="T19" i="9"/>
  <c r="R19" i="9"/>
  <c r="Q19" i="9"/>
  <c r="P43" i="9"/>
  <c r="T43" i="9"/>
  <c r="Q43" i="9"/>
  <c r="R43" i="9"/>
  <c r="P59" i="9"/>
  <c r="T59" i="9"/>
  <c r="Q59" i="9"/>
  <c r="R59" i="9"/>
  <c r="P75" i="9"/>
  <c r="T75" i="9"/>
  <c r="Q75" i="9"/>
  <c r="R75" i="9"/>
  <c r="P91" i="9"/>
  <c r="T91" i="9"/>
  <c r="Q91" i="9"/>
  <c r="R91" i="9"/>
  <c r="P20" i="9"/>
  <c r="Q20" i="9"/>
  <c r="R20" i="9"/>
  <c r="T20" i="9"/>
  <c r="P28" i="9"/>
  <c r="T28" i="9"/>
  <c r="Q28" i="9"/>
  <c r="R28" i="9"/>
  <c r="P36" i="9"/>
  <c r="T36" i="9"/>
  <c r="R36" i="9"/>
  <c r="Q36" i="9"/>
  <c r="P44" i="9"/>
  <c r="R44" i="9"/>
  <c r="T44" i="9"/>
  <c r="Q44" i="9"/>
  <c r="P52" i="9"/>
  <c r="T52" i="9"/>
  <c r="Q52" i="9"/>
  <c r="R52" i="9"/>
  <c r="P60" i="9"/>
  <c r="T60" i="9"/>
  <c r="R60" i="9"/>
  <c r="Q60" i="9"/>
  <c r="P68" i="9"/>
  <c r="Q68" i="9"/>
  <c r="T68" i="9"/>
  <c r="R68" i="9"/>
  <c r="P76" i="9"/>
  <c r="T76" i="9"/>
  <c r="R76" i="9"/>
  <c r="Q76" i="9"/>
  <c r="P84" i="9"/>
  <c r="T84" i="9"/>
  <c r="Q84" i="9"/>
  <c r="R84" i="9"/>
  <c r="P92" i="9"/>
  <c r="R92" i="9"/>
  <c r="T92" i="9"/>
  <c r="Q92" i="9"/>
  <c r="P100" i="9"/>
  <c r="T100" i="9"/>
  <c r="Q100" i="9"/>
  <c r="R100" i="9"/>
  <c r="P108" i="9"/>
  <c r="T108" i="9"/>
  <c r="R108" i="9"/>
  <c r="Q108" i="9"/>
  <c r="P116" i="9"/>
  <c r="R116" i="9"/>
  <c r="T116" i="9"/>
  <c r="Q116" i="9"/>
  <c r="P124" i="9"/>
  <c r="R124" i="9"/>
  <c r="Q124" i="9"/>
  <c r="T124" i="9"/>
  <c r="P132" i="9"/>
  <c r="R132" i="9"/>
  <c r="Q132" i="9"/>
  <c r="T132" i="9"/>
  <c r="P140" i="9"/>
  <c r="T140" i="9"/>
  <c r="R140" i="9"/>
  <c r="Q140" i="9"/>
  <c r="P148" i="9"/>
  <c r="Q148" i="9"/>
  <c r="R148" i="9"/>
  <c r="T148" i="9"/>
  <c r="P156" i="9"/>
  <c r="T156" i="9"/>
  <c r="R156" i="9"/>
  <c r="Q156" i="9"/>
  <c r="P164" i="9"/>
  <c r="T164" i="9"/>
  <c r="Q164" i="9"/>
  <c r="R164" i="9"/>
  <c r="P172" i="9"/>
  <c r="T172" i="9"/>
  <c r="Q172" i="9"/>
  <c r="R172" i="9"/>
  <c r="P180" i="9"/>
  <c r="T180" i="9"/>
  <c r="Q180" i="9"/>
  <c r="R180" i="9"/>
  <c r="P188" i="9"/>
  <c r="T188" i="9"/>
  <c r="Q188" i="9"/>
  <c r="R188" i="9"/>
  <c r="P196" i="9"/>
  <c r="T196" i="9"/>
  <c r="R196" i="9"/>
  <c r="Q196" i="9"/>
  <c r="P204" i="9"/>
  <c r="T204" i="9"/>
  <c r="R204" i="9"/>
  <c r="Q204" i="9"/>
  <c r="P212" i="9"/>
  <c r="T212" i="9"/>
  <c r="Q212" i="9"/>
  <c r="R212" i="9"/>
  <c r="P220" i="9"/>
  <c r="Q220" i="9"/>
  <c r="R220" i="9"/>
  <c r="T220" i="9"/>
  <c r="P228" i="9"/>
  <c r="T228" i="9"/>
  <c r="R228" i="9"/>
  <c r="Q228" i="9"/>
  <c r="P236" i="9"/>
  <c r="T236" i="9"/>
  <c r="Q236" i="9"/>
  <c r="R236" i="9"/>
  <c r="P244" i="9"/>
  <c r="T244" i="9"/>
  <c r="Q244" i="9"/>
  <c r="R244" i="9"/>
  <c r="P252" i="9"/>
  <c r="T252" i="9"/>
  <c r="R252" i="9"/>
  <c r="Q252" i="9"/>
  <c r="P260" i="9"/>
  <c r="T260" i="9"/>
  <c r="R260" i="9"/>
  <c r="Q260" i="9"/>
  <c r="P268" i="9"/>
  <c r="T268" i="9"/>
  <c r="R268" i="9"/>
  <c r="Q268" i="9"/>
  <c r="P276" i="9"/>
  <c r="T276" i="9"/>
  <c r="Q276" i="9"/>
  <c r="R276" i="9"/>
  <c r="P284" i="9"/>
  <c r="Q284" i="9"/>
  <c r="R284" i="9"/>
  <c r="T284" i="9"/>
  <c r="P292" i="9"/>
  <c r="T292" i="9"/>
  <c r="Q292" i="9"/>
  <c r="R292" i="9"/>
  <c r="P300" i="9"/>
  <c r="T300" i="9"/>
  <c r="Q300" i="9"/>
  <c r="R300" i="9"/>
  <c r="P308" i="9"/>
  <c r="R308" i="9"/>
  <c r="Q308" i="9"/>
  <c r="T308" i="9"/>
  <c r="P31" i="9"/>
  <c r="T31" i="9"/>
  <c r="R31" i="9"/>
  <c r="Q31" i="9"/>
  <c r="P79" i="9"/>
  <c r="R79" i="9"/>
  <c r="T79" i="9"/>
  <c r="Q79" i="9"/>
  <c r="P127" i="9"/>
  <c r="T127" i="9"/>
  <c r="R127" i="9"/>
  <c r="Q127" i="9"/>
  <c r="P151" i="9"/>
  <c r="Q151" i="9"/>
  <c r="R151" i="9"/>
  <c r="T151" i="9"/>
  <c r="P191" i="9"/>
  <c r="Q191" i="9"/>
  <c r="R191" i="9"/>
  <c r="T191" i="9"/>
  <c r="P239" i="9"/>
  <c r="T239" i="9"/>
  <c r="Q239" i="9"/>
  <c r="R239" i="9"/>
  <c r="P303" i="9"/>
  <c r="T303" i="9"/>
  <c r="Q303" i="9"/>
  <c r="R303" i="9"/>
  <c r="P48" i="9"/>
  <c r="T48" i="9"/>
  <c r="Q48" i="9"/>
  <c r="R48" i="9"/>
  <c r="P57" i="9"/>
  <c r="Q57" i="9"/>
  <c r="T57" i="9"/>
  <c r="R57" i="9"/>
  <c r="P34" i="9"/>
  <c r="R34" i="9"/>
  <c r="T34" i="9"/>
  <c r="Q34" i="9"/>
  <c r="P58" i="9"/>
  <c r="Q58" i="9"/>
  <c r="T58" i="9"/>
  <c r="R58" i="9"/>
  <c r="P90" i="9"/>
  <c r="Q90" i="9"/>
  <c r="T90" i="9"/>
  <c r="R90" i="9"/>
  <c r="P106" i="9"/>
  <c r="R106" i="9"/>
  <c r="T106" i="9"/>
  <c r="Q106" i="9"/>
  <c r="P29" i="9"/>
  <c r="R29" i="9"/>
  <c r="Q29" i="9"/>
  <c r="T29" i="9"/>
  <c r="P45" i="9"/>
  <c r="Q45" i="9"/>
  <c r="R45" i="9"/>
  <c r="T45" i="9"/>
  <c r="P61" i="9"/>
  <c r="T61" i="9"/>
  <c r="Q61" i="9"/>
  <c r="R61" i="9"/>
  <c r="P69" i="9"/>
  <c r="T69" i="9"/>
  <c r="R69" i="9"/>
  <c r="Q69" i="9"/>
  <c r="P77" i="9"/>
  <c r="Q77" i="9"/>
  <c r="T77" i="9"/>
  <c r="R77" i="9"/>
  <c r="P85" i="9"/>
  <c r="T85" i="9"/>
  <c r="R85" i="9"/>
  <c r="Q85" i="9"/>
  <c r="P93" i="9"/>
  <c r="T93" i="9"/>
  <c r="R93" i="9"/>
  <c r="Q93" i="9"/>
  <c r="P101" i="9"/>
  <c r="T101" i="9"/>
  <c r="R101" i="9"/>
  <c r="Q101" i="9"/>
  <c r="P109" i="9"/>
  <c r="T109" i="9"/>
  <c r="Q109" i="9"/>
  <c r="R109" i="9"/>
  <c r="P117" i="9"/>
  <c r="T117" i="9"/>
  <c r="Q117" i="9"/>
  <c r="R117" i="9"/>
  <c r="P125" i="9"/>
  <c r="R125" i="9"/>
  <c r="Q125" i="9"/>
  <c r="T125" i="9"/>
  <c r="P133" i="9"/>
  <c r="T133" i="9"/>
  <c r="R133" i="9"/>
  <c r="Q133" i="9"/>
  <c r="P141" i="9"/>
  <c r="T141" i="9"/>
  <c r="Q141" i="9"/>
  <c r="R141" i="9"/>
  <c r="P149" i="9"/>
  <c r="Q149" i="9"/>
  <c r="T149" i="9"/>
  <c r="R149" i="9"/>
  <c r="P157" i="9"/>
  <c r="Q157" i="9"/>
  <c r="T157" i="9"/>
  <c r="R157" i="9"/>
  <c r="P165" i="9"/>
  <c r="T165" i="9"/>
  <c r="R165" i="9"/>
  <c r="Q165" i="9"/>
  <c r="P173" i="9"/>
  <c r="T173" i="9"/>
  <c r="Q173" i="9"/>
  <c r="R173" i="9"/>
  <c r="P181" i="9"/>
  <c r="T181" i="9"/>
  <c r="R181" i="9"/>
  <c r="Q181" i="9"/>
  <c r="P189" i="9"/>
  <c r="T189" i="9"/>
  <c r="R189" i="9"/>
  <c r="Q189" i="9"/>
  <c r="P197" i="9"/>
  <c r="R197" i="9"/>
  <c r="T197" i="9"/>
  <c r="Q197" i="9"/>
  <c r="P205" i="9"/>
  <c r="T205" i="9"/>
  <c r="Q205" i="9"/>
  <c r="R205" i="9"/>
  <c r="P213" i="9"/>
  <c r="T213" i="9"/>
  <c r="R213" i="9"/>
  <c r="Q213" i="9"/>
  <c r="P221" i="9"/>
  <c r="R221" i="9"/>
  <c r="T221" i="9"/>
  <c r="Q221" i="9"/>
  <c r="P229" i="9"/>
  <c r="T229" i="9"/>
  <c r="R229" i="9"/>
  <c r="Q229" i="9"/>
  <c r="P237" i="9"/>
  <c r="T237" i="9"/>
  <c r="Q237" i="9"/>
  <c r="R237" i="9"/>
  <c r="P245" i="9"/>
  <c r="T245" i="9"/>
  <c r="R245" i="9"/>
  <c r="Q245" i="9"/>
  <c r="P253" i="9"/>
  <c r="T253" i="9"/>
  <c r="R253" i="9"/>
  <c r="Q253" i="9"/>
  <c r="P261" i="9"/>
  <c r="T261" i="9"/>
  <c r="R261" i="9"/>
  <c r="Q261" i="9"/>
  <c r="P269" i="9"/>
  <c r="R269" i="9"/>
  <c r="T269" i="9"/>
  <c r="Q269" i="9"/>
  <c r="P277" i="9"/>
  <c r="T277" i="9"/>
  <c r="R277" i="9"/>
  <c r="Q277" i="9"/>
  <c r="P285" i="9"/>
  <c r="T285" i="9"/>
  <c r="Q285" i="9"/>
  <c r="R285" i="9"/>
  <c r="P293" i="9"/>
  <c r="T293" i="9"/>
  <c r="R293" i="9"/>
  <c r="Q293" i="9"/>
  <c r="P301" i="9"/>
  <c r="T301" i="9"/>
  <c r="R301" i="9"/>
  <c r="Q301" i="9"/>
  <c r="P309" i="9"/>
  <c r="T309" i="9"/>
  <c r="Q309" i="9"/>
  <c r="R309" i="9"/>
  <c r="P63" i="9"/>
  <c r="T63" i="9"/>
  <c r="Q63" i="9"/>
  <c r="R63" i="9"/>
  <c r="P119" i="9"/>
  <c r="T119" i="9"/>
  <c r="R119" i="9"/>
  <c r="Q119" i="9"/>
  <c r="P167" i="9"/>
  <c r="R167" i="9"/>
  <c r="T167" i="9"/>
  <c r="Q167" i="9"/>
  <c r="P223" i="9"/>
  <c r="T223" i="9"/>
  <c r="Q223" i="9"/>
  <c r="R223" i="9"/>
  <c r="P271" i="9"/>
  <c r="T271" i="9"/>
  <c r="R271" i="9"/>
  <c r="Q271" i="9"/>
  <c r="P24" i="9"/>
  <c r="Q24" i="9"/>
  <c r="R24" i="9"/>
  <c r="T24" i="9"/>
  <c r="P25" i="9"/>
  <c r="T25" i="9"/>
  <c r="R25" i="9"/>
  <c r="Q25" i="9"/>
  <c r="P65" i="9"/>
  <c r="T65" i="9"/>
  <c r="Q65" i="9"/>
  <c r="R65" i="9"/>
  <c r="P42" i="9"/>
  <c r="R42" i="9"/>
  <c r="Q42" i="9"/>
  <c r="T42" i="9"/>
  <c r="P74" i="9"/>
  <c r="T74" i="9"/>
  <c r="R74" i="9"/>
  <c r="Q74" i="9"/>
  <c r="P114" i="9"/>
  <c r="T114" i="9"/>
  <c r="Q114" i="9"/>
  <c r="R114" i="9"/>
  <c r="P27" i="9"/>
  <c r="R27" i="9"/>
  <c r="Q27" i="9"/>
  <c r="T27" i="9"/>
  <c r="P51" i="9"/>
  <c r="T51" i="9"/>
  <c r="R51" i="9"/>
  <c r="Q51" i="9"/>
  <c r="P21" i="9"/>
  <c r="T21" i="9"/>
  <c r="Q21" i="9"/>
  <c r="R21" i="9"/>
  <c r="P37" i="9"/>
  <c r="Q37" i="9"/>
  <c r="R37" i="9"/>
  <c r="T37" i="9"/>
  <c r="P53" i="9"/>
  <c r="T53" i="9"/>
  <c r="Q53" i="9"/>
  <c r="R53" i="9"/>
  <c r="P22" i="9"/>
  <c r="T22" i="9"/>
  <c r="Q22" i="9"/>
  <c r="R22" i="9"/>
  <c r="P30" i="9"/>
  <c r="R30" i="9"/>
  <c r="Q30" i="9"/>
  <c r="T30" i="9"/>
  <c r="P38" i="9"/>
  <c r="T38" i="9"/>
  <c r="R38" i="9"/>
  <c r="Q38" i="9"/>
  <c r="P46" i="9"/>
  <c r="T46" i="9"/>
  <c r="Q46" i="9"/>
  <c r="R46" i="9"/>
  <c r="P54" i="9"/>
  <c r="Q54" i="9"/>
  <c r="T54" i="9"/>
  <c r="R54" i="9"/>
  <c r="P62" i="9"/>
  <c r="R62" i="9"/>
  <c r="T62" i="9"/>
  <c r="Q62" i="9"/>
  <c r="P70" i="9"/>
  <c r="R70" i="9"/>
  <c r="Q70" i="9"/>
  <c r="T70" i="9"/>
  <c r="P78" i="9"/>
  <c r="T78" i="9"/>
  <c r="R78" i="9"/>
  <c r="Q78" i="9"/>
  <c r="P86" i="9"/>
  <c r="T86" i="9"/>
  <c r="R86" i="9"/>
  <c r="Q86" i="9"/>
  <c r="P94" i="9"/>
  <c r="Q94" i="9"/>
  <c r="T94" i="9"/>
  <c r="R94" i="9"/>
  <c r="P102" i="9"/>
  <c r="T102" i="9"/>
  <c r="Q102" i="9"/>
  <c r="R102" i="9"/>
  <c r="P110" i="9"/>
  <c r="R110" i="9"/>
  <c r="T110" i="9"/>
  <c r="Q110" i="9"/>
  <c r="P118" i="9"/>
  <c r="T118" i="9"/>
  <c r="Q118" i="9"/>
  <c r="R118" i="9"/>
  <c r="P126" i="9"/>
  <c r="T126" i="9"/>
  <c r="R126" i="9"/>
  <c r="Q126" i="9"/>
  <c r="P134" i="9"/>
  <c r="T134" i="9"/>
  <c r="R134" i="9"/>
  <c r="Q134" i="9"/>
  <c r="P142" i="9"/>
  <c r="T142" i="9"/>
  <c r="Q142" i="9"/>
  <c r="R142" i="9"/>
  <c r="P150" i="9"/>
  <c r="Q150" i="9"/>
  <c r="T150" i="9"/>
  <c r="R150" i="9"/>
  <c r="P158" i="9"/>
  <c r="R158" i="9"/>
  <c r="T158" i="9"/>
  <c r="Q158" i="9"/>
  <c r="P166" i="9"/>
  <c r="Q166" i="9"/>
  <c r="T166" i="9"/>
  <c r="R166" i="9"/>
  <c r="P174" i="9"/>
  <c r="R174" i="9"/>
  <c r="T174" i="9"/>
  <c r="Q174" i="9"/>
  <c r="P182" i="9"/>
  <c r="T182" i="9"/>
  <c r="R182" i="9"/>
  <c r="Q182" i="9"/>
  <c r="P190" i="9"/>
  <c r="T190" i="9"/>
  <c r="Q190" i="9"/>
  <c r="R190" i="9"/>
  <c r="P198" i="9"/>
  <c r="Q198" i="9"/>
  <c r="T198" i="9"/>
  <c r="R198" i="9"/>
  <c r="P206" i="9"/>
  <c r="T206" i="9"/>
  <c r="R206" i="9"/>
  <c r="Q206" i="9"/>
  <c r="P214" i="9"/>
  <c r="Q214" i="9"/>
  <c r="T214" i="9"/>
  <c r="R214" i="9"/>
  <c r="P222" i="9"/>
  <c r="Q222" i="9"/>
  <c r="T222" i="9"/>
  <c r="R222" i="9"/>
  <c r="P230" i="9"/>
  <c r="T230" i="9"/>
  <c r="Q230" i="9"/>
  <c r="R230" i="9"/>
  <c r="P238" i="9"/>
  <c r="R238" i="9"/>
  <c r="T238" i="9"/>
  <c r="Q238" i="9"/>
  <c r="P246" i="9"/>
  <c r="T246" i="9"/>
  <c r="R246" i="9"/>
  <c r="Q246" i="9"/>
  <c r="P254" i="9"/>
  <c r="T254" i="9"/>
  <c r="R254" i="9"/>
  <c r="Q254" i="9"/>
  <c r="P262" i="9"/>
  <c r="T262" i="9"/>
  <c r="R262" i="9"/>
  <c r="Q262" i="9"/>
  <c r="P270" i="9"/>
  <c r="R270" i="9"/>
  <c r="T270" i="9"/>
  <c r="Q270" i="9"/>
  <c r="P278" i="9"/>
  <c r="T278" i="9"/>
  <c r="R278" i="9"/>
  <c r="Q278" i="9"/>
  <c r="P286" i="9"/>
  <c r="T286" i="9"/>
  <c r="Q286" i="9"/>
  <c r="R286" i="9"/>
  <c r="P294" i="9"/>
  <c r="R294" i="9"/>
  <c r="T294" i="9"/>
  <c r="Q294" i="9"/>
  <c r="P302" i="9"/>
  <c r="T302" i="9"/>
  <c r="Q302" i="9"/>
  <c r="R302" i="9"/>
  <c r="P310" i="9"/>
  <c r="T310" i="9"/>
  <c r="R310" i="9"/>
  <c r="Q310" i="9"/>
  <c r="R14" i="9" l="1"/>
  <c r="R16" i="9"/>
  <c r="R13" i="9"/>
  <c r="T13" i="9"/>
  <c r="T16" i="9"/>
  <c r="T14" i="9"/>
  <c r="P13" i="9"/>
  <c r="P14" i="9"/>
  <c r="P16" i="9"/>
  <c r="Q13" i="9"/>
  <c r="Q16" i="9"/>
  <c r="Q14" i="9"/>
  <c r="P15" i="9" l="1"/>
  <c r="R15" i="9"/>
  <c r="Q15" i="9"/>
  <c r="T15" i="9"/>
  <c r="E7" i="11" l="1"/>
  <c r="F7" i="11"/>
  <c r="G7" i="11"/>
  <c r="H7" i="11"/>
  <c r="J7" i="11"/>
  <c r="K7" i="11"/>
  <c r="L7" i="11"/>
  <c r="M7" i="11"/>
  <c r="N7" i="11"/>
  <c r="D7" i="11"/>
  <c r="P7" i="11" l="1"/>
  <c r="X300" i="11" l="1"/>
  <c r="Y300" i="11" s="1"/>
  <c r="X299" i="11"/>
  <c r="Y299" i="11" s="1"/>
  <c r="X298" i="11"/>
  <c r="Y298" i="11" s="1"/>
  <c r="Q298" i="11"/>
  <c r="X297" i="11"/>
  <c r="Y297" i="11" s="1"/>
  <c r="Q297" i="11"/>
  <c r="X296" i="11"/>
  <c r="Y296" i="11" s="1"/>
  <c r="X295" i="11"/>
  <c r="Y295" i="11" s="1"/>
  <c r="X294" i="11"/>
  <c r="Y294" i="11" s="1"/>
  <c r="X293" i="11"/>
  <c r="Y293" i="11" s="1"/>
  <c r="X292" i="11"/>
  <c r="Y292" i="11" s="1"/>
  <c r="X291" i="11"/>
  <c r="Y291" i="11" s="1"/>
  <c r="X290" i="11"/>
  <c r="Y290" i="11" s="1"/>
  <c r="Q290" i="11"/>
  <c r="X289" i="11"/>
  <c r="Y289" i="11" s="1"/>
  <c r="X288" i="11"/>
  <c r="Y288" i="11" s="1"/>
  <c r="X287" i="11"/>
  <c r="Y287" i="11" s="1"/>
  <c r="X286" i="11"/>
  <c r="Y286" i="11" s="1"/>
  <c r="Q286" i="11"/>
  <c r="X285" i="11"/>
  <c r="Y285" i="11" s="1"/>
  <c r="Q285" i="11"/>
  <c r="X284" i="11"/>
  <c r="Y284" i="11" s="1"/>
  <c r="X283" i="11"/>
  <c r="Y283" i="11" s="1"/>
  <c r="X282" i="11"/>
  <c r="Y282" i="11" s="1"/>
  <c r="Q282" i="11"/>
  <c r="X281" i="11"/>
  <c r="Q281" i="11"/>
  <c r="X280" i="11"/>
  <c r="Y280" i="11" s="1"/>
  <c r="X279" i="11"/>
  <c r="Y279" i="11" s="1"/>
  <c r="X278" i="11"/>
  <c r="Y278" i="11" s="1"/>
  <c r="Q278" i="11"/>
  <c r="X277" i="11"/>
  <c r="Y277" i="11" s="1"/>
  <c r="X276" i="11"/>
  <c r="Y276" i="11" s="1"/>
  <c r="X275" i="11"/>
  <c r="Y275" i="11" s="1"/>
  <c r="X274" i="11"/>
  <c r="Y274" i="11" s="1"/>
  <c r="Q274" i="11"/>
  <c r="X273" i="11"/>
  <c r="Y273" i="11" s="1"/>
  <c r="X272" i="11"/>
  <c r="Y272" i="11" s="1"/>
  <c r="X271" i="11"/>
  <c r="Y271" i="11" s="1"/>
  <c r="X270" i="11"/>
  <c r="Y270" i="11" s="1"/>
  <c r="Q270" i="11"/>
  <c r="X269" i="11"/>
  <c r="Q269" i="11"/>
  <c r="X268" i="11"/>
  <c r="Y268" i="11" s="1"/>
  <c r="X267" i="11"/>
  <c r="Y267" i="11" s="1"/>
  <c r="X266" i="11"/>
  <c r="Y266" i="11" s="1"/>
  <c r="Q266" i="11"/>
  <c r="X265" i="11"/>
  <c r="Y265" i="11" s="1"/>
  <c r="X264" i="11"/>
  <c r="Y264" i="11" s="1"/>
  <c r="X263" i="11"/>
  <c r="Y263" i="11" s="1"/>
  <c r="X262" i="11"/>
  <c r="Y262" i="11" s="1"/>
  <c r="Q262" i="11"/>
  <c r="X261" i="11"/>
  <c r="Q261" i="11"/>
  <c r="X260" i="11"/>
  <c r="Y260" i="11" s="1"/>
  <c r="X259" i="11"/>
  <c r="Y259" i="11" s="1"/>
  <c r="X258" i="11"/>
  <c r="Y258" i="11" s="1"/>
  <c r="X257" i="11"/>
  <c r="Y257" i="11" s="1"/>
  <c r="Q257" i="11"/>
  <c r="X256" i="11"/>
  <c r="Y256" i="11" s="1"/>
  <c r="X255" i="11"/>
  <c r="Y255" i="11" s="1"/>
  <c r="X254" i="11"/>
  <c r="Y254" i="11" s="1"/>
  <c r="X253" i="11"/>
  <c r="Y253" i="11" s="1"/>
  <c r="X252" i="11"/>
  <c r="Y252" i="11" s="1"/>
  <c r="X251" i="11"/>
  <c r="Y251" i="11" s="1"/>
  <c r="X250" i="11"/>
  <c r="Y250" i="11" s="1"/>
  <c r="Q250" i="11"/>
  <c r="X249" i="11"/>
  <c r="Y249" i="11" s="1"/>
  <c r="Q249" i="11"/>
  <c r="X248" i="11"/>
  <c r="Y248" i="11" s="1"/>
  <c r="X247" i="11"/>
  <c r="Y247" i="11" s="1"/>
  <c r="X246" i="11"/>
  <c r="Y246" i="11" s="1"/>
  <c r="X245" i="11"/>
  <c r="Q245" i="11"/>
  <c r="X244" i="11"/>
  <c r="Y244" i="11" s="1"/>
  <c r="X243" i="11"/>
  <c r="Y243" i="11" s="1"/>
  <c r="X242" i="11"/>
  <c r="Y242" i="11" s="1"/>
  <c r="X241" i="11"/>
  <c r="Y241" i="11" s="1"/>
  <c r="Q241" i="11"/>
  <c r="X240" i="11"/>
  <c r="Q240" i="11"/>
  <c r="X239" i="11"/>
  <c r="Y239" i="11" s="1"/>
  <c r="X238" i="11"/>
  <c r="Y238" i="11" s="1"/>
  <c r="X237" i="11"/>
  <c r="Y237" i="11" s="1"/>
  <c r="X236" i="11"/>
  <c r="Q236" i="11"/>
  <c r="X235" i="11"/>
  <c r="Y235" i="11" s="1"/>
  <c r="X234" i="11"/>
  <c r="Y234" i="11" s="1"/>
  <c r="Q234" i="11"/>
  <c r="X233" i="11"/>
  <c r="Y233" i="11" s="1"/>
  <c r="X232" i="11"/>
  <c r="Y232" i="11" s="1"/>
  <c r="Q232" i="11"/>
  <c r="X231" i="11"/>
  <c r="Y231" i="11" s="1"/>
  <c r="X230" i="11"/>
  <c r="Y230" i="11" s="1"/>
  <c r="X229" i="11"/>
  <c r="Y229" i="11" s="1"/>
  <c r="X228" i="11"/>
  <c r="Y228" i="11" s="1"/>
  <c r="Q228" i="11"/>
  <c r="X227" i="11"/>
  <c r="Y227" i="11" s="1"/>
  <c r="X226" i="11"/>
  <c r="Y226" i="11" s="1"/>
  <c r="Q226" i="11"/>
  <c r="X225" i="11"/>
  <c r="Y225" i="11" s="1"/>
  <c r="Q225" i="11"/>
  <c r="X224" i="11"/>
  <c r="Y224" i="11" s="1"/>
  <c r="Q224" i="11"/>
  <c r="X223" i="11"/>
  <c r="Y223" i="11" s="1"/>
  <c r="X222" i="11"/>
  <c r="Y222" i="11" s="1"/>
  <c r="X221" i="11"/>
  <c r="Y221" i="11" s="1"/>
  <c r="Q221" i="11"/>
  <c r="X220" i="11"/>
  <c r="Y220" i="11" s="1"/>
  <c r="Q220" i="11"/>
  <c r="X219" i="11"/>
  <c r="Y219" i="11" s="1"/>
  <c r="X218" i="11"/>
  <c r="Y218" i="11" s="1"/>
  <c r="X217" i="11"/>
  <c r="Y217" i="11" s="1"/>
  <c r="Q217" i="11"/>
  <c r="X216" i="11"/>
  <c r="Y216" i="11" s="1"/>
  <c r="Q216" i="11"/>
  <c r="X215" i="11"/>
  <c r="Y215" i="11" s="1"/>
  <c r="Q215" i="11"/>
  <c r="X214" i="11"/>
  <c r="Y214" i="11" s="1"/>
  <c r="X213" i="11"/>
  <c r="Y213" i="11" s="1"/>
  <c r="Q213" i="11"/>
  <c r="X212" i="11"/>
  <c r="Y212" i="11" s="1"/>
  <c r="Q212" i="11"/>
  <c r="X211" i="11"/>
  <c r="Y211" i="11" s="1"/>
  <c r="Q211" i="11"/>
  <c r="X210" i="11"/>
  <c r="Y210" i="11" s="1"/>
  <c r="Q210" i="11"/>
  <c r="X209" i="11"/>
  <c r="Y209" i="11" s="1"/>
  <c r="X208" i="11"/>
  <c r="Y208" i="11" s="1"/>
  <c r="Q208" i="11"/>
  <c r="X207" i="11"/>
  <c r="Y207" i="11" s="1"/>
  <c r="Q207" i="11"/>
  <c r="X206" i="11"/>
  <c r="Q206" i="11"/>
  <c r="X205" i="11"/>
  <c r="Y205" i="11" s="1"/>
  <c r="X204" i="11"/>
  <c r="Y204" i="11" s="1"/>
  <c r="Q204" i="11"/>
  <c r="X203" i="11"/>
  <c r="Y203" i="11" s="1"/>
  <c r="Q203" i="11"/>
  <c r="X202" i="11"/>
  <c r="Y202" i="11" s="1"/>
  <c r="X201" i="11"/>
  <c r="Y201" i="11" s="1"/>
  <c r="Q201" i="11"/>
  <c r="X200" i="11"/>
  <c r="Y200" i="11" s="1"/>
  <c r="Q200" i="11"/>
  <c r="X199" i="11"/>
  <c r="Y199" i="11" s="1"/>
  <c r="Q199" i="11"/>
  <c r="X198" i="11"/>
  <c r="Y198" i="11" s="1"/>
  <c r="X197" i="11"/>
  <c r="Y197" i="11" s="1"/>
  <c r="Q197" i="11"/>
  <c r="X196" i="11"/>
  <c r="Q196" i="11"/>
  <c r="X195" i="11"/>
  <c r="Y195" i="11" s="1"/>
  <c r="Q195" i="11"/>
  <c r="X194" i="11"/>
  <c r="Y194" i="11" s="1"/>
  <c r="X193" i="11"/>
  <c r="Y193" i="11" s="1"/>
  <c r="X192" i="11"/>
  <c r="Y192" i="11" s="1"/>
  <c r="Q192" i="11"/>
  <c r="X191" i="11"/>
  <c r="Y191" i="11" s="1"/>
  <c r="Q191" i="11"/>
  <c r="X190" i="11"/>
  <c r="Y190" i="11" s="1"/>
  <c r="X189" i="11"/>
  <c r="Y189" i="11" s="1"/>
  <c r="Q189" i="11"/>
  <c r="X188" i="11"/>
  <c r="Y188" i="11" s="1"/>
  <c r="Q188" i="11"/>
  <c r="X187" i="11"/>
  <c r="Y187" i="11" s="1"/>
  <c r="Q187" i="11"/>
  <c r="X186" i="11"/>
  <c r="Q186" i="11"/>
  <c r="X185" i="11"/>
  <c r="Y185" i="11" s="1"/>
  <c r="Q185" i="11"/>
  <c r="X184" i="11"/>
  <c r="Y184" i="11" s="1"/>
  <c r="Q184" i="11"/>
  <c r="X183" i="11"/>
  <c r="Y183" i="11" s="1"/>
  <c r="Q183" i="11"/>
  <c r="X182" i="11"/>
  <c r="Q182" i="11"/>
  <c r="X181" i="11"/>
  <c r="Y181" i="11" s="1"/>
  <c r="Q181" i="11"/>
  <c r="X180" i="11"/>
  <c r="Y180" i="11" s="1"/>
  <c r="Q180" i="11"/>
  <c r="X179" i="11"/>
  <c r="Y179" i="11" s="1"/>
  <c r="Q179" i="11"/>
  <c r="X178" i="11"/>
  <c r="Q178" i="11"/>
  <c r="X177" i="11"/>
  <c r="Y177" i="11" s="1"/>
  <c r="Q177" i="11"/>
  <c r="X176" i="11"/>
  <c r="Y176" i="11" s="1"/>
  <c r="Q176" i="11"/>
  <c r="X175" i="11"/>
  <c r="Y175" i="11" s="1"/>
  <c r="Q175" i="11"/>
  <c r="X174" i="11"/>
  <c r="Q174" i="11"/>
  <c r="X173" i="11"/>
  <c r="Y173" i="11" s="1"/>
  <c r="Q173" i="11"/>
  <c r="X172" i="11"/>
  <c r="Y172" i="11" s="1"/>
  <c r="Q172" i="11"/>
  <c r="X171" i="11"/>
  <c r="Y171" i="11" s="1"/>
  <c r="Q171" i="11"/>
  <c r="X170" i="11"/>
  <c r="Q170" i="11"/>
  <c r="X169" i="11"/>
  <c r="Y169" i="11" s="1"/>
  <c r="Q169" i="11"/>
  <c r="X168" i="11"/>
  <c r="Y168" i="11" s="1"/>
  <c r="Q168" i="11"/>
  <c r="X167" i="11"/>
  <c r="Y167" i="11" s="1"/>
  <c r="Q167" i="11"/>
  <c r="X166" i="11"/>
  <c r="Q166" i="11"/>
  <c r="X165" i="11"/>
  <c r="Y165" i="11" s="1"/>
  <c r="Q165" i="11"/>
  <c r="X164" i="11"/>
  <c r="Y164" i="11" s="1"/>
  <c r="Q164" i="11"/>
  <c r="X163" i="11"/>
  <c r="Y163" i="11" s="1"/>
  <c r="Q163" i="11"/>
  <c r="X162" i="11"/>
  <c r="Q162" i="11"/>
  <c r="X161" i="11"/>
  <c r="Y161" i="11" s="1"/>
  <c r="Q161" i="11"/>
  <c r="X160" i="11"/>
  <c r="Y160" i="11" s="1"/>
  <c r="Q160" i="11"/>
  <c r="X159" i="11"/>
  <c r="Y159" i="11" s="1"/>
  <c r="Q159" i="11"/>
  <c r="X158" i="11"/>
  <c r="Q158" i="11"/>
  <c r="X157" i="11"/>
  <c r="Y157" i="11" s="1"/>
  <c r="Q157" i="11"/>
  <c r="X156" i="11"/>
  <c r="Y156" i="11" s="1"/>
  <c r="Q156" i="11"/>
  <c r="X155" i="11"/>
  <c r="Y155" i="11" s="1"/>
  <c r="Q155" i="11"/>
  <c r="X154" i="11"/>
  <c r="Q154" i="11"/>
  <c r="X153" i="11"/>
  <c r="Y153" i="11" s="1"/>
  <c r="X152" i="11"/>
  <c r="Y152" i="11" s="1"/>
  <c r="Q152" i="11"/>
  <c r="X151" i="11"/>
  <c r="Y151" i="11" s="1"/>
  <c r="Q151" i="11"/>
  <c r="X150" i="11"/>
  <c r="Q150" i="11"/>
  <c r="X149" i="11"/>
  <c r="Y149" i="11" s="1"/>
  <c r="X148" i="11"/>
  <c r="Y148" i="11" s="1"/>
  <c r="Q148" i="11"/>
  <c r="X147" i="11"/>
  <c r="Y147" i="11" s="1"/>
  <c r="Q147" i="11"/>
  <c r="X146" i="11"/>
  <c r="Q146" i="11"/>
  <c r="X145" i="11"/>
  <c r="Y145" i="11" s="1"/>
  <c r="X144" i="11"/>
  <c r="Y144" i="11" s="1"/>
  <c r="Q144" i="11"/>
  <c r="X143" i="11"/>
  <c r="Y143" i="11" s="1"/>
  <c r="Q143" i="11"/>
  <c r="X142" i="11"/>
  <c r="Q142" i="11"/>
  <c r="X141" i="11"/>
  <c r="Y141" i="11" s="1"/>
  <c r="X140" i="11"/>
  <c r="Y140" i="11" s="1"/>
  <c r="Q140" i="11"/>
  <c r="X139" i="11"/>
  <c r="Y139" i="11" s="1"/>
  <c r="Q139" i="11"/>
  <c r="X138" i="11"/>
  <c r="Y138" i="11" s="1"/>
  <c r="Q138" i="11"/>
  <c r="X137" i="11"/>
  <c r="Y137" i="11" s="1"/>
  <c r="X136" i="11"/>
  <c r="Y136" i="11" s="1"/>
  <c r="X135" i="11"/>
  <c r="Y135" i="11" s="1"/>
  <c r="Q135" i="11"/>
  <c r="X134" i="11"/>
  <c r="Q134" i="11"/>
  <c r="X133" i="11"/>
  <c r="Y133" i="11" s="1"/>
  <c r="X132" i="11"/>
  <c r="Y132" i="11" s="1"/>
  <c r="X131" i="11"/>
  <c r="Y131" i="11" s="1"/>
  <c r="X130" i="11"/>
  <c r="Q130" i="11"/>
  <c r="X129" i="11"/>
  <c r="Y129" i="11" s="1"/>
  <c r="X128" i="11"/>
  <c r="Y128" i="11" s="1"/>
  <c r="Q128" i="11"/>
  <c r="X127" i="11"/>
  <c r="Y127" i="11" s="1"/>
  <c r="Q127" i="11"/>
  <c r="X126" i="11"/>
  <c r="Q126" i="11"/>
  <c r="X125" i="11"/>
  <c r="Y125" i="11" s="1"/>
  <c r="X124" i="11"/>
  <c r="Y124" i="11" s="1"/>
  <c r="X123" i="11"/>
  <c r="Y123" i="11" s="1"/>
  <c r="Q123" i="11"/>
  <c r="X122" i="11"/>
  <c r="Q122" i="11"/>
  <c r="X121" i="11"/>
  <c r="Y121" i="11" s="1"/>
  <c r="X120" i="11"/>
  <c r="Y120" i="11" s="1"/>
  <c r="X119" i="11"/>
  <c r="Y119" i="11" s="1"/>
  <c r="Q119" i="11"/>
  <c r="X118" i="11"/>
  <c r="Q118" i="11"/>
  <c r="X117" i="11"/>
  <c r="Y117" i="11" s="1"/>
  <c r="X116" i="11"/>
  <c r="Y116" i="11" s="1"/>
  <c r="X115" i="11"/>
  <c r="Y115" i="11" s="1"/>
  <c r="X114" i="11"/>
  <c r="Q114" i="11"/>
  <c r="X113" i="11"/>
  <c r="Y113" i="11" s="1"/>
  <c r="X112" i="11"/>
  <c r="Y112" i="11" s="1"/>
  <c r="Q112" i="11"/>
  <c r="X111" i="11"/>
  <c r="Y111" i="11" s="1"/>
  <c r="Q111" i="11"/>
  <c r="X110" i="11"/>
  <c r="Q110" i="11"/>
  <c r="X109" i="11"/>
  <c r="Y109" i="11" s="1"/>
  <c r="X108" i="11"/>
  <c r="Y108" i="11" s="1"/>
  <c r="X107" i="11"/>
  <c r="Y107" i="11" s="1"/>
  <c r="Q107" i="11"/>
  <c r="X106" i="11"/>
  <c r="Q106" i="11"/>
  <c r="X105" i="11"/>
  <c r="Y105" i="11" s="1"/>
  <c r="X104" i="11"/>
  <c r="Y104" i="11" s="1"/>
  <c r="X103" i="11"/>
  <c r="Y103" i="11" s="1"/>
  <c r="Q103" i="11"/>
  <c r="X102" i="11"/>
  <c r="Q102" i="11"/>
  <c r="X101" i="11"/>
  <c r="Y101" i="11" s="1"/>
  <c r="X100" i="11"/>
  <c r="Y100" i="11" s="1"/>
  <c r="X99" i="11"/>
  <c r="Y99" i="11" s="1"/>
  <c r="X98" i="11"/>
  <c r="Q98" i="11"/>
  <c r="X97" i="11"/>
  <c r="Y97" i="11" s="1"/>
  <c r="X96" i="11"/>
  <c r="Y96" i="11" s="1"/>
  <c r="X95" i="11"/>
  <c r="Y95" i="11" s="1"/>
  <c r="Q95" i="11"/>
  <c r="X94" i="11"/>
  <c r="Q94" i="11"/>
  <c r="X93" i="11"/>
  <c r="Y93" i="11" s="1"/>
  <c r="X92" i="11"/>
  <c r="Y92" i="11" s="1"/>
  <c r="Q92" i="11"/>
  <c r="X91" i="11"/>
  <c r="Q91" i="11"/>
  <c r="X90" i="11"/>
  <c r="Q90" i="11"/>
  <c r="X89" i="11"/>
  <c r="Y89" i="11" s="1"/>
  <c r="X88" i="11"/>
  <c r="Y88" i="11" s="1"/>
  <c r="X87" i="11"/>
  <c r="Y87" i="11" s="1"/>
  <c r="Q87" i="11"/>
  <c r="X86" i="11"/>
  <c r="Q86" i="11"/>
  <c r="X85" i="11"/>
  <c r="Y85" i="11" s="1"/>
  <c r="X84" i="11"/>
  <c r="Y84" i="11" s="1"/>
  <c r="X83" i="11"/>
  <c r="Y83" i="11" s="1"/>
  <c r="Q83" i="11"/>
  <c r="X82" i="11"/>
  <c r="Q82" i="11"/>
  <c r="X81" i="11"/>
  <c r="Y81" i="11" s="1"/>
  <c r="X80" i="11"/>
  <c r="Y80" i="11" s="1"/>
  <c r="X79" i="11"/>
  <c r="Y79" i="11" s="1"/>
  <c r="Q79" i="11"/>
  <c r="X78" i="11"/>
  <c r="Q78" i="11"/>
  <c r="X77" i="11"/>
  <c r="Y77" i="11" s="1"/>
  <c r="X76" i="11"/>
  <c r="Y76" i="11" s="1"/>
  <c r="Q76" i="11"/>
  <c r="X75" i="11"/>
  <c r="Y75" i="11" s="1"/>
  <c r="Q75" i="11"/>
  <c r="X74" i="11"/>
  <c r="Q74" i="11"/>
  <c r="X73" i="11"/>
  <c r="Y73" i="11" s="1"/>
  <c r="X72" i="11"/>
  <c r="Y72" i="11" s="1"/>
  <c r="X71" i="11"/>
  <c r="Y71" i="11" s="1"/>
  <c r="Q71" i="11"/>
  <c r="X70" i="11"/>
  <c r="Y70" i="11" s="1"/>
  <c r="Q70" i="11"/>
  <c r="X69" i="11"/>
  <c r="Y69" i="11" s="1"/>
  <c r="X68" i="11"/>
  <c r="Y68" i="11" s="1"/>
  <c r="X67" i="11"/>
  <c r="Y67" i="11" s="1"/>
  <c r="Q67" i="11"/>
  <c r="X66" i="11"/>
  <c r="Y66" i="11" s="1"/>
  <c r="X65" i="11"/>
  <c r="Y65" i="11" s="1"/>
  <c r="X64" i="11"/>
  <c r="Y64" i="11" s="1"/>
  <c r="Q64" i="11"/>
  <c r="X63" i="11"/>
  <c r="Y63" i="11" s="1"/>
  <c r="Q63" i="11"/>
  <c r="X62" i="11"/>
  <c r="Y62" i="11" s="1"/>
  <c r="X61" i="11"/>
  <c r="Y61" i="11" s="1"/>
  <c r="X60" i="11"/>
  <c r="Y60" i="11" s="1"/>
  <c r="Q60" i="11"/>
  <c r="X59" i="11"/>
  <c r="Y59" i="11" s="1"/>
  <c r="Q59" i="11"/>
  <c r="X58" i="11"/>
  <c r="Y58" i="11" s="1"/>
  <c r="Q58" i="11"/>
  <c r="X57" i="11"/>
  <c r="Y57" i="11" s="1"/>
  <c r="Q57" i="11"/>
  <c r="X56" i="11"/>
  <c r="Y56" i="11" s="1"/>
  <c r="X55" i="11"/>
  <c r="Y55" i="11" s="1"/>
  <c r="Q55" i="11"/>
  <c r="X54" i="11"/>
  <c r="Y54" i="11" s="1"/>
  <c r="X53" i="11"/>
  <c r="Y53" i="11" s="1"/>
  <c r="X52" i="11"/>
  <c r="Y52" i="11" s="1"/>
  <c r="X51" i="11"/>
  <c r="Y51" i="11" s="1"/>
  <c r="Q51" i="11"/>
  <c r="X50" i="11"/>
  <c r="Y50" i="11" s="1"/>
  <c r="X49" i="11"/>
  <c r="Y49" i="11" s="1"/>
  <c r="X48" i="11"/>
  <c r="Y48" i="11" s="1"/>
  <c r="Q48" i="11"/>
  <c r="X47" i="11"/>
  <c r="Y47" i="11" s="1"/>
  <c r="Q47" i="11"/>
  <c r="X46" i="11"/>
  <c r="Y46" i="11" s="1"/>
  <c r="X45" i="11"/>
  <c r="Y45" i="11" s="1"/>
  <c r="X44" i="11"/>
  <c r="Y44" i="11" s="1"/>
  <c r="Q44" i="11"/>
  <c r="X43" i="11"/>
  <c r="Y43" i="11" s="1"/>
  <c r="Q43" i="11"/>
  <c r="X42" i="11"/>
  <c r="Y42" i="11" s="1"/>
  <c r="Q42" i="11"/>
  <c r="X41" i="11"/>
  <c r="Y41" i="11" s="1"/>
  <c r="Q41" i="11"/>
  <c r="X40" i="11"/>
  <c r="Y40" i="11" s="1"/>
  <c r="X39" i="11"/>
  <c r="Y39" i="11" s="1"/>
  <c r="Q39" i="11"/>
  <c r="X38" i="11"/>
  <c r="Y38" i="11" s="1"/>
  <c r="Q38" i="11"/>
  <c r="X37" i="11"/>
  <c r="Y37" i="11" s="1"/>
  <c r="X36" i="11"/>
  <c r="Y36" i="11" s="1"/>
  <c r="Q36" i="11"/>
  <c r="X35" i="11"/>
  <c r="Y35" i="11" s="1"/>
  <c r="X34" i="11"/>
  <c r="Y34" i="11" s="1"/>
  <c r="X33" i="11"/>
  <c r="Y33" i="11" s="1"/>
  <c r="Q33" i="11"/>
  <c r="X32" i="11"/>
  <c r="Y32" i="11" s="1"/>
  <c r="Q32" i="11"/>
  <c r="X31" i="11"/>
  <c r="Y31" i="11" s="1"/>
  <c r="X30" i="11"/>
  <c r="Y30" i="11" s="1"/>
  <c r="X29" i="11"/>
  <c r="Y29" i="11" s="1"/>
  <c r="Q29" i="11"/>
  <c r="X28" i="11"/>
  <c r="Y28" i="11" s="1"/>
  <c r="Q28" i="11"/>
  <c r="X27" i="11"/>
  <c r="Y27" i="11" s="1"/>
  <c r="Q27" i="11"/>
  <c r="X26" i="11"/>
  <c r="Y26" i="11" s="1"/>
  <c r="X25" i="11"/>
  <c r="Y25" i="11" s="1"/>
  <c r="X24" i="11"/>
  <c r="Y24" i="11" s="1"/>
  <c r="Q24" i="11"/>
  <c r="X23" i="11"/>
  <c r="Y23" i="11" s="1"/>
  <c r="X22" i="11"/>
  <c r="Y22" i="11" s="1"/>
  <c r="X21" i="11"/>
  <c r="Y21" i="11" s="1"/>
  <c r="X20" i="11"/>
  <c r="Y20" i="11" s="1"/>
  <c r="Q20" i="11"/>
  <c r="X19" i="11"/>
  <c r="Y19" i="11" s="1"/>
  <c r="X18" i="11"/>
  <c r="Y18" i="11" s="1"/>
  <c r="X17" i="11"/>
  <c r="Y17" i="11" s="1"/>
  <c r="X16" i="11"/>
  <c r="Y16" i="11" s="1"/>
  <c r="Q16" i="11"/>
  <c r="X15" i="11"/>
  <c r="Y15" i="11" s="1"/>
  <c r="Q15" i="11"/>
  <c r="X14" i="11"/>
  <c r="Y14" i="11" s="1"/>
  <c r="X13" i="11"/>
  <c r="Y13" i="11" s="1"/>
  <c r="X12" i="11"/>
  <c r="Y12" i="11" s="1"/>
  <c r="Q12" i="11"/>
  <c r="X11" i="11"/>
  <c r="Y11" i="11" s="1"/>
  <c r="Q11" i="11"/>
  <c r="X10" i="11"/>
  <c r="Y10" i="11" s="1"/>
  <c r="X9" i="11"/>
  <c r="Q8" i="11"/>
  <c r="W7" i="11"/>
  <c r="V7" i="11"/>
  <c r="U7" i="11"/>
  <c r="T7" i="11"/>
  <c r="S7" i="11"/>
  <c r="R7" i="11"/>
  <c r="AH310" i="9"/>
  <c r="AF310" i="9"/>
  <c r="AE310" i="9"/>
  <c r="AD310" i="9"/>
  <c r="AB310" i="9"/>
  <c r="AH309" i="9"/>
  <c r="AF309" i="9"/>
  <c r="AE309" i="9"/>
  <c r="AD309" i="9"/>
  <c r="AB309" i="9"/>
  <c r="AH308" i="9"/>
  <c r="AF308" i="9"/>
  <c r="AE308" i="9"/>
  <c r="AD308" i="9"/>
  <c r="AB308" i="9"/>
  <c r="AH307" i="9"/>
  <c r="AF307" i="9"/>
  <c r="AE307" i="9"/>
  <c r="AD307" i="9"/>
  <c r="AB307" i="9"/>
  <c r="AH306" i="9"/>
  <c r="AF306" i="9"/>
  <c r="AE306" i="9"/>
  <c r="AD306" i="9"/>
  <c r="AB306" i="9"/>
  <c r="AH305" i="9"/>
  <c r="AF305" i="9"/>
  <c r="AE305" i="9"/>
  <c r="AD305" i="9"/>
  <c r="AB305" i="9"/>
  <c r="AH304" i="9"/>
  <c r="AF304" i="9"/>
  <c r="AE304" i="9"/>
  <c r="AD304" i="9"/>
  <c r="AB304" i="9"/>
  <c r="AH303" i="9"/>
  <c r="AF303" i="9"/>
  <c r="AE303" i="9"/>
  <c r="AD303" i="9"/>
  <c r="AB303" i="9"/>
  <c r="AH302" i="9"/>
  <c r="AF302" i="9"/>
  <c r="AE302" i="9"/>
  <c r="AD302" i="9"/>
  <c r="AB302" i="9"/>
  <c r="AH301" i="9"/>
  <c r="AF301" i="9"/>
  <c r="AE301" i="9"/>
  <c r="AD301" i="9"/>
  <c r="AB301" i="9"/>
  <c r="AH300" i="9"/>
  <c r="AF300" i="9"/>
  <c r="AE300" i="9"/>
  <c r="AD300" i="9"/>
  <c r="AB300" i="9"/>
  <c r="AH299" i="9"/>
  <c r="AF299" i="9"/>
  <c r="AE299" i="9"/>
  <c r="AD299" i="9"/>
  <c r="AB299" i="9"/>
  <c r="AH298" i="9"/>
  <c r="AF298" i="9"/>
  <c r="AE298" i="9"/>
  <c r="AD298" i="9"/>
  <c r="AB298" i="9"/>
  <c r="AH297" i="9"/>
  <c r="AF297" i="9"/>
  <c r="AE297" i="9"/>
  <c r="AD297" i="9"/>
  <c r="AB297" i="9"/>
  <c r="AH296" i="9"/>
  <c r="AF296" i="9"/>
  <c r="AE296" i="9"/>
  <c r="AD296" i="9"/>
  <c r="AB296" i="9"/>
  <c r="AH295" i="9"/>
  <c r="AF295" i="9"/>
  <c r="AE295" i="9"/>
  <c r="AD295" i="9"/>
  <c r="AB295" i="9"/>
  <c r="AH294" i="9"/>
  <c r="AF294" i="9"/>
  <c r="AE294" i="9"/>
  <c r="AD294" i="9"/>
  <c r="AB294" i="9"/>
  <c r="AH293" i="9"/>
  <c r="AF293" i="9"/>
  <c r="AE293" i="9"/>
  <c r="AD293" i="9"/>
  <c r="AB293" i="9"/>
  <c r="AH292" i="9"/>
  <c r="AF292" i="9"/>
  <c r="AE292" i="9"/>
  <c r="AD292" i="9"/>
  <c r="AB292" i="9"/>
  <c r="AH291" i="9"/>
  <c r="AF291" i="9"/>
  <c r="AE291" i="9"/>
  <c r="AD291" i="9"/>
  <c r="AB291" i="9"/>
  <c r="AH290" i="9"/>
  <c r="AF290" i="9"/>
  <c r="AE290" i="9"/>
  <c r="AD290" i="9"/>
  <c r="AB290" i="9"/>
  <c r="AH289" i="9"/>
  <c r="AF289" i="9"/>
  <c r="AE289" i="9"/>
  <c r="AD289" i="9"/>
  <c r="AB289" i="9"/>
  <c r="AH288" i="9"/>
  <c r="AF288" i="9"/>
  <c r="AE288" i="9"/>
  <c r="AD288" i="9"/>
  <c r="AB288" i="9"/>
  <c r="AH287" i="9"/>
  <c r="AF287" i="9"/>
  <c r="AE287" i="9"/>
  <c r="AD287" i="9"/>
  <c r="AB287" i="9"/>
  <c r="AH286" i="9"/>
  <c r="AF286" i="9"/>
  <c r="AE286" i="9"/>
  <c r="AD286" i="9"/>
  <c r="AB286" i="9"/>
  <c r="AH285" i="9"/>
  <c r="AF285" i="9"/>
  <c r="AE285" i="9"/>
  <c r="AD285" i="9"/>
  <c r="AB285" i="9"/>
  <c r="AH284" i="9"/>
  <c r="AF284" i="9"/>
  <c r="AE284" i="9"/>
  <c r="AD284" i="9"/>
  <c r="AB284" i="9"/>
  <c r="AH283" i="9"/>
  <c r="AF283" i="9"/>
  <c r="AE283" i="9"/>
  <c r="AD283" i="9"/>
  <c r="AB283" i="9"/>
  <c r="AH282" i="9"/>
  <c r="AF282" i="9"/>
  <c r="AE282" i="9"/>
  <c r="AD282" i="9"/>
  <c r="AB282" i="9"/>
  <c r="AH281" i="9"/>
  <c r="AF281" i="9"/>
  <c r="AE281" i="9"/>
  <c r="AD281" i="9"/>
  <c r="AB281" i="9"/>
  <c r="AH280" i="9"/>
  <c r="AF280" i="9"/>
  <c r="AE280" i="9"/>
  <c r="AD280" i="9"/>
  <c r="AB280" i="9"/>
  <c r="AH279" i="9"/>
  <c r="AF279" i="9"/>
  <c r="AE279" i="9"/>
  <c r="AD279" i="9"/>
  <c r="AB279" i="9"/>
  <c r="AH278" i="9"/>
  <c r="AF278" i="9"/>
  <c r="AE278" i="9"/>
  <c r="AD278" i="9"/>
  <c r="AB278" i="9"/>
  <c r="AH277" i="9"/>
  <c r="AF277" i="9"/>
  <c r="AE277" i="9"/>
  <c r="AD277" i="9"/>
  <c r="AB277" i="9"/>
  <c r="AH276" i="9"/>
  <c r="AF276" i="9"/>
  <c r="AE276" i="9"/>
  <c r="AD276" i="9"/>
  <c r="AB276" i="9"/>
  <c r="AH275" i="9"/>
  <c r="AF275" i="9"/>
  <c r="AE275" i="9"/>
  <c r="AD275" i="9"/>
  <c r="AB275" i="9"/>
  <c r="AH274" i="9"/>
  <c r="AF274" i="9"/>
  <c r="AE274" i="9"/>
  <c r="AD274" i="9"/>
  <c r="AB274" i="9"/>
  <c r="AH273" i="9"/>
  <c r="AF273" i="9"/>
  <c r="AE273" i="9"/>
  <c r="AD273" i="9"/>
  <c r="AB273" i="9"/>
  <c r="AH272" i="9"/>
  <c r="AF272" i="9"/>
  <c r="AE272" i="9"/>
  <c r="AD272" i="9"/>
  <c r="AB272" i="9"/>
  <c r="AH271" i="9"/>
  <c r="AF271" i="9"/>
  <c r="AE271" i="9"/>
  <c r="AD271" i="9"/>
  <c r="AB271" i="9"/>
  <c r="AH270" i="9"/>
  <c r="AF270" i="9"/>
  <c r="AE270" i="9"/>
  <c r="AD270" i="9"/>
  <c r="AB270" i="9"/>
  <c r="AH269" i="9"/>
  <c r="AF269" i="9"/>
  <c r="AE269" i="9"/>
  <c r="AD269" i="9"/>
  <c r="AB269" i="9"/>
  <c r="AH268" i="9"/>
  <c r="AF268" i="9"/>
  <c r="AE268" i="9"/>
  <c r="AD268" i="9"/>
  <c r="AB268" i="9"/>
  <c r="AH267" i="9"/>
  <c r="AF267" i="9"/>
  <c r="AE267" i="9"/>
  <c r="AD267" i="9"/>
  <c r="AB267" i="9"/>
  <c r="AH266" i="9"/>
  <c r="AF266" i="9"/>
  <c r="AE266" i="9"/>
  <c r="AD266" i="9"/>
  <c r="AB266" i="9"/>
  <c r="AH265" i="9"/>
  <c r="AF265" i="9"/>
  <c r="AE265" i="9"/>
  <c r="AD265" i="9"/>
  <c r="AB265" i="9"/>
  <c r="AH264" i="9"/>
  <c r="AF264" i="9"/>
  <c r="AE264" i="9"/>
  <c r="AD264" i="9"/>
  <c r="AB264" i="9"/>
  <c r="AH263" i="9"/>
  <c r="AF263" i="9"/>
  <c r="AE263" i="9"/>
  <c r="AD263" i="9"/>
  <c r="AB263" i="9"/>
  <c r="AH262" i="9"/>
  <c r="AF262" i="9"/>
  <c r="AE262" i="9"/>
  <c r="AD262" i="9"/>
  <c r="AB262" i="9"/>
  <c r="AH261" i="9"/>
  <c r="AF261" i="9"/>
  <c r="AE261" i="9"/>
  <c r="AD261" i="9"/>
  <c r="AB261" i="9"/>
  <c r="AH260" i="9"/>
  <c r="AF260" i="9"/>
  <c r="AE260" i="9"/>
  <c r="AD260" i="9"/>
  <c r="AB260" i="9"/>
  <c r="AH259" i="9"/>
  <c r="AF259" i="9"/>
  <c r="AE259" i="9"/>
  <c r="AD259" i="9"/>
  <c r="AB259" i="9"/>
  <c r="AH258" i="9"/>
  <c r="AF258" i="9"/>
  <c r="AE258" i="9"/>
  <c r="AD258" i="9"/>
  <c r="AB258" i="9"/>
  <c r="AH257" i="9"/>
  <c r="AF257" i="9"/>
  <c r="AE257" i="9"/>
  <c r="AD257" i="9"/>
  <c r="AB257" i="9"/>
  <c r="AH256" i="9"/>
  <c r="AF256" i="9"/>
  <c r="AE256" i="9"/>
  <c r="AD256" i="9"/>
  <c r="AB256" i="9"/>
  <c r="AH255" i="9"/>
  <c r="AF255" i="9"/>
  <c r="AE255" i="9"/>
  <c r="AD255" i="9"/>
  <c r="AB255" i="9"/>
  <c r="AH254" i="9"/>
  <c r="AF254" i="9"/>
  <c r="AE254" i="9"/>
  <c r="AD254" i="9"/>
  <c r="AB254" i="9"/>
  <c r="AH253" i="9"/>
  <c r="AF253" i="9"/>
  <c r="AE253" i="9"/>
  <c r="AD253" i="9"/>
  <c r="AB253" i="9"/>
  <c r="AH252" i="9"/>
  <c r="AF252" i="9"/>
  <c r="AE252" i="9"/>
  <c r="AD252" i="9"/>
  <c r="AB252" i="9"/>
  <c r="AH251" i="9"/>
  <c r="AF251" i="9"/>
  <c r="AE251" i="9"/>
  <c r="AD251" i="9"/>
  <c r="AB251" i="9"/>
  <c r="AH250" i="9"/>
  <c r="AF250" i="9"/>
  <c r="AE250" i="9"/>
  <c r="AD250" i="9"/>
  <c r="AB250" i="9"/>
  <c r="AH249" i="9"/>
  <c r="AF249" i="9"/>
  <c r="AE249" i="9"/>
  <c r="AD249" i="9"/>
  <c r="AB249" i="9"/>
  <c r="AH248" i="9"/>
  <c r="AF248" i="9"/>
  <c r="AE248" i="9"/>
  <c r="AD248" i="9"/>
  <c r="AB248" i="9"/>
  <c r="AH247" i="9"/>
  <c r="AF247" i="9"/>
  <c r="AE247" i="9"/>
  <c r="AD247" i="9"/>
  <c r="AB247" i="9"/>
  <c r="AH246" i="9"/>
  <c r="AF246" i="9"/>
  <c r="AE246" i="9"/>
  <c r="AD246" i="9"/>
  <c r="AB246" i="9"/>
  <c r="AH245" i="9"/>
  <c r="AF245" i="9"/>
  <c r="AE245" i="9"/>
  <c r="AD245" i="9"/>
  <c r="AB245" i="9"/>
  <c r="AH244" i="9"/>
  <c r="AF244" i="9"/>
  <c r="AE244" i="9"/>
  <c r="AD244" i="9"/>
  <c r="AB244" i="9"/>
  <c r="AH243" i="9"/>
  <c r="AF243" i="9"/>
  <c r="AE243" i="9"/>
  <c r="AD243" i="9"/>
  <c r="AB243" i="9"/>
  <c r="AH242" i="9"/>
  <c r="AF242" i="9"/>
  <c r="AE242" i="9"/>
  <c r="AD242" i="9"/>
  <c r="AB242" i="9"/>
  <c r="AH241" i="9"/>
  <c r="AF241" i="9"/>
  <c r="AE241" i="9"/>
  <c r="AD241" i="9"/>
  <c r="AB241" i="9"/>
  <c r="AH240" i="9"/>
  <c r="AF240" i="9"/>
  <c r="AE240" i="9"/>
  <c r="AD240" i="9"/>
  <c r="AB240" i="9"/>
  <c r="AH239" i="9"/>
  <c r="AF239" i="9"/>
  <c r="AE239" i="9"/>
  <c r="AD239" i="9"/>
  <c r="AB239" i="9"/>
  <c r="AH238" i="9"/>
  <c r="AF238" i="9"/>
  <c r="AE238" i="9"/>
  <c r="AD238" i="9"/>
  <c r="AB238" i="9"/>
  <c r="AH237" i="9"/>
  <c r="AF237" i="9"/>
  <c r="AE237" i="9"/>
  <c r="AD237" i="9"/>
  <c r="AB237" i="9"/>
  <c r="AH236" i="9"/>
  <c r="AF236" i="9"/>
  <c r="AE236" i="9"/>
  <c r="AD236" i="9"/>
  <c r="AB236" i="9"/>
  <c r="AH235" i="9"/>
  <c r="AF235" i="9"/>
  <c r="AE235" i="9"/>
  <c r="AD235" i="9"/>
  <c r="AB235" i="9"/>
  <c r="AH234" i="9"/>
  <c r="AF234" i="9"/>
  <c r="AE234" i="9"/>
  <c r="AD234" i="9"/>
  <c r="AB234" i="9"/>
  <c r="AH233" i="9"/>
  <c r="AF233" i="9"/>
  <c r="AE233" i="9"/>
  <c r="AD233" i="9"/>
  <c r="AB233" i="9"/>
  <c r="AH232" i="9"/>
  <c r="AF232" i="9"/>
  <c r="AE232" i="9"/>
  <c r="AD232" i="9"/>
  <c r="AB232" i="9"/>
  <c r="AH231" i="9"/>
  <c r="AF231" i="9"/>
  <c r="AE231" i="9"/>
  <c r="AD231" i="9"/>
  <c r="AB231" i="9"/>
  <c r="AH230" i="9"/>
  <c r="AF230" i="9"/>
  <c r="AE230" i="9"/>
  <c r="AD230" i="9"/>
  <c r="AB230" i="9"/>
  <c r="AH229" i="9"/>
  <c r="AF229" i="9"/>
  <c r="AE229" i="9"/>
  <c r="AD229" i="9"/>
  <c r="AB229" i="9"/>
  <c r="AH228" i="9"/>
  <c r="AF228" i="9"/>
  <c r="AE228" i="9"/>
  <c r="AD228" i="9"/>
  <c r="AB228" i="9"/>
  <c r="AH227" i="9"/>
  <c r="AF227" i="9"/>
  <c r="AE227" i="9"/>
  <c r="AD227" i="9"/>
  <c r="AB227" i="9"/>
  <c r="AH226" i="9"/>
  <c r="AF226" i="9"/>
  <c r="AE226" i="9"/>
  <c r="AD226" i="9"/>
  <c r="AB226" i="9"/>
  <c r="AH225" i="9"/>
  <c r="AF225" i="9"/>
  <c r="AE225" i="9"/>
  <c r="AD225" i="9"/>
  <c r="AB225" i="9"/>
  <c r="AH224" i="9"/>
  <c r="AF224" i="9"/>
  <c r="AE224" i="9"/>
  <c r="AD224" i="9"/>
  <c r="AB224" i="9"/>
  <c r="AH223" i="9"/>
  <c r="AF223" i="9"/>
  <c r="AE223" i="9"/>
  <c r="AD223" i="9"/>
  <c r="AB223" i="9"/>
  <c r="AH222" i="9"/>
  <c r="AF222" i="9"/>
  <c r="AE222" i="9"/>
  <c r="AD222" i="9"/>
  <c r="AB222" i="9"/>
  <c r="AH221" i="9"/>
  <c r="AF221" i="9"/>
  <c r="AE221" i="9"/>
  <c r="AD221" i="9"/>
  <c r="AB221" i="9"/>
  <c r="AH220" i="9"/>
  <c r="AF220" i="9"/>
  <c r="AE220" i="9"/>
  <c r="AD220" i="9"/>
  <c r="AB220" i="9"/>
  <c r="AH219" i="9"/>
  <c r="AF219" i="9"/>
  <c r="AE219" i="9"/>
  <c r="AD219" i="9"/>
  <c r="AB219" i="9"/>
  <c r="AH218" i="9"/>
  <c r="AF218" i="9"/>
  <c r="AE218" i="9"/>
  <c r="AD218" i="9"/>
  <c r="AB218" i="9"/>
  <c r="AH217" i="9"/>
  <c r="AF217" i="9"/>
  <c r="AE217" i="9"/>
  <c r="AD217" i="9"/>
  <c r="AB217" i="9"/>
  <c r="AH216" i="9"/>
  <c r="AF216" i="9"/>
  <c r="AE216" i="9"/>
  <c r="AD216" i="9"/>
  <c r="AB216" i="9"/>
  <c r="AH215" i="9"/>
  <c r="AF215" i="9"/>
  <c r="AE215" i="9"/>
  <c r="AD215" i="9"/>
  <c r="AB215" i="9"/>
  <c r="AH214" i="9"/>
  <c r="AF214" i="9"/>
  <c r="AE214" i="9"/>
  <c r="AD214" i="9"/>
  <c r="AB214" i="9"/>
  <c r="AH213" i="9"/>
  <c r="AF213" i="9"/>
  <c r="AE213" i="9"/>
  <c r="AD213" i="9"/>
  <c r="AB213" i="9"/>
  <c r="AH212" i="9"/>
  <c r="AF212" i="9"/>
  <c r="AE212" i="9"/>
  <c r="AD212" i="9"/>
  <c r="AB212" i="9"/>
  <c r="AH211" i="9"/>
  <c r="AF211" i="9"/>
  <c r="AE211" i="9"/>
  <c r="AD211" i="9"/>
  <c r="AB211" i="9"/>
  <c r="AH210" i="9"/>
  <c r="AF210" i="9"/>
  <c r="AE210" i="9"/>
  <c r="AD210" i="9"/>
  <c r="AB210" i="9"/>
  <c r="AH209" i="9"/>
  <c r="AF209" i="9"/>
  <c r="AE209" i="9"/>
  <c r="AD209" i="9"/>
  <c r="AB209" i="9"/>
  <c r="AH208" i="9"/>
  <c r="AF208" i="9"/>
  <c r="AE208" i="9"/>
  <c r="AD208" i="9"/>
  <c r="AB208" i="9"/>
  <c r="AH207" i="9"/>
  <c r="AF207" i="9"/>
  <c r="AE207" i="9"/>
  <c r="AD207" i="9"/>
  <c r="AB207" i="9"/>
  <c r="AH206" i="9"/>
  <c r="AF206" i="9"/>
  <c r="AE206" i="9"/>
  <c r="AD206" i="9"/>
  <c r="AB206" i="9"/>
  <c r="AH205" i="9"/>
  <c r="AF205" i="9"/>
  <c r="AE205" i="9"/>
  <c r="AD205" i="9"/>
  <c r="AB205" i="9"/>
  <c r="AH204" i="9"/>
  <c r="AF204" i="9"/>
  <c r="AE204" i="9"/>
  <c r="AD204" i="9"/>
  <c r="AB204" i="9"/>
  <c r="AH203" i="9"/>
  <c r="AF203" i="9"/>
  <c r="AE203" i="9"/>
  <c r="AD203" i="9"/>
  <c r="AB203" i="9"/>
  <c r="AH202" i="9"/>
  <c r="AF202" i="9"/>
  <c r="AE202" i="9"/>
  <c r="AD202" i="9"/>
  <c r="AB202" i="9"/>
  <c r="AH201" i="9"/>
  <c r="AF201" i="9"/>
  <c r="AE201" i="9"/>
  <c r="AD201" i="9"/>
  <c r="AB201" i="9"/>
  <c r="AH200" i="9"/>
  <c r="AF200" i="9"/>
  <c r="AE200" i="9"/>
  <c r="AD200" i="9"/>
  <c r="AB200" i="9"/>
  <c r="AH199" i="9"/>
  <c r="AF199" i="9"/>
  <c r="AE199" i="9"/>
  <c r="AD199" i="9"/>
  <c r="AB199" i="9"/>
  <c r="AH198" i="9"/>
  <c r="AF198" i="9"/>
  <c r="AE198" i="9"/>
  <c r="AD198" i="9"/>
  <c r="AB198" i="9"/>
  <c r="AH197" i="9"/>
  <c r="AF197" i="9"/>
  <c r="AE197" i="9"/>
  <c r="AD197" i="9"/>
  <c r="AB197" i="9"/>
  <c r="AH196" i="9"/>
  <c r="AF196" i="9"/>
  <c r="AE196" i="9"/>
  <c r="AD196" i="9"/>
  <c r="AB196" i="9"/>
  <c r="AH195" i="9"/>
  <c r="AF195" i="9"/>
  <c r="AE195" i="9"/>
  <c r="AD195" i="9"/>
  <c r="AB195" i="9"/>
  <c r="AH194" i="9"/>
  <c r="AF194" i="9"/>
  <c r="AE194" i="9"/>
  <c r="AD194" i="9"/>
  <c r="AB194" i="9"/>
  <c r="AH193" i="9"/>
  <c r="AF193" i="9"/>
  <c r="AE193" i="9"/>
  <c r="AD193" i="9"/>
  <c r="AB193" i="9"/>
  <c r="AH192" i="9"/>
  <c r="AF192" i="9"/>
  <c r="AE192" i="9"/>
  <c r="AD192" i="9"/>
  <c r="AB192" i="9"/>
  <c r="AH191" i="9"/>
  <c r="AF191" i="9"/>
  <c r="AE191" i="9"/>
  <c r="AD191" i="9"/>
  <c r="AB191" i="9"/>
  <c r="AH190" i="9"/>
  <c r="AF190" i="9"/>
  <c r="AE190" i="9"/>
  <c r="AD190" i="9"/>
  <c r="AB190" i="9"/>
  <c r="AH189" i="9"/>
  <c r="AF189" i="9"/>
  <c r="AE189" i="9"/>
  <c r="AD189" i="9"/>
  <c r="AB189" i="9"/>
  <c r="AH188" i="9"/>
  <c r="AF188" i="9"/>
  <c r="AE188" i="9"/>
  <c r="AD188" i="9"/>
  <c r="AB188" i="9"/>
  <c r="AH187" i="9"/>
  <c r="AF187" i="9"/>
  <c r="AE187" i="9"/>
  <c r="AD187" i="9"/>
  <c r="AB187" i="9"/>
  <c r="AH186" i="9"/>
  <c r="AF186" i="9"/>
  <c r="AE186" i="9"/>
  <c r="AD186" i="9"/>
  <c r="AB186" i="9"/>
  <c r="AH185" i="9"/>
  <c r="AF185" i="9"/>
  <c r="AE185" i="9"/>
  <c r="AD185" i="9"/>
  <c r="AB185" i="9"/>
  <c r="AH184" i="9"/>
  <c r="AF184" i="9"/>
  <c r="AE184" i="9"/>
  <c r="AD184" i="9"/>
  <c r="AB184" i="9"/>
  <c r="AH183" i="9"/>
  <c r="AF183" i="9"/>
  <c r="AE183" i="9"/>
  <c r="AD183" i="9"/>
  <c r="AB183" i="9"/>
  <c r="AH182" i="9"/>
  <c r="AF182" i="9"/>
  <c r="AE182" i="9"/>
  <c r="AD182" i="9"/>
  <c r="AB182" i="9"/>
  <c r="AH181" i="9"/>
  <c r="AF181" i="9"/>
  <c r="AE181" i="9"/>
  <c r="AD181" i="9"/>
  <c r="AB181" i="9"/>
  <c r="AH180" i="9"/>
  <c r="AF180" i="9"/>
  <c r="AE180" i="9"/>
  <c r="AD180" i="9"/>
  <c r="AB180" i="9"/>
  <c r="AH179" i="9"/>
  <c r="AF179" i="9"/>
  <c r="AE179" i="9"/>
  <c r="AD179" i="9"/>
  <c r="AB179" i="9"/>
  <c r="AH178" i="9"/>
  <c r="AF178" i="9"/>
  <c r="AE178" i="9"/>
  <c r="AD178" i="9"/>
  <c r="AB178" i="9"/>
  <c r="AH177" i="9"/>
  <c r="AF177" i="9"/>
  <c r="AE177" i="9"/>
  <c r="AD177" i="9"/>
  <c r="AB177" i="9"/>
  <c r="AH176" i="9"/>
  <c r="AF176" i="9"/>
  <c r="AE176" i="9"/>
  <c r="AD176" i="9"/>
  <c r="AB176" i="9"/>
  <c r="AH175" i="9"/>
  <c r="AF175" i="9"/>
  <c r="AE175" i="9"/>
  <c r="AD175" i="9"/>
  <c r="AB175" i="9"/>
  <c r="AH174" i="9"/>
  <c r="AF174" i="9"/>
  <c r="AE174" i="9"/>
  <c r="AD174" i="9"/>
  <c r="AB174" i="9"/>
  <c r="AH173" i="9"/>
  <c r="AF173" i="9"/>
  <c r="AE173" i="9"/>
  <c r="AD173" i="9"/>
  <c r="AB173" i="9"/>
  <c r="AH172" i="9"/>
  <c r="AF172" i="9"/>
  <c r="AE172" i="9"/>
  <c r="AD172" i="9"/>
  <c r="AB172" i="9"/>
  <c r="AH171" i="9"/>
  <c r="AF171" i="9"/>
  <c r="AE171" i="9"/>
  <c r="AD171" i="9"/>
  <c r="AB171" i="9"/>
  <c r="AH170" i="9"/>
  <c r="AF170" i="9"/>
  <c r="AE170" i="9"/>
  <c r="AD170" i="9"/>
  <c r="AB170" i="9"/>
  <c r="AH169" i="9"/>
  <c r="AF169" i="9"/>
  <c r="AE169" i="9"/>
  <c r="AD169" i="9"/>
  <c r="AB169" i="9"/>
  <c r="AH168" i="9"/>
  <c r="AF168" i="9"/>
  <c r="AE168" i="9"/>
  <c r="AD168" i="9"/>
  <c r="AB168" i="9"/>
  <c r="AH167" i="9"/>
  <c r="AF167" i="9"/>
  <c r="AE167" i="9"/>
  <c r="AD167" i="9"/>
  <c r="AB167" i="9"/>
  <c r="AH166" i="9"/>
  <c r="AF166" i="9"/>
  <c r="AE166" i="9"/>
  <c r="AD166" i="9"/>
  <c r="AB166" i="9"/>
  <c r="AH165" i="9"/>
  <c r="AF165" i="9"/>
  <c r="AE165" i="9"/>
  <c r="AD165" i="9"/>
  <c r="AB165" i="9"/>
  <c r="AH164" i="9"/>
  <c r="AF164" i="9"/>
  <c r="AE164" i="9"/>
  <c r="AD164" i="9"/>
  <c r="AB164" i="9"/>
  <c r="AH163" i="9"/>
  <c r="AF163" i="9"/>
  <c r="AE163" i="9"/>
  <c r="AD163" i="9"/>
  <c r="AB163" i="9"/>
  <c r="AH162" i="9"/>
  <c r="AF162" i="9"/>
  <c r="AE162" i="9"/>
  <c r="AD162" i="9"/>
  <c r="AB162" i="9"/>
  <c r="AH161" i="9"/>
  <c r="AF161" i="9"/>
  <c r="AE161" i="9"/>
  <c r="AD161" i="9"/>
  <c r="AB161" i="9"/>
  <c r="AH160" i="9"/>
  <c r="AF160" i="9"/>
  <c r="AE160" i="9"/>
  <c r="AD160" i="9"/>
  <c r="AB160" i="9"/>
  <c r="AH159" i="9"/>
  <c r="AF159" i="9"/>
  <c r="AE159" i="9"/>
  <c r="AD159" i="9"/>
  <c r="AB159" i="9"/>
  <c r="AH158" i="9"/>
  <c r="AF158" i="9"/>
  <c r="AE158" i="9"/>
  <c r="AD158" i="9"/>
  <c r="AB158" i="9"/>
  <c r="AH157" i="9"/>
  <c r="AF157" i="9"/>
  <c r="AE157" i="9"/>
  <c r="AD157" i="9"/>
  <c r="AB157" i="9"/>
  <c r="AH156" i="9"/>
  <c r="AF156" i="9"/>
  <c r="AE156" i="9"/>
  <c r="AD156" i="9"/>
  <c r="AB156" i="9"/>
  <c r="AH155" i="9"/>
  <c r="AF155" i="9"/>
  <c r="AE155" i="9"/>
  <c r="AD155" i="9"/>
  <c r="AB155" i="9"/>
  <c r="AH154" i="9"/>
  <c r="AF154" i="9"/>
  <c r="AE154" i="9"/>
  <c r="AD154" i="9"/>
  <c r="AB154" i="9"/>
  <c r="AH153" i="9"/>
  <c r="AF153" i="9"/>
  <c r="AE153" i="9"/>
  <c r="AD153" i="9"/>
  <c r="AB153" i="9"/>
  <c r="AH152" i="9"/>
  <c r="AF152" i="9"/>
  <c r="AE152" i="9"/>
  <c r="AD152" i="9"/>
  <c r="AB152" i="9"/>
  <c r="AH151" i="9"/>
  <c r="AF151" i="9"/>
  <c r="AE151" i="9"/>
  <c r="AD151" i="9"/>
  <c r="AB151" i="9"/>
  <c r="AH150" i="9"/>
  <c r="AF150" i="9"/>
  <c r="AE150" i="9"/>
  <c r="AD150" i="9"/>
  <c r="AB150" i="9"/>
  <c r="AH149" i="9"/>
  <c r="AF149" i="9"/>
  <c r="AE149" i="9"/>
  <c r="AD149" i="9"/>
  <c r="AB149" i="9"/>
  <c r="AH148" i="9"/>
  <c r="AF148" i="9"/>
  <c r="AE148" i="9"/>
  <c r="AD148" i="9"/>
  <c r="AB148" i="9"/>
  <c r="AH147" i="9"/>
  <c r="AF147" i="9"/>
  <c r="AE147" i="9"/>
  <c r="AD147" i="9"/>
  <c r="AB147" i="9"/>
  <c r="AH146" i="9"/>
  <c r="AF146" i="9"/>
  <c r="AE146" i="9"/>
  <c r="AD146" i="9"/>
  <c r="AB146" i="9"/>
  <c r="AH145" i="9"/>
  <c r="AF145" i="9"/>
  <c r="AE145" i="9"/>
  <c r="AD145" i="9"/>
  <c r="AB145" i="9"/>
  <c r="AH144" i="9"/>
  <c r="AF144" i="9"/>
  <c r="AE144" i="9"/>
  <c r="AD144" i="9"/>
  <c r="AB144" i="9"/>
  <c r="AH143" i="9"/>
  <c r="AF143" i="9"/>
  <c r="AE143" i="9"/>
  <c r="AD143" i="9"/>
  <c r="AB143" i="9"/>
  <c r="AH142" i="9"/>
  <c r="AF142" i="9"/>
  <c r="AE142" i="9"/>
  <c r="AD142" i="9"/>
  <c r="AB142" i="9"/>
  <c r="AH141" i="9"/>
  <c r="AF141" i="9"/>
  <c r="AE141" i="9"/>
  <c r="AD141" i="9"/>
  <c r="AB141" i="9"/>
  <c r="AH140" i="9"/>
  <c r="AF140" i="9"/>
  <c r="AE140" i="9"/>
  <c r="AD140" i="9"/>
  <c r="AB140" i="9"/>
  <c r="AH139" i="9"/>
  <c r="AF139" i="9"/>
  <c r="AE139" i="9"/>
  <c r="AD139" i="9"/>
  <c r="AB139" i="9"/>
  <c r="AH138" i="9"/>
  <c r="AF138" i="9"/>
  <c r="AE138" i="9"/>
  <c r="AD138" i="9"/>
  <c r="AB138" i="9"/>
  <c r="AH137" i="9"/>
  <c r="AF137" i="9"/>
  <c r="AE137" i="9"/>
  <c r="AD137" i="9"/>
  <c r="AB137" i="9"/>
  <c r="AH136" i="9"/>
  <c r="AF136" i="9"/>
  <c r="AE136" i="9"/>
  <c r="AD136" i="9"/>
  <c r="AB136" i="9"/>
  <c r="AH135" i="9"/>
  <c r="AF135" i="9"/>
  <c r="AE135" i="9"/>
  <c r="AD135" i="9"/>
  <c r="AB135" i="9"/>
  <c r="AH134" i="9"/>
  <c r="AF134" i="9"/>
  <c r="AE134" i="9"/>
  <c r="AD134" i="9"/>
  <c r="AB134" i="9"/>
  <c r="AH133" i="9"/>
  <c r="AF133" i="9"/>
  <c r="AE133" i="9"/>
  <c r="AD133" i="9"/>
  <c r="AB133" i="9"/>
  <c r="AH132" i="9"/>
  <c r="AF132" i="9"/>
  <c r="AE132" i="9"/>
  <c r="AD132" i="9"/>
  <c r="AB132" i="9"/>
  <c r="AH131" i="9"/>
  <c r="AF131" i="9"/>
  <c r="AE131" i="9"/>
  <c r="AD131" i="9"/>
  <c r="AB131" i="9"/>
  <c r="AH130" i="9"/>
  <c r="AF130" i="9"/>
  <c r="AE130" i="9"/>
  <c r="AD130" i="9"/>
  <c r="AB130" i="9"/>
  <c r="AH129" i="9"/>
  <c r="AF129" i="9"/>
  <c r="AE129" i="9"/>
  <c r="AD129" i="9"/>
  <c r="AB129" i="9"/>
  <c r="AH128" i="9"/>
  <c r="AF128" i="9"/>
  <c r="AE128" i="9"/>
  <c r="AD128" i="9"/>
  <c r="AB128" i="9"/>
  <c r="AH127" i="9"/>
  <c r="AF127" i="9"/>
  <c r="AE127" i="9"/>
  <c r="AD127" i="9"/>
  <c r="AB127" i="9"/>
  <c r="AH126" i="9"/>
  <c r="AF126" i="9"/>
  <c r="AE126" i="9"/>
  <c r="AD126" i="9"/>
  <c r="AB126" i="9"/>
  <c r="AH125" i="9"/>
  <c r="AF125" i="9"/>
  <c r="AE125" i="9"/>
  <c r="AD125" i="9"/>
  <c r="AB125" i="9"/>
  <c r="AH124" i="9"/>
  <c r="AF124" i="9"/>
  <c r="AE124" i="9"/>
  <c r="AD124" i="9"/>
  <c r="AB124" i="9"/>
  <c r="AH123" i="9"/>
  <c r="AF123" i="9"/>
  <c r="AE123" i="9"/>
  <c r="AD123" i="9"/>
  <c r="AB123" i="9"/>
  <c r="AH122" i="9"/>
  <c r="AF122" i="9"/>
  <c r="AE122" i="9"/>
  <c r="AD122" i="9"/>
  <c r="AB122" i="9"/>
  <c r="AH121" i="9"/>
  <c r="AF121" i="9"/>
  <c r="AE121" i="9"/>
  <c r="AD121" i="9"/>
  <c r="AB121" i="9"/>
  <c r="AH120" i="9"/>
  <c r="AF120" i="9"/>
  <c r="AE120" i="9"/>
  <c r="AD120" i="9"/>
  <c r="AB120" i="9"/>
  <c r="AH119" i="9"/>
  <c r="AF119" i="9"/>
  <c r="AE119" i="9"/>
  <c r="AD119" i="9"/>
  <c r="AB119" i="9"/>
  <c r="AH118" i="9"/>
  <c r="AF118" i="9"/>
  <c r="AE118" i="9"/>
  <c r="AD118" i="9"/>
  <c r="AB118" i="9"/>
  <c r="AH117" i="9"/>
  <c r="AF117" i="9"/>
  <c r="AE117" i="9"/>
  <c r="AD117" i="9"/>
  <c r="AB117" i="9"/>
  <c r="AH116" i="9"/>
  <c r="AF116" i="9"/>
  <c r="AE116" i="9"/>
  <c r="AD116" i="9"/>
  <c r="AB116" i="9"/>
  <c r="AH115" i="9"/>
  <c r="AF115" i="9"/>
  <c r="AE115" i="9"/>
  <c r="AD115" i="9"/>
  <c r="AB115" i="9"/>
  <c r="AH114" i="9"/>
  <c r="AF114" i="9"/>
  <c r="AE114" i="9"/>
  <c r="AD114" i="9"/>
  <c r="AB114" i="9"/>
  <c r="AH113" i="9"/>
  <c r="AF113" i="9"/>
  <c r="AE113" i="9"/>
  <c r="AD113" i="9"/>
  <c r="AB113" i="9"/>
  <c r="AH112" i="9"/>
  <c r="AF112" i="9"/>
  <c r="AE112" i="9"/>
  <c r="AD112" i="9"/>
  <c r="AB112" i="9"/>
  <c r="AH111" i="9"/>
  <c r="AF111" i="9"/>
  <c r="AE111" i="9"/>
  <c r="AD111" i="9"/>
  <c r="AB111" i="9"/>
  <c r="AH110" i="9"/>
  <c r="AF110" i="9"/>
  <c r="AE110" i="9"/>
  <c r="AD110" i="9"/>
  <c r="AB110" i="9"/>
  <c r="AH109" i="9"/>
  <c r="AF109" i="9"/>
  <c r="AE109" i="9"/>
  <c r="AD109" i="9"/>
  <c r="AB109" i="9"/>
  <c r="AH108" i="9"/>
  <c r="AF108" i="9"/>
  <c r="AE108" i="9"/>
  <c r="AD108" i="9"/>
  <c r="AB108" i="9"/>
  <c r="AH107" i="9"/>
  <c r="AF107" i="9"/>
  <c r="AE107" i="9"/>
  <c r="AD107" i="9"/>
  <c r="AB107" i="9"/>
  <c r="AH106" i="9"/>
  <c r="AF106" i="9"/>
  <c r="AE106" i="9"/>
  <c r="AD106" i="9"/>
  <c r="AB106" i="9"/>
  <c r="AH105" i="9"/>
  <c r="AF105" i="9"/>
  <c r="AE105" i="9"/>
  <c r="AD105" i="9"/>
  <c r="AB105" i="9"/>
  <c r="AH104" i="9"/>
  <c r="AF104" i="9"/>
  <c r="AE104" i="9"/>
  <c r="AD104" i="9"/>
  <c r="AB104" i="9"/>
  <c r="AH103" i="9"/>
  <c r="AF103" i="9"/>
  <c r="AE103" i="9"/>
  <c r="AD103" i="9"/>
  <c r="AB103" i="9"/>
  <c r="AH102" i="9"/>
  <c r="AF102" i="9"/>
  <c r="AE102" i="9"/>
  <c r="AD102" i="9"/>
  <c r="AB102" i="9"/>
  <c r="AH101" i="9"/>
  <c r="AF101" i="9"/>
  <c r="AE101" i="9"/>
  <c r="AD101" i="9"/>
  <c r="AB101" i="9"/>
  <c r="AH100" i="9"/>
  <c r="AF100" i="9"/>
  <c r="AE100" i="9"/>
  <c r="AD100" i="9"/>
  <c r="AB100" i="9"/>
  <c r="AH99" i="9"/>
  <c r="AF99" i="9"/>
  <c r="AE99" i="9"/>
  <c r="AD99" i="9"/>
  <c r="AB99" i="9"/>
  <c r="AH98" i="9"/>
  <c r="AF98" i="9"/>
  <c r="AE98" i="9"/>
  <c r="AD98" i="9"/>
  <c r="AB98" i="9"/>
  <c r="AH97" i="9"/>
  <c r="AF97" i="9"/>
  <c r="AE97" i="9"/>
  <c r="AD97" i="9"/>
  <c r="AB97" i="9"/>
  <c r="AH96" i="9"/>
  <c r="AF96" i="9"/>
  <c r="AE96" i="9"/>
  <c r="AD96" i="9"/>
  <c r="AB96" i="9"/>
  <c r="AH95" i="9"/>
  <c r="AF95" i="9"/>
  <c r="AE95" i="9"/>
  <c r="AD95" i="9"/>
  <c r="AB95" i="9"/>
  <c r="AH94" i="9"/>
  <c r="AF94" i="9"/>
  <c r="AE94" i="9"/>
  <c r="AD94" i="9"/>
  <c r="AB94" i="9"/>
  <c r="AH93" i="9"/>
  <c r="AF93" i="9"/>
  <c r="AE93" i="9"/>
  <c r="AD93" i="9"/>
  <c r="AB93" i="9"/>
  <c r="AH92" i="9"/>
  <c r="AF92" i="9"/>
  <c r="AE92" i="9"/>
  <c r="AD92" i="9"/>
  <c r="AB92" i="9"/>
  <c r="AH91" i="9"/>
  <c r="AF91" i="9"/>
  <c r="AE91" i="9"/>
  <c r="AD91" i="9"/>
  <c r="AB91" i="9"/>
  <c r="AH90" i="9"/>
  <c r="AF90" i="9"/>
  <c r="AE90" i="9"/>
  <c r="AD90" i="9"/>
  <c r="AB90" i="9"/>
  <c r="AH89" i="9"/>
  <c r="AF89" i="9"/>
  <c r="AE89" i="9"/>
  <c r="AD89" i="9"/>
  <c r="AB89" i="9"/>
  <c r="AH88" i="9"/>
  <c r="AF88" i="9"/>
  <c r="AE88" i="9"/>
  <c r="AD88" i="9"/>
  <c r="AB88" i="9"/>
  <c r="AH87" i="9"/>
  <c r="AF87" i="9"/>
  <c r="AE87" i="9"/>
  <c r="AD87" i="9"/>
  <c r="AB87" i="9"/>
  <c r="AH86" i="9"/>
  <c r="AF86" i="9"/>
  <c r="AE86" i="9"/>
  <c r="AD86" i="9"/>
  <c r="AB86" i="9"/>
  <c r="AH85" i="9"/>
  <c r="AF85" i="9"/>
  <c r="AE85" i="9"/>
  <c r="AD85" i="9"/>
  <c r="AB85" i="9"/>
  <c r="AH84" i="9"/>
  <c r="AF84" i="9"/>
  <c r="AE84" i="9"/>
  <c r="AD84" i="9"/>
  <c r="AB84" i="9"/>
  <c r="AH83" i="9"/>
  <c r="AF83" i="9"/>
  <c r="AE83" i="9"/>
  <c r="AD83" i="9"/>
  <c r="AB83" i="9"/>
  <c r="AH82" i="9"/>
  <c r="AF82" i="9"/>
  <c r="AE82" i="9"/>
  <c r="AD82" i="9"/>
  <c r="AB82" i="9"/>
  <c r="AH81" i="9"/>
  <c r="AF81" i="9"/>
  <c r="AE81" i="9"/>
  <c r="AD81" i="9"/>
  <c r="AB81" i="9"/>
  <c r="AH80" i="9"/>
  <c r="AF80" i="9"/>
  <c r="AE80" i="9"/>
  <c r="AD80" i="9"/>
  <c r="AB80" i="9"/>
  <c r="AH79" i="9"/>
  <c r="AF79" i="9"/>
  <c r="AE79" i="9"/>
  <c r="AD79" i="9"/>
  <c r="AB79" i="9"/>
  <c r="AH78" i="9"/>
  <c r="AF78" i="9"/>
  <c r="AE78" i="9"/>
  <c r="AD78" i="9"/>
  <c r="AB78" i="9"/>
  <c r="AH77" i="9"/>
  <c r="AF77" i="9"/>
  <c r="AE77" i="9"/>
  <c r="AD77" i="9"/>
  <c r="AB77" i="9"/>
  <c r="AH76" i="9"/>
  <c r="AF76" i="9"/>
  <c r="AE76" i="9"/>
  <c r="AD76" i="9"/>
  <c r="AB76" i="9"/>
  <c r="AH75" i="9"/>
  <c r="AF75" i="9"/>
  <c r="AE75" i="9"/>
  <c r="AD75" i="9"/>
  <c r="AB75" i="9"/>
  <c r="AH74" i="9"/>
  <c r="AF74" i="9"/>
  <c r="AE74" i="9"/>
  <c r="AD74" i="9"/>
  <c r="AB74" i="9"/>
  <c r="AH73" i="9"/>
  <c r="AF73" i="9"/>
  <c r="AE73" i="9"/>
  <c r="AD73" i="9"/>
  <c r="AB73" i="9"/>
  <c r="AH72" i="9"/>
  <c r="AF72" i="9"/>
  <c r="AE72" i="9"/>
  <c r="AD72" i="9"/>
  <c r="AB72" i="9"/>
  <c r="AH71" i="9"/>
  <c r="AF71" i="9"/>
  <c r="AE71" i="9"/>
  <c r="AD71" i="9"/>
  <c r="AB71" i="9"/>
  <c r="AH70" i="9"/>
  <c r="AF70" i="9"/>
  <c r="AE70" i="9"/>
  <c r="AD70" i="9"/>
  <c r="AB70" i="9"/>
  <c r="AH69" i="9"/>
  <c r="AF69" i="9"/>
  <c r="AE69" i="9"/>
  <c r="AD69" i="9"/>
  <c r="AB69" i="9"/>
  <c r="AH68" i="9"/>
  <c r="AF68" i="9"/>
  <c r="AE68" i="9"/>
  <c r="AD68" i="9"/>
  <c r="AB68" i="9"/>
  <c r="AH67" i="9"/>
  <c r="AF67" i="9"/>
  <c r="AE67" i="9"/>
  <c r="AD67" i="9"/>
  <c r="AB67" i="9"/>
  <c r="AH66" i="9"/>
  <c r="AF66" i="9"/>
  <c r="AE66" i="9"/>
  <c r="AD66" i="9"/>
  <c r="AB66" i="9"/>
  <c r="AH65" i="9"/>
  <c r="AF65" i="9"/>
  <c r="AE65" i="9"/>
  <c r="AD65" i="9"/>
  <c r="AB65" i="9"/>
  <c r="AH64" i="9"/>
  <c r="AF64" i="9"/>
  <c r="AE64" i="9"/>
  <c r="AD64" i="9"/>
  <c r="AB64" i="9"/>
  <c r="AH63" i="9"/>
  <c r="AF63" i="9"/>
  <c r="AE63" i="9"/>
  <c r="AD63" i="9"/>
  <c r="AB63" i="9"/>
  <c r="AH62" i="9"/>
  <c r="AF62" i="9"/>
  <c r="AE62" i="9"/>
  <c r="AD62" i="9"/>
  <c r="AB62" i="9"/>
  <c r="AH61" i="9"/>
  <c r="AF61" i="9"/>
  <c r="AE61" i="9"/>
  <c r="AD61" i="9"/>
  <c r="AB61" i="9"/>
  <c r="AH60" i="9"/>
  <c r="AF60" i="9"/>
  <c r="AE60" i="9"/>
  <c r="AD60" i="9"/>
  <c r="AB60" i="9"/>
  <c r="AH59" i="9"/>
  <c r="AF59" i="9"/>
  <c r="AE59" i="9"/>
  <c r="AD59" i="9"/>
  <c r="AB59" i="9"/>
  <c r="AH58" i="9"/>
  <c r="AF58" i="9"/>
  <c r="AE58" i="9"/>
  <c r="AD58" i="9"/>
  <c r="AB58" i="9"/>
  <c r="AH57" i="9"/>
  <c r="AF57" i="9"/>
  <c r="AE57" i="9"/>
  <c r="AD57" i="9"/>
  <c r="AB57" i="9"/>
  <c r="AH56" i="9"/>
  <c r="AF56" i="9"/>
  <c r="AE56" i="9"/>
  <c r="AD56" i="9"/>
  <c r="AB56" i="9"/>
  <c r="AH55" i="9"/>
  <c r="AF55" i="9"/>
  <c r="AE55" i="9"/>
  <c r="AD55" i="9"/>
  <c r="AB55" i="9"/>
  <c r="AH54" i="9"/>
  <c r="AF54" i="9"/>
  <c r="AE54" i="9"/>
  <c r="AD54" i="9"/>
  <c r="AB54" i="9"/>
  <c r="AH53" i="9"/>
  <c r="AF53" i="9"/>
  <c r="AE53" i="9"/>
  <c r="AD53" i="9"/>
  <c r="AB53" i="9"/>
  <c r="AH52" i="9"/>
  <c r="AF52" i="9"/>
  <c r="AE52" i="9"/>
  <c r="AD52" i="9"/>
  <c r="AB52" i="9"/>
  <c r="AH51" i="9"/>
  <c r="AF51" i="9"/>
  <c r="AE51" i="9"/>
  <c r="AD51" i="9"/>
  <c r="AB51" i="9"/>
  <c r="AH50" i="9"/>
  <c r="AF50" i="9"/>
  <c r="AE50" i="9"/>
  <c r="AD50" i="9"/>
  <c r="AB50" i="9"/>
  <c r="AH49" i="9"/>
  <c r="AF49" i="9"/>
  <c r="AE49" i="9"/>
  <c r="AD49" i="9"/>
  <c r="AB49" i="9"/>
  <c r="AH48" i="9"/>
  <c r="AF48" i="9"/>
  <c r="AE48" i="9"/>
  <c r="AD48" i="9"/>
  <c r="AB48" i="9"/>
  <c r="AH47" i="9"/>
  <c r="AF47" i="9"/>
  <c r="AE47" i="9"/>
  <c r="AD47" i="9"/>
  <c r="AB47" i="9"/>
  <c r="AH46" i="9"/>
  <c r="AF46" i="9"/>
  <c r="AE46" i="9"/>
  <c r="AD46" i="9"/>
  <c r="AB46" i="9"/>
  <c r="AH45" i="9"/>
  <c r="AF45" i="9"/>
  <c r="AE45" i="9"/>
  <c r="AD45" i="9"/>
  <c r="AB45" i="9"/>
  <c r="AH44" i="9"/>
  <c r="AF44" i="9"/>
  <c r="AE44" i="9"/>
  <c r="AD44" i="9"/>
  <c r="AB44" i="9"/>
  <c r="AH43" i="9"/>
  <c r="AF43" i="9"/>
  <c r="AE43" i="9"/>
  <c r="AD43" i="9"/>
  <c r="AB43" i="9"/>
  <c r="AH42" i="9"/>
  <c r="AF42" i="9"/>
  <c r="AE42" i="9"/>
  <c r="AD42" i="9"/>
  <c r="AB42" i="9"/>
  <c r="AH41" i="9"/>
  <c r="AF41" i="9"/>
  <c r="AE41" i="9"/>
  <c r="AD41" i="9"/>
  <c r="AB41" i="9"/>
  <c r="AH40" i="9"/>
  <c r="AF40" i="9"/>
  <c r="AE40" i="9"/>
  <c r="AD40" i="9"/>
  <c r="AB40" i="9"/>
  <c r="AH39" i="9"/>
  <c r="AF39" i="9"/>
  <c r="AE39" i="9"/>
  <c r="AD39" i="9"/>
  <c r="AB39" i="9"/>
  <c r="AH38" i="9"/>
  <c r="AF38" i="9"/>
  <c r="AE38" i="9"/>
  <c r="AD38" i="9"/>
  <c r="AB38" i="9"/>
  <c r="AH37" i="9"/>
  <c r="AF37" i="9"/>
  <c r="AE37" i="9"/>
  <c r="AD37" i="9"/>
  <c r="AB37" i="9"/>
  <c r="AH36" i="9"/>
  <c r="AF36" i="9"/>
  <c r="AE36" i="9"/>
  <c r="AD36" i="9"/>
  <c r="AB36" i="9"/>
  <c r="AH35" i="9"/>
  <c r="AF35" i="9"/>
  <c r="AE35" i="9"/>
  <c r="AD35" i="9"/>
  <c r="AB35" i="9"/>
  <c r="AH34" i="9"/>
  <c r="AF34" i="9"/>
  <c r="AE34" i="9"/>
  <c r="AD34" i="9"/>
  <c r="AB34" i="9"/>
  <c r="AH33" i="9"/>
  <c r="AF33" i="9"/>
  <c r="AE33" i="9"/>
  <c r="AD33" i="9"/>
  <c r="AB33" i="9"/>
  <c r="AH32" i="9"/>
  <c r="AF32" i="9"/>
  <c r="AE32" i="9"/>
  <c r="AD32" i="9"/>
  <c r="AB32" i="9"/>
  <c r="AH31" i="9"/>
  <c r="AF31" i="9"/>
  <c r="AE31" i="9"/>
  <c r="AD31" i="9"/>
  <c r="AB31" i="9"/>
  <c r="AH30" i="9"/>
  <c r="AF30" i="9"/>
  <c r="AE30" i="9"/>
  <c r="AD30" i="9"/>
  <c r="AB30" i="9"/>
  <c r="AH29" i="9"/>
  <c r="AF29" i="9"/>
  <c r="AE29" i="9"/>
  <c r="AD29" i="9"/>
  <c r="AB29" i="9"/>
  <c r="AH28" i="9"/>
  <c r="AF28" i="9"/>
  <c r="AE28" i="9"/>
  <c r="AD28" i="9"/>
  <c r="AB28" i="9"/>
  <c r="AH27" i="9"/>
  <c r="AF27" i="9"/>
  <c r="AE27" i="9"/>
  <c r="AD27" i="9"/>
  <c r="AB27" i="9"/>
  <c r="AH26" i="9"/>
  <c r="AF26" i="9"/>
  <c r="AE26" i="9"/>
  <c r="AD26" i="9"/>
  <c r="AB26" i="9"/>
  <c r="AH25" i="9"/>
  <c r="AF25" i="9"/>
  <c r="AE25" i="9"/>
  <c r="AD25" i="9"/>
  <c r="AB25" i="9"/>
  <c r="AH24" i="9"/>
  <c r="AF24" i="9"/>
  <c r="AE24" i="9"/>
  <c r="AD24" i="9"/>
  <c r="AB24" i="9"/>
  <c r="AH23" i="9"/>
  <c r="AF23" i="9"/>
  <c r="AE23" i="9"/>
  <c r="AD23" i="9"/>
  <c r="AH22" i="9"/>
  <c r="AF22" i="9"/>
  <c r="AE22" i="9"/>
  <c r="AD22" i="9"/>
  <c r="AB22" i="9"/>
  <c r="AH21" i="9"/>
  <c r="AF21" i="9"/>
  <c r="AE21" i="9"/>
  <c r="AD21" i="9"/>
  <c r="AB21" i="9"/>
  <c r="AH20" i="9"/>
  <c r="AF20" i="9"/>
  <c r="AE20" i="9"/>
  <c r="AD20" i="9"/>
  <c r="AB20" i="9"/>
  <c r="AH19" i="9"/>
  <c r="AF19" i="9"/>
  <c r="AE19" i="9"/>
  <c r="AD19" i="9"/>
  <c r="AB19" i="9"/>
  <c r="AF18" i="9"/>
  <c r="AE18" i="9"/>
  <c r="AD18" i="9"/>
  <c r="AB18" i="9"/>
  <c r="AH17" i="9"/>
  <c r="AG17" i="9"/>
  <c r="AF17" i="9"/>
  <c r="AE17" i="9"/>
  <c r="AD17" i="9"/>
  <c r="E17" i="9"/>
  <c r="AC16" i="9"/>
  <c r="AC14" i="9"/>
  <c r="AC13" i="9"/>
  <c r="Y9" i="11" l="1"/>
  <c r="X7" i="11"/>
  <c r="Y7" i="11" s="1"/>
  <c r="Z21" i="11"/>
  <c r="AA21" i="11" s="1"/>
  <c r="Z292" i="11"/>
  <c r="AA292" i="11" s="1"/>
  <c r="Z37" i="11"/>
  <c r="AA37" i="11" s="1"/>
  <c r="Z17" i="11"/>
  <c r="AA17" i="11" s="1"/>
  <c r="Z288" i="11"/>
  <c r="AA288" i="11" s="1"/>
  <c r="Z284" i="11"/>
  <c r="AA284" i="11" s="1"/>
  <c r="Z300" i="11"/>
  <c r="AA300" i="11" s="1"/>
  <c r="Z14" i="11"/>
  <c r="AA14" i="11" s="1"/>
  <c r="Z35" i="11"/>
  <c r="AA35" i="11" s="1"/>
  <c r="Z49" i="11"/>
  <c r="AA49" i="11" s="1"/>
  <c r="Z65" i="11"/>
  <c r="AA65" i="11" s="1"/>
  <c r="Z107" i="11"/>
  <c r="AA107" i="11" s="1"/>
  <c r="Z47" i="11"/>
  <c r="AA47" i="11" s="1"/>
  <c r="Z276" i="11"/>
  <c r="AA276" i="11" s="1"/>
  <c r="Z294" i="11"/>
  <c r="AA294" i="11" s="1"/>
  <c r="Z66" i="11"/>
  <c r="AA66" i="11" s="1"/>
  <c r="Z68" i="11"/>
  <c r="AA68" i="11" s="1"/>
  <c r="Z71" i="11"/>
  <c r="AA71" i="11" s="1"/>
  <c r="Z151" i="11"/>
  <c r="AA151" i="11" s="1"/>
  <c r="Z193" i="11"/>
  <c r="AA193" i="11" s="1"/>
  <c r="Z277" i="11"/>
  <c r="AA277" i="11" s="1"/>
  <c r="Z135" i="11"/>
  <c r="AA135" i="11" s="1"/>
  <c r="Z167" i="11"/>
  <c r="AA167" i="11" s="1"/>
  <c r="Z187" i="11"/>
  <c r="AA187" i="11" s="1"/>
  <c r="Z87" i="11"/>
  <c r="AA87" i="11" s="1"/>
  <c r="Z222" i="11"/>
  <c r="AA222" i="11" s="1"/>
  <c r="Z155" i="11"/>
  <c r="AA155" i="11" s="1"/>
  <c r="Z25" i="11"/>
  <c r="AA25" i="11" s="1"/>
  <c r="Z34" i="11"/>
  <c r="AA34" i="11" s="1"/>
  <c r="Z40" i="11"/>
  <c r="AA40" i="11" s="1"/>
  <c r="Z52" i="11"/>
  <c r="AA52" i="11" s="1"/>
  <c r="Z54" i="11"/>
  <c r="AA54" i="11" s="1"/>
  <c r="Z100" i="11"/>
  <c r="AA100" i="11" s="1"/>
  <c r="Z139" i="11"/>
  <c r="AA139" i="11" s="1"/>
  <c r="Z183" i="11"/>
  <c r="AA183" i="11" s="1"/>
  <c r="Z201" i="11"/>
  <c r="AA201" i="11" s="1"/>
  <c r="Z242" i="11"/>
  <c r="AA242" i="11" s="1"/>
  <c r="Z13" i="11"/>
  <c r="AA13" i="11" s="1"/>
  <c r="Z18" i="11"/>
  <c r="AA18" i="11" s="1"/>
  <c r="Z31" i="11"/>
  <c r="AA31" i="11" s="1"/>
  <c r="Z80" i="11"/>
  <c r="AA80" i="11" s="1"/>
  <c r="Z103" i="11"/>
  <c r="AA103" i="11" s="1"/>
  <c r="Z123" i="11"/>
  <c r="AA123" i="11" s="1"/>
  <c r="Z171" i="11"/>
  <c r="AA171" i="11" s="1"/>
  <c r="Z202" i="11"/>
  <c r="AA202" i="11" s="1"/>
  <c r="Z214" i="11"/>
  <c r="AA214" i="11" s="1"/>
  <c r="Z233" i="11"/>
  <c r="AA233" i="11" s="1"/>
  <c r="Q14" i="11"/>
  <c r="Q40" i="11"/>
  <c r="Z225" i="11"/>
  <c r="AA225" i="11" s="1"/>
  <c r="Z241" i="11"/>
  <c r="AA241" i="11" s="1"/>
  <c r="Q277" i="11"/>
  <c r="Z9" i="11"/>
  <c r="AA9" i="11" s="1"/>
  <c r="Q13" i="11"/>
  <c r="Q17" i="11"/>
  <c r="Z30" i="11"/>
  <c r="AA30" i="11" s="1"/>
  <c r="Q31" i="11"/>
  <c r="Z53" i="11"/>
  <c r="AA53" i="11" s="1"/>
  <c r="Q54" i="11"/>
  <c r="Z56" i="11"/>
  <c r="AA56" i="11" s="1"/>
  <c r="Z63" i="11"/>
  <c r="AA63" i="11" s="1"/>
  <c r="Q80" i="11"/>
  <c r="Z91" i="11"/>
  <c r="AA91" i="11" s="1"/>
  <c r="Z96" i="11"/>
  <c r="AA96" i="11" s="1"/>
  <c r="Z132" i="11"/>
  <c r="AA132" i="11" s="1"/>
  <c r="Z147" i="11"/>
  <c r="AA147" i="11" s="1"/>
  <c r="Z159" i="11"/>
  <c r="AA159" i="11" s="1"/>
  <c r="Z175" i="11"/>
  <c r="AA175" i="11" s="1"/>
  <c r="Z189" i="11"/>
  <c r="AA189" i="11" s="1"/>
  <c r="Z203" i="11"/>
  <c r="AA203" i="11" s="1"/>
  <c r="Z229" i="11"/>
  <c r="AA229" i="11" s="1"/>
  <c r="Z249" i="11"/>
  <c r="AA249" i="11" s="1"/>
  <c r="Z257" i="11"/>
  <c r="AA257" i="11" s="1"/>
  <c r="Z266" i="11"/>
  <c r="AA266" i="11" s="1"/>
  <c r="Z293" i="11"/>
  <c r="AA293" i="11" s="1"/>
  <c r="Q294" i="11"/>
  <c r="Q25" i="11"/>
  <c r="Z212" i="11"/>
  <c r="AA212" i="11" s="1"/>
  <c r="Q233" i="11"/>
  <c r="Z285" i="11"/>
  <c r="AA285" i="11" s="1"/>
  <c r="Q9" i="11"/>
  <c r="Z15" i="11"/>
  <c r="AA15" i="11" s="1"/>
  <c r="Z19" i="11"/>
  <c r="AA19" i="11" s="1"/>
  <c r="Z24" i="11"/>
  <c r="AA24" i="11" s="1"/>
  <c r="Z29" i="11"/>
  <c r="AA29" i="11" s="1"/>
  <c r="Q30" i="11"/>
  <c r="Z33" i="11"/>
  <c r="AA33" i="11" s="1"/>
  <c r="Z38" i="11"/>
  <c r="AA38" i="11" s="1"/>
  <c r="Z50" i="11"/>
  <c r="AA50" i="11" s="1"/>
  <c r="Q53" i="11"/>
  <c r="Q56" i="11"/>
  <c r="Z84" i="11"/>
  <c r="AA84" i="11" s="1"/>
  <c r="Y91" i="11"/>
  <c r="Q96" i="11"/>
  <c r="Z116" i="11"/>
  <c r="AA116" i="11" s="1"/>
  <c r="Q132" i="11"/>
  <c r="Z142" i="11"/>
  <c r="AA142" i="11" s="1"/>
  <c r="Z143" i="11"/>
  <c r="AA143" i="11" s="1"/>
  <c r="Z163" i="11"/>
  <c r="AA163" i="11" s="1"/>
  <c r="Z179" i="11"/>
  <c r="AA179" i="11" s="1"/>
  <c r="Z190" i="11"/>
  <c r="AA190" i="11" s="1"/>
  <c r="Z221" i="11"/>
  <c r="AA221" i="11" s="1"/>
  <c r="Q229" i="11"/>
  <c r="Z244" i="11"/>
  <c r="AA244" i="11" s="1"/>
  <c r="Z258" i="11"/>
  <c r="AA258" i="11" s="1"/>
  <c r="Z278" i="11"/>
  <c r="AA278" i="11" s="1"/>
  <c r="Q293" i="11"/>
  <c r="Z146" i="11"/>
  <c r="AA146" i="11" s="1"/>
  <c r="Y146" i="11"/>
  <c r="Z158" i="11"/>
  <c r="AA158" i="11" s="1"/>
  <c r="Y158" i="11"/>
  <c r="Z218" i="11"/>
  <c r="AA218" i="11" s="1"/>
  <c r="Q218" i="11"/>
  <c r="Z254" i="11"/>
  <c r="AA254" i="11" s="1"/>
  <c r="Q254" i="11"/>
  <c r="Z265" i="11"/>
  <c r="AA265" i="11" s="1"/>
  <c r="Q265" i="11"/>
  <c r="Z12" i="11"/>
  <c r="AA12" i="11" s="1"/>
  <c r="Z16" i="11"/>
  <c r="AA16" i="11" s="1"/>
  <c r="Q18" i="11"/>
  <c r="Q19" i="11"/>
  <c r="Q21" i="11"/>
  <c r="Z22" i="11"/>
  <c r="AA22" i="11" s="1"/>
  <c r="Z23" i="11"/>
  <c r="AA23" i="11" s="1"/>
  <c r="Z28" i="11"/>
  <c r="AA28" i="11" s="1"/>
  <c r="Z32" i="11"/>
  <c r="AA32" i="11" s="1"/>
  <c r="Q34" i="11"/>
  <c r="Q35" i="11"/>
  <c r="Q37" i="11"/>
  <c r="Z43" i="11"/>
  <c r="AA43" i="11" s="1"/>
  <c r="Z45" i="11"/>
  <c r="AA45" i="11" s="1"/>
  <c r="Z46" i="11"/>
  <c r="AA46" i="11" s="1"/>
  <c r="Z48" i="11"/>
  <c r="AA48" i="11" s="1"/>
  <c r="Q49" i="11"/>
  <c r="Q50" i="11"/>
  <c r="Q52" i="11"/>
  <c r="Z59" i="11"/>
  <c r="AA59" i="11" s="1"/>
  <c r="Z61" i="11"/>
  <c r="AA61" i="11" s="1"/>
  <c r="Z62" i="11"/>
  <c r="AA62" i="11" s="1"/>
  <c r="Z64" i="11"/>
  <c r="AA64" i="11" s="1"/>
  <c r="Q65" i="11"/>
  <c r="Q66" i="11"/>
  <c r="Q68" i="11"/>
  <c r="Z72" i="11"/>
  <c r="AA72" i="11" s="1"/>
  <c r="Z75" i="11"/>
  <c r="AA75" i="11" s="1"/>
  <c r="Q84" i="11"/>
  <c r="Z88" i="11"/>
  <c r="AA88" i="11" s="1"/>
  <c r="Z104" i="11"/>
  <c r="AA104" i="11" s="1"/>
  <c r="Q104" i="11"/>
  <c r="Q116" i="11"/>
  <c r="Y142" i="11"/>
  <c r="Z162" i="11"/>
  <c r="AA162" i="11" s="1"/>
  <c r="Y162" i="11"/>
  <c r="Z178" i="11"/>
  <c r="AA178" i="11" s="1"/>
  <c r="Y178" i="11"/>
  <c r="Q194" i="11"/>
  <c r="Z194" i="11"/>
  <c r="AA194" i="11" s="1"/>
  <c r="Y261" i="11"/>
  <c r="Z261" i="11"/>
  <c r="AA261" i="11" s="1"/>
  <c r="Z273" i="11"/>
  <c r="AA273" i="11" s="1"/>
  <c r="Q273" i="11"/>
  <c r="Z274" i="11"/>
  <c r="AA274" i="11" s="1"/>
  <c r="Z289" i="11"/>
  <c r="AA289" i="11" s="1"/>
  <c r="Q289" i="11"/>
  <c r="Z290" i="11"/>
  <c r="AA290" i="11" s="1"/>
  <c r="Q131" i="11"/>
  <c r="Z131" i="11"/>
  <c r="AA131" i="11" s="1"/>
  <c r="Z174" i="11"/>
  <c r="AA174" i="11" s="1"/>
  <c r="Y174" i="11"/>
  <c r="Z237" i="11"/>
  <c r="AA237" i="11" s="1"/>
  <c r="Q237" i="11"/>
  <c r="Y245" i="11"/>
  <c r="Z245" i="11"/>
  <c r="AA245" i="11" s="1"/>
  <c r="Q22" i="11"/>
  <c r="Q23" i="11"/>
  <c r="Z39" i="11"/>
  <c r="AA39" i="11" s="1"/>
  <c r="Z41" i="11"/>
  <c r="AA41" i="11" s="1"/>
  <c r="Z42" i="11"/>
  <c r="AA42" i="11" s="1"/>
  <c r="Z44" i="11"/>
  <c r="AA44" i="11" s="1"/>
  <c r="Q45" i="11"/>
  <c r="Q46" i="11"/>
  <c r="Z55" i="11"/>
  <c r="AA55" i="11" s="1"/>
  <c r="Z57" i="11"/>
  <c r="AA57" i="11" s="1"/>
  <c r="Z58" i="11"/>
  <c r="AA58" i="11" s="1"/>
  <c r="Z60" i="11"/>
  <c r="AA60" i="11" s="1"/>
  <c r="Q61" i="11"/>
  <c r="Q62" i="11"/>
  <c r="Z70" i="11"/>
  <c r="AA70" i="11" s="1"/>
  <c r="Q72" i="11"/>
  <c r="Z76" i="11"/>
  <c r="AA76" i="11" s="1"/>
  <c r="Z79" i="11"/>
  <c r="AA79" i="11" s="1"/>
  <c r="Q88" i="11"/>
  <c r="Z92" i="11"/>
  <c r="AA92" i="11" s="1"/>
  <c r="Z95" i="11"/>
  <c r="AA95" i="11" s="1"/>
  <c r="Q100" i="11"/>
  <c r="Q115" i="11"/>
  <c r="Z115" i="11"/>
  <c r="AA115" i="11" s="1"/>
  <c r="Z119" i="11"/>
  <c r="AA119" i="11" s="1"/>
  <c r="Z136" i="11"/>
  <c r="AA136" i="11" s="1"/>
  <c r="Q136" i="11"/>
  <c r="Z166" i="11"/>
  <c r="AA166" i="11" s="1"/>
  <c r="Y166" i="11"/>
  <c r="Z182" i="11"/>
  <c r="AA182" i="11" s="1"/>
  <c r="Y182" i="11"/>
  <c r="Y196" i="11"/>
  <c r="Z196" i="11"/>
  <c r="AA196" i="11" s="1"/>
  <c r="Z238" i="11"/>
  <c r="AA238" i="11" s="1"/>
  <c r="Q238" i="11"/>
  <c r="Z253" i="11"/>
  <c r="AA253" i="11" s="1"/>
  <c r="Q253" i="11"/>
  <c r="Y269" i="11"/>
  <c r="Z269" i="11"/>
  <c r="AA269" i="11" s="1"/>
  <c r="Y281" i="11"/>
  <c r="Z281" i="11"/>
  <c r="AA281" i="11" s="1"/>
  <c r="Z10" i="11"/>
  <c r="AA10" i="11" s="1"/>
  <c r="Z20" i="11"/>
  <c r="AA20" i="11" s="1"/>
  <c r="Z26" i="11"/>
  <c r="AA26" i="11" s="1"/>
  <c r="Z36" i="11"/>
  <c r="AA36" i="11" s="1"/>
  <c r="Z51" i="11"/>
  <c r="AA51" i="11" s="1"/>
  <c r="Z67" i="11"/>
  <c r="AA67" i="11" s="1"/>
  <c r="Z83" i="11"/>
  <c r="AA83" i="11" s="1"/>
  <c r="Q99" i="11"/>
  <c r="Z99" i="11"/>
  <c r="AA99" i="11" s="1"/>
  <c r="Z120" i="11"/>
  <c r="AA120" i="11" s="1"/>
  <c r="Q120" i="11"/>
  <c r="Z150" i="11"/>
  <c r="AA150" i="11" s="1"/>
  <c r="Y150" i="11"/>
  <c r="Z154" i="11"/>
  <c r="AA154" i="11" s="1"/>
  <c r="Y154" i="11"/>
  <c r="Z170" i="11"/>
  <c r="AA170" i="11" s="1"/>
  <c r="Y170" i="11"/>
  <c r="Z186" i="11"/>
  <c r="AA186" i="11" s="1"/>
  <c r="Y186" i="11"/>
  <c r="Z205" i="11"/>
  <c r="AA205" i="11" s="1"/>
  <c r="Q205" i="11"/>
  <c r="Z209" i="11"/>
  <c r="AA209" i="11" s="1"/>
  <c r="Q209" i="11"/>
  <c r="Z226" i="11"/>
  <c r="AA226" i="11" s="1"/>
  <c r="Z286" i="11"/>
  <c r="AA286" i="11" s="1"/>
  <c r="Z297" i="11"/>
  <c r="AA297" i="11" s="1"/>
  <c r="Z108" i="11"/>
  <c r="AA108" i="11" s="1"/>
  <c r="Z111" i="11"/>
  <c r="AA111" i="11" s="1"/>
  <c r="Z124" i="11"/>
  <c r="AA124" i="11" s="1"/>
  <c r="Z127" i="11"/>
  <c r="AA127" i="11" s="1"/>
  <c r="Z141" i="11"/>
  <c r="AA141" i="11" s="1"/>
  <c r="Z145" i="11"/>
  <c r="AA145" i="11" s="1"/>
  <c r="Z149" i="11"/>
  <c r="AA149" i="11" s="1"/>
  <c r="Z153" i="11"/>
  <c r="AA153" i="11" s="1"/>
  <c r="Z157" i="11"/>
  <c r="AA157" i="11" s="1"/>
  <c r="Z161" i="11"/>
  <c r="AA161" i="11" s="1"/>
  <c r="Z165" i="11"/>
  <c r="AA165" i="11" s="1"/>
  <c r="Z169" i="11"/>
  <c r="AA169" i="11" s="1"/>
  <c r="Z173" i="11"/>
  <c r="AA173" i="11" s="1"/>
  <c r="Z177" i="11"/>
  <c r="AA177" i="11" s="1"/>
  <c r="Z181" i="11"/>
  <c r="AA181" i="11" s="1"/>
  <c r="Z185" i="11"/>
  <c r="AA185" i="11" s="1"/>
  <c r="Q190" i="11"/>
  <c r="Q193" i="11"/>
  <c r="Z198" i="11"/>
  <c r="AA198" i="11" s="1"/>
  <c r="Q202" i="11"/>
  <c r="Z206" i="11"/>
  <c r="AA206" i="11" s="1"/>
  <c r="Z210" i="11"/>
  <c r="AA210" i="11" s="1"/>
  <c r="Z213" i="11"/>
  <c r="AA213" i="11" s="1"/>
  <c r="Q214" i="11"/>
  <c r="Q242" i="11"/>
  <c r="Z246" i="11"/>
  <c r="AA246" i="11" s="1"/>
  <c r="Q258" i="11"/>
  <c r="Z262" i="11"/>
  <c r="AA262" i="11" s="1"/>
  <c r="Z270" i="11"/>
  <c r="AA270" i="11" s="1"/>
  <c r="Z282" i="11"/>
  <c r="AA282" i="11" s="1"/>
  <c r="Z298" i="11"/>
  <c r="AA298" i="11" s="1"/>
  <c r="Q108" i="11"/>
  <c r="Z112" i="11"/>
  <c r="AA112" i="11" s="1"/>
  <c r="Q124" i="11"/>
  <c r="Z128" i="11"/>
  <c r="AA128" i="11" s="1"/>
  <c r="Z140" i="11"/>
  <c r="AA140" i="11" s="1"/>
  <c r="Q141" i="11"/>
  <c r="Z144" i="11"/>
  <c r="AA144" i="11" s="1"/>
  <c r="Q145" i="11"/>
  <c r="Z148" i="11"/>
  <c r="AA148" i="11" s="1"/>
  <c r="Q149" i="11"/>
  <c r="Z152" i="11"/>
  <c r="AA152" i="11" s="1"/>
  <c r="Q153" i="11"/>
  <c r="Z156" i="11"/>
  <c r="AA156" i="11" s="1"/>
  <c r="Z160" i="11"/>
  <c r="AA160" i="11" s="1"/>
  <c r="Z164" i="11"/>
  <c r="AA164" i="11" s="1"/>
  <c r="Z168" i="11"/>
  <c r="AA168" i="11" s="1"/>
  <c r="Z172" i="11"/>
  <c r="AA172" i="11" s="1"/>
  <c r="Z176" i="11"/>
  <c r="AA176" i="11" s="1"/>
  <c r="Z180" i="11"/>
  <c r="AA180" i="11" s="1"/>
  <c r="Z184" i="11"/>
  <c r="AA184" i="11" s="1"/>
  <c r="Z197" i="11"/>
  <c r="AA197" i="11" s="1"/>
  <c r="Q198" i="11"/>
  <c r="Z217" i="11"/>
  <c r="AA217" i="11" s="1"/>
  <c r="Z230" i="11"/>
  <c r="AA230" i="11" s="1"/>
  <c r="Z234" i="11"/>
  <c r="AA234" i="11" s="1"/>
  <c r="Q246" i="11"/>
  <c r="Z250" i="11"/>
  <c r="AA250" i="11" s="1"/>
  <c r="Z280" i="11"/>
  <c r="AA280" i="11" s="1"/>
  <c r="Z296" i="11"/>
  <c r="AA296" i="11" s="1"/>
  <c r="AH13" i="9"/>
  <c r="AF14" i="9"/>
  <c r="AH14" i="9"/>
  <c r="AD16" i="9"/>
  <c r="AD14" i="9"/>
  <c r="AA14" i="9"/>
  <c r="AH16" i="9"/>
  <c r="AA16" i="9"/>
  <c r="AA13" i="9"/>
  <c r="AC15" i="9"/>
  <c r="AF13" i="9"/>
  <c r="AE14" i="9"/>
  <c r="Y74" i="11"/>
  <c r="Z74" i="11"/>
  <c r="AA74" i="11" s="1"/>
  <c r="Z77" i="11"/>
  <c r="AA77" i="11" s="1"/>
  <c r="Q77" i="11"/>
  <c r="Z106" i="11"/>
  <c r="AA106" i="11" s="1"/>
  <c r="Y106" i="11"/>
  <c r="Z109" i="11"/>
  <c r="AA109" i="11" s="1"/>
  <c r="Q109" i="11"/>
  <c r="Y82" i="11"/>
  <c r="Z82" i="11"/>
  <c r="AA82" i="11" s="1"/>
  <c r="Z85" i="11"/>
  <c r="AA85" i="11" s="1"/>
  <c r="Q85" i="11"/>
  <c r="Y114" i="11"/>
  <c r="Z114" i="11"/>
  <c r="AA114" i="11" s="1"/>
  <c r="Q117" i="11"/>
  <c r="Z117" i="11"/>
  <c r="AA117" i="11" s="1"/>
  <c r="Q10" i="11"/>
  <c r="Q26" i="11"/>
  <c r="Q73" i="11"/>
  <c r="Z73" i="11"/>
  <c r="AA73" i="11" s="1"/>
  <c r="Y102" i="11"/>
  <c r="Z102" i="11"/>
  <c r="AA102" i="11" s="1"/>
  <c r="Q105" i="11"/>
  <c r="Z105" i="11"/>
  <c r="AA105" i="11" s="1"/>
  <c r="Y134" i="11"/>
  <c r="Z134" i="11"/>
  <c r="AA134" i="11" s="1"/>
  <c r="Z137" i="11"/>
  <c r="AA137" i="11" s="1"/>
  <c r="Q137" i="11"/>
  <c r="Q97" i="11"/>
  <c r="Z97" i="11"/>
  <c r="AA97" i="11" s="1"/>
  <c r="Y90" i="11"/>
  <c r="Z90" i="11"/>
  <c r="AA90" i="11" s="1"/>
  <c r="Z93" i="11"/>
  <c r="AA93" i="11" s="1"/>
  <c r="Q93" i="11"/>
  <c r="Y122" i="11"/>
  <c r="Z122" i="11"/>
  <c r="AA122" i="11" s="1"/>
  <c r="Z125" i="11"/>
  <c r="AA125" i="11" s="1"/>
  <c r="Q125" i="11"/>
  <c r="Y94" i="11"/>
  <c r="Z94" i="11"/>
  <c r="AA94" i="11" s="1"/>
  <c r="Y78" i="11"/>
  <c r="Z78" i="11"/>
  <c r="AA78" i="11" s="1"/>
  <c r="Q81" i="11"/>
  <c r="Z81" i="11"/>
  <c r="AA81" i="11" s="1"/>
  <c r="Y110" i="11"/>
  <c r="Z110" i="11"/>
  <c r="AA110" i="11" s="1"/>
  <c r="Q113" i="11"/>
  <c r="Z113" i="11"/>
  <c r="AA113" i="11" s="1"/>
  <c r="Y126" i="11"/>
  <c r="Z126" i="11"/>
  <c r="AA126" i="11" s="1"/>
  <c r="Q7" i="11"/>
  <c r="Z11" i="11"/>
  <c r="AA11" i="11" s="1"/>
  <c r="Z27" i="11"/>
  <c r="AA27" i="11" s="1"/>
  <c r="Z69" i="11"/>
  <c r="AA69" i="11" s="1"/>
  <c r="Q69" i="11"/>
  <c r="Z98" i="11"/>
  <c r="AA98" i="11" s="1"/>
  <c r="Y98" i="11"/>
  <c r="Z101" i="11"/>
  <c r="AA101" i="11" s="1"/>
  <c r="Q101" i="11"/>
  <c r="Y130" i="11"/>
  <c r="Z130" i="11"/>
  <c r="AA130" i="11" s="1"/>
  <c r="Z133" i="11"/>
  <c r="AA133" i="11" s="1"/>
  <c r="Q133" i="11"/>
  <c r="Z129" i="11"/>
  <c r="AA129" i="11" s="1"/>
  <c r="Q129" i="11"/>
  <c r="Y86" i="11"/>
  <c r="Z86" i="11"/>
  <c r="AA86" i="11" s="1"/>
  <c r="Q89" i="11"/>
  <c r="Z89" i="11"/>
  <c r="AA89" i="11" s="1"/>
  <c r="Y118" i="11"/>
  <c r="Z118" i="11"/>
  <c r="AA118" i="11" s="1"/>
  <c r="Z121" i="11"/>
  <c r="AA121" i="11" s="1"/>
  <c r="Q121" i="11"/>
  <c r="Z248" i="11"/>
  <c r="AA248" i="11" s="1"/>
  <c r="Q263" i="11"/>
  <c r="Z263" i="11"/>
  <c r="AA263" i="11" s="1"/>
  <c r="Q271" i="11"/>
  <c r="Z271" i="11"/>
  <c r="AA271" i="11" s="1"/>
  <c r="Q275" i="11"/>
  <c r="Z275" i="11"/>
  <c r="AA275" i="11" s="1"/>
  <c r="Q279" i="11"/>
  <c r="Z279" i="11"/>
  <c r="AA279" i="11" s="1"/>
  <c r="Q283" i="11"/>
  <c r="Z283" i="11"/>
  <c r="AA283" i="11" s="1"/>
  <c r="Q287" i="11"/>
  <c r="Z287" i="11"/>
  <c r="AA287" i="11" s="1"/>
  <c r="Q299" i="11"/>
  <c r="Z299" i="11"/>
  <c r="AA299" i="11" s="1"/>
  <c r="Z138" i="11"/>
  <c r="AA138" i="11" s="1"/>
  <c r="Z191" i="11"/>
  <c r="AA191" i="11" s="1"/>
  <c r="Z200" i="11"/>
  <c r="AA200" i="11" s="1"/>
  <c r="Z207" i="11"/>
  <c r="AA207" i="11" s="1"/>
  <c r="Z216" i="11"/>
  <c r="AA216" i="11" s="1"/>
  <c r="Q222" i="11"/>
  <c r="Q255" i="11"/>
  <c r="Z255" i="11"/>
  <c r="AA255" i="11" s="1"/>
  <c r="Z220" i="11"/>
  <c r="AA220" i="11" s="1"/>
  <c r="Z240" i="11"/>
  <c r="AA240" i="11" s="1"/>
  <c r="Y240" i="11"/>
  <c r="Q251" i="11"/>
  <c r="Z251" i="11"/>
  <c r="AA251" i="11" s="1"/>
  <c r="Q295" i="11"/>
  <c r="Z295" i="11"/>
  <c r="AA295" i="11" s="1"/>
  <c r="Z188" i="11"/>
  <c r="AA188" i="11" s="1"/>
  <c r="Z195" i="11"/>
  <c r="AA195" i="11" s="1"/>
  <c r="Z204" i="11"/>
  <c r="AA204" i="11" s="1"/>
  <c r="Z211" i="11"/>
  <c r="AA211" i="11" s="1"/>
  <c r="Z224" i="11"/>
  <c r="AA224" i="11" s="1"/>
  <c r="Q230" i="11"/>
  <c r="Z236" i="11"/>
  <c r="AA236" i="11" s="1"/>
  <c r="Y236" i="11"/>
  <c r="Q247" i="11"/>
  <c r="Z247" i="11"/>
  <c r="AA247" i="11" s="1"/>
  <c r="Q259" i="11"/>
  <c r="Z259" i="11"/>
  <c r="AA259" i="11" s="1"/>
  <c r="Q267" i="11"/>
  <c r="Z267" i="11"/>
  <c r="AA267" i="11" s="1"/>
  <c r="Y206" i="11"/>
  <c r="Q219" i="11"/>
  <c r="Z219" i="11"/>
  <c r="AA219" i="11" s="1"/>
  <c r="Z228" i="11"/>
  <c r="AA228" i="11" s="1"/>
  <c r="Z232" i="11"/>
  <c r="AA232" i="11" s="1"/>
  <c r="Q243" i="11"/>
  <c r="Z243" i="11"/>
  <c r="AA243" i="11" s="1"/>
  <c r="Z260" i="11"/>
  <c r="AA260" i="11" s="1"/>
  <c r="Z264" i="11"/>
  <c r="AA264" i="11" s="1"/>
  <c r="Z268" i="11"/>
  <c r="AA268" i="11" s="1"/>
  <c r="Z272" i="11"/>
  <c r="AA272" i="11" s="1"/>
  <c r="Z192" i="11"/>
  <c r="AA192" i="11" s="1"/>
  <c r="Z199" i="11"/>
  <c r="AA199" i="11" s="1"/>
  <c r="Z208" i="11"/>
  <c r="AA208" i="11" s="1"/>
  <c r="Z215" i="11"/>
  <c r="AA215" i="11" s="1"/>
  <c r="Q223" i="11"/>
  <c r="Z223" i="11"/>
  <c r="AA223" i="11" s="1"/>
  <c r="Q239" i="11"/>
  <c r="Z239" i="11"/>
  <c r="AA239" i="11" s="1"/>
  <c r="Z256" i="11"/>
  <c r="AA256" i="11" s="1"/>
  <c r="Q291" i="11"/>
  <c r="Z291" i="11"/>
  <c r="AA291" i="11" s="1"/>
  <c r="Q227" i="11"/>
  <c r="Z227" i="11"/>
  <c r="AA227" i="11" s="1"/>
  <c r="Q231" i="11"/>
  <c r="Z231" i="11"/>
  <c r="AA231" i="11" s="1"/>
  <c r="Q235" i="11"/>
  <c r="Z235" i="11"/>
  <c r="AA235" i="11" s="1"/>
  <c r="Z252" i="11"/>
  <c r="AA252" i="11" s="1"/>
  <c r="Q244" i="11"/>
  <c r="Q248" i="11"/>
  <c r="Q252" i="11"/>
  <c r="Q256" i="11"/>
  <c r="Q260" i="11"/>
  <c r="Q264" i="11"/>
  <c r="Q268" i="11"/>
  <c r="Q272" i="11"/>
  <c r="Q276" i="11"/>
  <c r="Q280" i="11"/>
  <c r="Q284" i="11"/>
  <c r="Q288" i="11"/>
  <c r="Q292" i="11"/>
  <c r="Q296" i="11"/>
  <c r="Q300" i="11"/>
  <c r="AE16" i="9"/>
  <c r="AB23" i="9"/>
  <c r="AB13" i="9" s="1"/>
  <c r="AD13" i="9"/>
  <c r="AF16" i="9"/>
  <c r="AE13" i="9"/>
  <c r="AA8" i="11" l="1"/>
  <c r="Z7" i="11"/>
  <c r="AA7" i="11" s="1"/>
  <c r="AF15" i="9"/>
  <c r="AH15" i="9"/>
  <c r="AA15" i="9"/>
  <c r="AE15" i="9"/>
  <c r="AD15" i="9"/>
  <c r="AB16" i="9"/>
  <c r="AB14" i="9"/>
  <c r="AB15" i="9" s="1"/>
  <c r="L288" i="9" l="1"/>
  <c r="S288" i="9" s="1"/>
  <c r="L256" i="9"/>
  <c r="L224" i="9"/>
  <c r="L192" i="9"/>
  <c r="L160" i="9"/>
  <c r="L128" i="9"/>
  <c r="S128" i="9" s="1"/>
  <c r="L96" i="9"/>
  <c r="L64" i="9"/>
  <c r="L32" i="9"/>
  <c r="L85" i="9"/>
  <c r="L37" i="9"/>
  <c r="L301" i="9"/>
  <c r="L308" i="9"/>
  <c r="L276" i="9"/>
  <c r="L244" i="9"/>
  <c r="L212" i="9"/>
  <c r="S212" i="9" s="1"/>
  <c r="L180" i="9"/>
  <c r="L148" i="9"/>
  <c r="L116" i="9"/>
  <c r="L84" i="9"/>
  <c r="L52" i="9"/>
  <c r="L30" i="9"/>
  <c r="L69" i="9"/>
  <c r="L25" i="9"/>
  <c r="L296" i="9"/>
  <c r="L264" i="9"/>
  <c r="L232" i="9"/>
  <c r="L200" i="9"/>
  <c r="S200" i="9" s="1"/>
  <c r="L168" i="9"/>
  <c r="L136" i="9"/>
  <c r="L104" i="9"/>
  <c r="L72" i="9"/>
  <c r="L40" i="9"/>
  <c r="L97" i="9"/>
  <c r="L49" i="9"/>
  <c r="L309" i="9"/>
  <c r="L284" i="9"/>
  <c r="L252" i="9"/>
  <c r="L220" i="9"/>
  <c r="S220" i="9" s="1"/>
  <c r="L188" i="9"/>
  <c r="L156" i="9"/>
  <c r="L124" i="9"/>
  <c r="L92" i="9"/>
  <c r="L60" i="9"/>
  <c r="L28" i="9"/>
  <c r="L77" i="9"/>
  <c r="L33" i="9"/>
  <c r="L297" i="9"/>
  <c r="L265" i="9"/>
  <c r="L233" i="9"/>
  <c r="L201" i="9"/>
  <c r="L169" i="9"/>
  <c r="L137" i="9"/>
  <c r="L105" i="9"/>
  <c r="L71" i="9"/>
  <c r="L82" i="9"/>
  <c r="L310" i="9"/>
  <c r="L278" i="9"/>
  <c r="L246" i="9"/>
  <c r="L214" i="9"/>
  <c r="L182" i="9"/>
  <c r="S182" i="9" s="1"/>
  <c r="L150" i="9"/>
  <c r="L114" i="9"/>
  <c r="L50" i="9"/>
  <c r="L304" i="9"/>
  <c r="L272" i="9"/>
  <c r="L240" i="9"/>
  <c r="L208" i="9"/>
  <c r="L176" i="9"/>
  <c r="L144" i="9"/>
  <c r="L112" i="9"/>
  <c r="L80" i="9"/>
  <c r="L48" i="9"/>
  <c r="L39" i="9"/>
  <c r="L61" i="9"/>
  <c r="L54" i="9"/>
  <c r="L285" i="9"/>
  <c r="L253" i="9"/>
  <c r="L221" i="9"/>
  <c r="L189" i="9"/>
  <c r="L157" i="9"/>
  <c r="L125" i="9"/>
  <c r="L81" i="9"/>
  <c r="L22" i="9"/>
  <c r="L62" i="9"/>
  <c r="L298" i="9"/>
  <c r="L266" i="9"/>
  <c r="L234" i="9"/>
  <c r="L202" i="9"/>
  <c r="L170" i="9"/>
  <c r="L138" i="9"/>
  <c r="L90" i="9"/>
  <c r="L292" i="9"/>
  <c r="L260" i="9"/>
  <c r="L228" i="9"/>
  <c r="L196" i="9"/>
  <c r="L164" i="9"/>
  <c r="L132" i="9"/>
  <c r="L100" i="9"/>
  <c r="L68" i="9"/>
  <c r="L36" i="9"/>
  <c r="L89" i="9"/>
  <c r="L41" i="9"/>
  <c r="L305" i="9"/>
  <c r="L273" i="9"/>
  <c r="L241" i="9"/>
  <c r="L209" i="9"/>
  <c r="L177" i="9"/>
  <c r="L145" i="9"/>
  <c r="L113" i="9"/>
  <c r="L45" i="9"/>
  <c r="L98" i="9"/>
  <c r="L51" i="9"/>
  <c r="L286" i="9"/>
  <c r="L254" i="9"/>
  <c r="L222" i="9"/>
  <c r="L190" i="9"/>
  <c r="L158" i="9"/>
  <c r="L126" i="9"/>
  <c r="L70" i="9"/>
  <c r="L140" i="9"/>
  <c r="L56" i="9"/>
  <c r="L277" i="9"/>
  <c r="L193" i="9"/>
  <c r="L133" i="9"/>
  <c r="L42" i="9"/>
  <c r="L34" i="9"/>
  <c r="L238" i="9"/>
  <c r="L178" i="9"/>
  <c r="L122" i="9"/>
  <c r="L73" i="9"/>
  <c r="L197" i="9"/>
  <c r="L57" i="9"/>
  <c r="L242" i="9"/>
  <c r="L236" i="9"/>
  <c r="L210" i="9"/>
  <c r="L267" i="9"/>
  <c r="L300" i="9"/>
  <c r="L216" i="9"/>
  <c r="L44" i="9"/>
  <c r="L29" i="9"/>
  <c r="L245" i="9"/>
  <c r="L217" i="9"/>
  <c r="L161" i="9"/>
  <c r="L101" i="9"/>
  <c r="L94" i="9"/>
  <c r="L290" i="9"/>
  <c r="L262" i="9"/>
  <c r="L206" i="9"/>
  <c r="L146" i="9"/>
  <c r="L58" i="9"/>
  <c r="L55" i="9"/>
  <c r="L123" i="9"/>
  <c r="L75" i="9"/>
  <c r="L287" i="9"/>
  <c r="L255" i="9"/>
  <c r="L223" i="9"/>
  <c r="L191" i="9"/>
  <c r="S191" i="9" s="1"/>
  <c r="L159" i="9"/>
  <c r="L135" i="9"/>
  <c r="L79" i="9"/>
  <c r="L248" i="9"/>
  <c r="L281" i="9"/>
  <c r="L225" i="9"/>
  <c r="L165" i="9"/>
  <c r="L110" i="9"/>
  <c r="L270" i="9"/>
  <c r="L78" i="9"/>
  <c r="L111" i="9"/>
  <c r="L204" i="9"/>
  <c r="L120" i="9"/>
  <c r="L67" i="9"/>
  <c r="L269" i="9"/>
  <c r="L213" i="9"/>
  <c r="L185" i="9"/>
  <c r="L129" i="9"/>
  <c r="L43" i="9"/>
  <c r="L35" i="9"/>
  <c r="L258" i="9"/>
  <c r="L230" i="9"/>
  <c r="L174" i="9"/>
  <c r="L106" i="9"/>
  <c r="L19" i="9"/>
  <c r="L107" i="9"/>
  <c r="L307" i="9"/>
  <c r="L275" i="9"/>
  <c r="L243" i="9"/>
  <c r="L211" i="9"/>
  <c r="L179" i="9"/>
  <c r="L76" i="9"/>
  <c r="L302" i="9"/>
  <c r="L186" i="9"/>
  <c r="L53" i="9"/>
  <c r="L203" i="9"/>
  <c r="L280" i="9"/>
  <c r="L108" i="9"/>
  <c r="L24" i="9"/>
  <c r="L237" i="9"/>
  <c r="L181" i="9"/>
  <c r="L153" i="9"/>
  <c r="L93" i="9"/>
  <c r="L74" i="9"/>
  <c r="L282" i="9"/>
  <c r="L226" i="9"/>
  <c r="L198" i="9"/>
  <c r="L142" i="9"/>
  <c r="L38" i="9"/>
  <c r="L139" i="9"/>
  <c r="L87" i="9"/>
  <c r="L295" i="9"/>
  <c r="L263" i="9"/>
  <c r="L231" i="9"/>
  <c r="L199" i="9"/>
  <c r="L167" i="9"/>
  <c r="L103" i="9"/>
  <c r="L257" i="9"/>
  <c r="L115" i="9"/>
  <c r="L279" i="9"/>
  <c r="L215" i="9"/>
  <c r="L152" i="9"/>
  <c r="L109" i="9"/>
  <c r="L294" i="9"/>
  <c r="L154" i="9"/>
  <c r="L20" i="9"/>
  <c r="L95" i="9"/>
  <c r="L299" i="9"/>
  <c r="L171" i="9"/>
  <c r="L47" i="9"/>
  <c r="L268" i="9"/>
  <c r="L184" i="9"/>
  <c r="L21" i="9"/>
  <c r="L261" i="9"/>
  <c r="L205" i="9"/>
  <c r="L149" i="9"/>
  <c r="L121" i="9"/>
  <c r="L23" i="9"/>
  <c r="L306" i="9"/>
  <c r="L250" i="9"/>
  <c r="L194" i="9"/>
  <c r="L166" i="9"/>
  <c r="L102" i="9"/>
  <c r="L31" i="9"/>
  <c r="L119" i="9"/>
  <c r="L59" i="9"/>
  <c r="L283" i="9"/>
  <c r="L251" i="9"/>
  <c r="L219" i="9"/>
  <c r="L187" i="9"/>
  <c r="L151" i="9"/>
  <c r="L63" i="9"/>
  <c r="L289" i="9"/>
  <c r="L141" i="9"/>
  <c r="L143" i="9"/>
  <c r="L249" i="9"/>
  <c r="L235" i="9"/>
  <c r="L183" i="9"/>
  <c r="L172" i="9"/>
  <c r="L88" i="9"/>
  <c r="L293" i="9"/>
  <c r="L229" i="9"/>
  <c r="L173" i="9"/>
  <c r="L117" i="9"/>
  <c r="L65" i="9"/>
  <c r="L118" i="9"/>
  <c r="L66" i="9"/>
  <c r="L274" i="9"/>
  <c r="L218" i="9"/>
  <c r="L162" i="9"/>
  <c r="L134" i="9"/>
  <c r="L86" i="9"/>
  <c r="L26" i="9"/>
  <c r="L155" i="9"/>
  <c r="L99" i="9"/>
  <c r="L83" i="9"/>
  <c r="L303" i="9"/>
  <c r="S303" i="9" s="1"/>
  <c r="L291" i="9"/>
  <c r="L271" i="9"/>
  <c r="L259" i="9"/>
  <c r="L239" i="9"/>
  <c r="L207" i="9"/>
  <c r="L195" i="9"/>
  <c r="L175" i="9"/>
  <c r="L163" i="9"/>
  <c r="L127" i="9"/>
  <c r="S127" i="9" s="1"/>
  <c r="L91" i="9"/>
  <c r="L130" i="9"/>
  <c r="L131" i="9"/>
  <c r="L227" i="9"/>
  <c r="L46" i="9"/>
  <c r="L147" i="9"/>
  <c r="L27" i="9"/>
  <c r="L247" i="9"/>
  <c r="X128" i="9" l="1"/>
  <c r="AG128" i="9" s="1"/>
  <c r="X288" i="9"/>
  <c r="AG288" i="9" s="1"/>
  <c r="X127" i="9"/>
  <c r="AG127" i="9" s="1"/>
  <c r="X303" i="9"/>
  <c r="AG303" i="9" s="1"/>
  <c r="X191" i="9"/>
  <c r="AG191" i="9" s="1"/>
  <c r="X220" i="9"/>
  <c r="AG220" i="9" s="1"/>
  <c r="X200" i="9"/>
  <c r="AG200" i="9" s="1"/>
  <c r="X247" i="9"/>
  <c r="AG247" i="9" s="1"/>
  <c r="S247" i="9"/>
  <c r="X249" i="9"/>
  <c r="AG249" i="9" s="1"/>
  <c r="S249" i="9"/>
  <c r="X142" i="9"/>
  <c r="AG142" i="9" s="1"/>
  <c r="S142" i="9"/>
  <c r="X185" i="9"/>
  <c r="AG185" i="9" s="1"/>
  <c r="S185" i="9"/>
  <c r="X161" i="9"/>
  <c r="AG161" i="9" s="1"/>
  <c r="S161" i="9"/>
  <c r="X70" i="9"/>
  <c r="AG70" i="9" s="1"/>
  <c r="S70" i="9"/>
  <c r="X189" i="9"/>
  <c r="AG189" i="9" s="1"/>
  <c r="S189" i="9"/>
  <c r="X310" i="9"/>
  <c r="AG310" i="9" s="1"/>
  <c r="S310" i="9"/>
  <c r="X156" i="9"/>
  <c r="AG156" i="9" s="1"/>
  <c r="S156" i="9"/>
  <c r="X160" i="9"/>
  <c r="AG160" i="9" s="1"/>
  <c r="S160" i="9"/>
  <c r="X173" i="9"/>
  <c r="AG173" i="9" s="1"/>
  <c r="S173" i="9"/>
  <c r="X306" i="9"/>
  <c r="AG306" i="9" s="1"/>
  <c r="S306" i="9"/>
  <c r="X199" i="9"/>
  <c r="AG199" i="9" s="1"/>
  <c r="S199" i="9"/>
  <c r="X24" i="9"/>
  <c r="AG24" i="9" s="1"/>
  <c r="S24" i="9"/>
  <c r="X213" i="9"/>
  <c r="AG213" i="9" s="1"/>
  <c r="S213" i="9"/>
  <c r="X217" i="9"/>
  <c r="AG217" i="9" s="1"/>
  <c r="S217" i="9"/>
  <c r="X126" i="9"/>
  <c r="AG126" i="9" s="1"/>
  <c r="S126" i="9"/>
  <c r="X228" i="9"/>
  <c r="AG228" i="9" s="1"/>
  <c r="S228" i="9"/>
  <c r="X221" i="9"/>
  <c r="AG221" i="9" s="1"/>
  <c r="S221" i="9"/>
  <c r="X82" i="9"/>
  <c r="AG82" i="9" s="1"/>
  <c r="S82" i="9"/>
  <c r="X188" i="9"/>
  <c r="AG188" i="9" s="1"/>
  <c r="S188" i="9"/>
  <c r="X264" i="9"/>
  <c r="AG264" i="9" s="1"/>
  <c r="S264" i="9"/>
  <c r="X192" i="9"/>
  <c r="AG192" i="9" s="1"/>
  <c r="S192" i="9"/>
  <c r="X141" i="9"/>
  <c r="AG141" i="9" s="1"/>
  <c r="S141" i="9"/>
  <c r="X47" i="9"/>
  <c r="AG47" i="9" s="1"/>
  <c r="S47" i="9"/>
  <c r="X226" i="9"/>
  <c r="AG226" i="9" s="1"/>
  <c r="S226" i="9"/>
  <c r="X179" i="9"/>
  <c r="AG179" i="9" s="1"/>
  <c r="S179" i="9"/>
  <c r="X174" i="9"/>
  <c r="AG174" i="9" s="1"/>
  <c r="S174" i="9"/>
  <c r="X269" i="9"/>
  <c r="AG269" i="9" s="1"/>
  <c r="S269" i="9"/>
  <c r="X165" i="9"/>
  <c r="AG165" i="9" s="1"/>
  <c r="S165" i="9"/>
  <c r="X146" i="9"/>
  <c r="AG146" i="9" s="1"/>
  <c r="S146" i="9"/>
  <c r="X245" i="9"/>
  <c r="AG245" i="9" s="1"/>
  <c r="S245" i="9"/>
  <c r="X242" i="9"/>
  <c r="AG242" i="9" s="1"/>
  <c r="S242" i="9"/>
  <c r="X42" i="9"/>
  <c r="AG42" i="9" s="1"/>
  <c r="S42" i="9"/>
  <c r="X158" i="9"/>
  <c r="AG158" i="9" s="1"/>
  <c r="S158" i="9"/>
  <c r="X113" i="9"/>
  <c r="AG113" i="9" s="1"/>
  <c r="S113" i="9"/>
  <c r="X89" i="9"/>
  <c r="AG89" i="9" s="1"/>
  <c r="S89" i="9"/>
  <c r="X260" i="9"/>
  <c r="AG260" i="9" s="1"/>
  <c r="S260" i="9"/>
  <c r="X298" i="9"/>
  <c r="AG298" i="9" s="1"/>
  <c r="S298" i="9"/>
  <c r="X253" i="9"/>
  <c r="AG253" i="9" s="1"/>
  <c r="S253" i="9"/>
  <c r="X144" i="9"/>
  <c r="AG144" i="9" s="1"/>
  <c r="S144" i="9"/>
  <c r="X150" i="9"/>
  <c r="AG150" i="9" s="1"/>
  <c r="S150" i="9"/>
  <c r="X71" i="9"/>
  <c r="AG71" i="9" s="1"/>
  <c r="S71" i="9"/>
  <c r="X33" i="9"/>
  <c r="AG33" i="9" s="1"/>
  <c r="S33" i="9"/>
  <c r="X72" i="9"/>
  <c r="AG72" i="9" s="1"/>
  <c r="S72" i="9"/>
  <c r="X296" i="9"/>
  <c r="AG296" i="9" s="1"/>
  <c r="S296" i="9"/>
  <c r="X180" i="9"/>
  <c r="AG180" i="9" s="1"/>
  <c r="S180" i="9"/>
  <c r="X85" i="9"/>
  <c r="AG85" i="9" s="1"/>
  <c r="S85" i="9"/>
  <c r="X224" i="9"/>
  <c r="AG224" i="9" s="1"/>
  <c r="S224" i="9"/>
  <c r="X86" i="9"/>
  <c r="AG86" i="9" s="1"/>
  <c r="S86" i="9"/>
  <c r="X251" i="9"/>
  <c r="AG251" i="9" s="1"/>
  <c r="S251" i="9"/>
  <c r="X294" i="9"/>
  <c r="AG294" i="9" s="1"/>
  <c r="S294" i="9"/>
  <c r="X19" i="9"/>
  <c r="AG19" i="9" s="1"/>
  <c r="S19" i="9"/>
  <c r="X159" i="9"/>
  <c r="AG159" i="9" s="1"/>
  <c r="S159" i="9"/>
  <c r="X238" i="9"/>
  <c r="AG238" i="9" s="1"/>
  <c r="S238" i="9"/>
  <c r="X305" i="9"/>
  <c r="AG305" i="9" s="1"/>
  <c r="S305" i="9"/>
  <c r="X80" i="9"/>
  <c r="AG80" i="9" s="1"/>
  <c r="S80" i="9"/>
  <c r="X50" i="9"/>
  <c r="AG50" i="9" s="1"/>
  <c r="S50" i="9"/>
  <c r="X265" i="9"/>
  <c r="AG265" i="9" s="1"/>
  <c r="S265" i="9"/>
  <c r="X97" i="9"/>
  <c r="AG97" i="9" s="1"/>
  <c r="S97" i="9"/>
  <c r="X27" i="9"/>
  <c r="AG27" i="9" s="1"/>
  <c r="S27" i="9"/>
  <c r="X291" i="9"/>
  <c r="AG291" i="9" s="1"/>
  <c r="S291" i="9"/>
  <c r="X134" i="9"/>
  <c r="AG134" i="9" s="1"/>
  <c r="S134" i="9"/>
  <c r="X143" i="9"/>
  <c r="AG143" i="9" s="1"/>
  <c r="S143" i="9"/>
  <c r="X283" i="9"/>
  <c r="AG283" i="9" s="1"/>
  <c r="S283" i="9"/>
  <c r="X268" i="9"/>
  <c r="AG268" i="9" s="1"/>
  <c r="S268" i="9"/>
  <c r="X109" i="9"/>
  <c r="AG109" i="9" s="1"/>
  <c r="S109" i="9"/>
  <c r="X198" i="9"/>
  <c r="AG198" i="9" s="1"/>
  <c r="S198" i="9"/>
  <c r="X76" i="9"/>
  <c r="AG76" i="9" s="1"/>
  <c r="S76" i="9"/>
  <c r="X106" i="9"/>
  <c r="AG106" i="9" s="1"/>
  <c r="S106" i="9"/>
  <c r="X110" i="9"/>
  <c r="AG110" i="9" s="1"/>
  <c r="S110" i="9"/>
  <c r="X58" i="9"/>
  <c r="AG58" i="9" s="1"/>
  <c r="S58" i="9"/>
  <c r="X236" i="9"/>
  <c r="AG236" i="9" s="1"/>
  <c r="S236" i="9"/>
  <c r="X34" i="9"/>
  <c r="AG34" i="9" s="1"/>
  <c r="S34" i="9"/>
  <c r="X45" i="9"/>
  <c r="AG45" i="9" s="1"/>
  <c r="S45" i="9"/>
  <c r="X41" i="9"/>
  <c r="AG41" i="9" s="1"/>
  <c r="S41" i="9"/>
  <c r="X266" i="9"/>
  <c r="AG266" i="9" s="1"/>
  <c r="S266" i="9"/>
  <c r="X112" i="9"/>
  <c r="AG112" i="9" s="1"/>
  <c r="S112" i="9"/>
  <c r="X114" i="9"/>
  <c r="AG114" i="9" s="1"/>
  <c r="S114" i="9"/>
  <c r="X297" i="9"/>
  <c r="AG297" i="9" s="1"/>
  <c r="S297" i="9"/>
  <c r="X40" i="9"/>
  <c r="AG40" i="9" s="1"/>
  <c r="S40" i="9"/>
  <c r="X148" i="9"/>
  <c r="AG148" i="9" s="1"/>
  <c r="S148" i="9"/>
  <c r="X37" i="9"/>
  <c r="AG37" i="9" s="1"/>
  <c r="S37" i="9"/>
  <c r="X147" i="9"/>
  <c r="AG147" i="9" s="1"/>
  <c r="S147" i="9"/>
  <c r="X163" i="9"/>
  <c r="AG163" i="9" s="1"/>
  <c r="S163" i="9"/>
  <c r="X162" i="9"/>
  <c r="AG162" i="9" s="1"/>
  <c r="S162" i="9"/>
  <c r="X229" i="9"/>
  <c r="AG229" i="9" s="1"/>
  <c r="S229" i="9"/>
  <c r="X59" i="9"/>
  <c r="AG59" i="9" s="1"/>
  <c r="S59" i="9"/>
  <c r="X23" i="9"/>
  <c r="AG23" i="9" s="1"/>
  <c r="S23" i="9"/>
  <c r="X152" i="9"/>
  <c r="AG152" i="9" s="1"/>
  <c r="S152" i="9"/>
  <c r="X231" i="9"/>
  <c r="AG231" i="9" s="1"/>
  <c r="S231" i="9"/>
  <c r="X108" i="9"/>
  <c r="AG108" i="9" s="1"/>
  <c r="S108" i="9"/>
  <c r="X46" i="9"/>
  <c r="AG46" i="9" s="1"/>
  <c r="S46" i="9"/>
  <c r="X175" i="9"/>
  <c r="AG175" i="9" s="1"/>
  <c r="S175" i="9"/>
  <c r="X218" i="9"/>
  <c r="AG218" i="9" s="1"/>
  <c r="S218" i="9"/>
  <c r="X293" i="9"/>
  <c r="AG293" i="9" s="1"/>
  <c r="S293" i="9"/>
  <c r="X289" i="9"/>
  <c r="AG289" i="9" s="1"/>
  <c r="S289" i="9"/>
  <c r="X119" i="9"/>
  <c r="AG119" i="9" s="1"/>
  <c r="S119" i="9"/>
  <c r="X121" i="9"/>
  <c r="AG121" i="9" s="1"/>
  <c r="S121" i="9"/>
  <c r="X171" i="9"/>
  <c r="AG171" i="9" s="1"/>
  <c r="S171" i="9"/>
  <c r="X215" i="9"/>
  <c r="AG215" i="9" s="1"/>
  <c r="S215" i="9"/>
  <c r="X263" i="9"/>
  <c r="AG263" i="9" s="1"/>
  <c r="S263" i="9"/>
  <c r="X282" i="9"/>
  <c r="AG282" i="9" s="1"/>
  <c r="S282" i="9"/>
  <c r="X280" i="9"/>
  <c r="AG280" i="9" s="1"/>
  <c r="S280" i="9"/>
  <c r="X211" i="9"/>
  <c r="AG211" i="9" s="1"/>
  <c r="S211" i="9"/>
  <c r="X230" i="9"/>
  <c r="AG230" i="9" s="1"/>
  <c r="S230" i="9"/>
  <c r="X67" i="9"/>
  <c r="AG67" i="9" s="1"/>
  <c r="S67" i="9"/>
  <c r="X225" i="9"/>
  <c r="AG225" i="9" s="1"/>
  <c r="S225" i="9"/>
  <c r="X223" i="9"/>
  <c r="AG223" i="9" s="1"/>
  <c r="S223" i="9"/>
  <c r="X206" i="9"/>
  <c r="AG206" i="9" s="1"/>
  <c r="S206" i="9"/>
  <c r="X29" i="9"/>
  <c r="AG29" i="9" s="1"/>
  <c r="S29" i="9"/>
  <c r="X57" i="9"/>
  <c r="AG57" i="9" s="1"/>
  <c r="S57" i="9"/>
  <c r="X133" i="9"/>
  <c r="AG133" i="9" s="1"/>
  <c r="S133" i="9"/>
  <c r="X190" i="9"/>
  <c r="AG190" i="9" s="1"/>
  <c r="S190" i="9"/>
  <c r="X145" i="9"/>
  <c r="AG145" i="9" s="1"/>
  <c r="S145" i="9"/>
  <c r="X36" i="9"/>
  <c r="AG36" i="9" s="1"/>
  <c r="S36" i="9"/>
  <c r="X292" i="9"/>
  <c r="AG292" i="9" s="1"/>
  <c r="S292" i="9"/>
  <c r="X62" i="9"/>
  <c r="AG62" i="9" s="1"/>
  <c r="S62" i="9"/>
  <c r="X285" i="9"/>
  <c r="AG285" i="9" s="1"/>
  <c r="S285" i="9"/>
  <c r="X176" i="9"/>
  <c r="AG176" i="9" s="1"/>
  <c r="S176" i="9"/>
  <c r="X182" i="9"/>
  <c r="AG182" i="9" s="1"/>
  <c r="X105" i="9"/>
  <c r="AG105" i="9" s="1"/>
  <c r="S105" i="9"/>
  <c r="X77" i="9"/>
  <c r="AG77" i="9" s="1"/>
  <c r="S77" i="9"/>
  <c r="X104" i="9"/>
  <c r="AG104" i="9" s="1"/>
  <c r="S104" i="9"/>
  <c r="X25" i="9"/>
  <c r="AG25" i="9" s="1"/>
  <c r="S25" i="9"/>
  <c r="X212" i="9"/>
  <c r="AG212" i="9" s="1"/>
  <c r="X32" i="9"/>
  <c r="AG32" i="9" s="1"/>
  <c r="S32" i="9"/>
  <c r="X256" i="9"/>
  <c r="AG256" i="9" s="1"/>
  <c r="S256" i="9"/>
  <c r="X250" i="9"/>
  <c r="AG250" i="9" s="1"/>
  <c r="S250" i="9"/>
  <c r="X302" i="9"/>
  <c r="AG302" i="9" s="1"/>
  <c r="S302" i="9"/>
  <c r="X210" i="9"/>
  <c r="AG210" i="9" s="1"/>
  <c r="S210" i="9"/>
  <c r="X196" i="9"/>
  <c r="AG196" i="9" s="1"/>
  <c r="S196" i="9"/>
  <c r="X232" i="9"/>
  <c r="AG232" i="9" s="1"/>
  <c r="S232" i="9"/>
  <c r="X227" i="9"/>
  <c r="AG227" i="9" s="1"/>
  <c r="S227" i="9"/>
  <c r="X274" i="9"/>
  <c r="AG274" i="9" s="1"/>
  <c r="S274" i="9"/>
  <c r="X31" i="9"/>
  <c r="AG31" i="9" s="1"/>
  <c r="S31" i="9"/>
  <c r="X295" i="9"/>
  <c r="AG295" i="9" s="1"/>
  <c r="S295" i="9"/>
  <c r="X243" i="9"/>
  <c r="AG243" i="9" s="1"/>
  <c r="S243" i="9"/>
  <c r="X281" i="9"/>
  <c r="AG281" i="9" s="1"/>
  <c r="S281" i="9"/>
  <c r="X44" i="9"/>
  <c r="AG44" i="9" s="1"/>
  <c r="S44" i="9"/>
  <c r="X222" i="9"/>
  <c r="AG222" i="9" s="1"/>
  <c r="S222" i="9"/>
  <c r="X90" i="9"/>
  <c r="AG90" i="9" s="1"/>
  <c r="S90" i="9"/>
  <c r="X54" i="9"/>
  <c r="AG54" i="9" s="1"/>
  <c r="S54" i="9"/>
  <c r="X137" i="9"/>
  <c r="AG137" i="9" s="1"/>
  <c r="S137" i="9"/>
  <c r="X136" i="9"/>
  <c r="AG136" i="9" s="1"/>
  <c r="S136" i="9"/>
  <c r="X64" i="9"/>
  <c r="AG64" i="9" s="1"/>
  <c r="S64" i="9"/>
  <c r="X66" i="9"/>
  <c r="AG66" i="9" s="1"/>
  <c r="S66" i="9"/>
  <c r="X205" i="9"/>
  <c r="AG205" i="9" s="1"/>
  <c r="S205" i="9"/>
  <c r="X87" i="9"/>
  <c r="AG87" i="9" s="1"/>
  <c r="S87" i="9"/>
  <c r="X275" i="9"/>
  <c r="AG275" i="9" s="1"/>
  <c r="S275" i="9"/>
  <c r="X35" i="9"/>
  <c r="AG35" i="9" s="1"/>
  <c r="S35" i="9"/>
  <c r="X204" i="9"/>
  <c r="AG204" i="9" s="1"/>
  <c r="S204" i="9"/>
  <c r="X290" i="9"/>
  <c r="AG290" i="9" s="1"/>
  <c r="S290" i="9"/>
  <c r="X216" i="9"/>
  <c r="AG216" i="9" s="1"/>
  <c r="S216" i="9"/>
  <c r="X73" i="9"/>
  <c r="AG73" i="9" s="1"/>
  <c r="S73" i="9"/>
  <c r="X277" i="9"/>
  <c r="AG277" i="9" s="1"/>
  <c r="S277" i="9"/>
  <c r="X254" i="9"/>
  <c r="AG254" i="9" s="1"/>
  <c r="S254" i="9"/>
  <c r="X209" i="9"/>
  <c r="AG209" i="9" s="1"/>
  <c r="S209" i="9"/>
  <c r="X100" i="9"/>
  <c r="AG100" i="9" s="1"/>
  <c r="S100" i="9"/>
  <c r="X138" i="9"/>
  <c r="AG138" i="9" s="1"/>
  <c r="S138" i="9"/>
  <c r="X81" i="9"/>
  <c r="AG81" i="9" s="1"/>
  <c r="S81" i="9"/>
  <c r="X61" i="9"/>
  <c r="AG61" i="9" s="1"/>
  <c r="S61" i="9"/>
  <c r="X240" i="9"/>
  <c r="AG240" i="9" s="1"/>
  <c r="S240" i="9"/>
  <c r="X214" i="9"/>
  <c r="AG214" i="9" s="1"/>
  <c r="S214" i="9"/>
  <c r="X169" i="9"/>
  <c r="AG169" i="9" s="1"/>
  <c r="S169" i="9"/>
  <c r="X60" i="9"/>
  <c r="AG60" i="9" s="1"/>
  <c r="S60" i="9"/>
  <c r="X284" i="9"/>
  <c r="AG284" i="9" s="1"/>
  <c r="S284" i="9"/>
  <c r="X168" i="9"/>
  <c r="AG168" i="9" s="1"/>
  <c r="S168" i="9"/>
  <c r="X30" i="9"/>
  <c r="AG30" i="9" s="1"/>
  <c r="S30" i="9"/>
  <c r="X244" i="9"/>
  <c r="AG244" i="9" s="1"/>
  <c r="S244" i="9"/>
  <c r="X96" i="9"/>
  <c r="AG96" i="9" s="1"/>
  <c r="S96" i="9"/>
  <c r="X117" i="9"/>
  <c r="AG117" i="9" s="1"/>
  <c r="S117" i="9"/>
  <c r="X167" i="9"/>
  <c r="AG167" i="9" s="1"/>
  <c r="S167" i="9"/>
  <c r="X270" i="9"/>
  <c r="AG270" i="9" s="1"/>
  <c r="S270" i="9"/>
  <c r="X98" i="9"/>
  <c r="AG98" i="9" s="1"/>
  <c r="S98" i="9"/>
  <c r="X301" i="9"/>
  <c r="AG301" i="9" s="1"/>
  <c r="S301" i="9"/>
  <c r="X195" i="9"/>
  <c r="AG195" i="9" s="1"/>
  <c r="S195" i="9"/>
  <c r="X88" i="9"/>
  <c r="AG88" i="9" s="1"/>
  <c r="S88" i="9"/>
  <c r="X149" i="9"/>
  <c r="AG149" i="9" s="1"/>
  <c r="S149" i="9"/>
  <c r="X279" i="9"/>
  <c r="AG279" i="9" s="1"/>
  <c r="S279" i="9"/>
  <c r="X18" i="9"/>
  <c r="AG18" i="9" s="1"/>
  <c r="S18" i="9"/>
  <c r="X120" i="9"/>
  <c r="AG120" i="9" s="1"/>
  <c r="S120" i="9"/>
  <c r="X262" i="9"/>
  <c r="AG262" i="9" s="1"/>
  <c r="S262" i="9"/>
  <c r="X193" i="9"/>
  <c r="AG193" i="9" s="1"/>
  <c r="S193" i="9"/>
  <c r="X68" i="9"/>
  <c r="AG68" i="9" s="1"/>
  <c r="S68" i="9"/>
  <c r="X252" i="9"/>
  <c r="AG252" i="9" s="1"/>
  <c r="S252" i="9"/>
  <c r="X207" i="9"/>
  <c r="AG207" i="9" s="1"/>
  <c r="S207" i="9"/>
  <c r="X172" i="9"/>
  <c r="AG172" i="9" s="1"/>
  <c r="S172" i="9"/>
  <c r="X102" i="9"/>
  <c r="AG102" i="9" s="1"/>
  <c r="S102" i="9"/>
  <c r="X115" i="9"/>
  <c r="AG115" i="9" s="1"/>
  <c r="S115" i="9"/>
  <c r="X203" i="9"/>
  <c r="AG203" i="9" s="1"/>
  <c r="S203" i="9"/>
  <c r="X287" i="9"/>
  <c r="AG287" i="9" s="1"/>
  <c r="S287" i="9"/>
  <c r="X130" i="9"/>
  <c r="AG130" i="9" s="1"/>
  <c r="S130" i="9"/>
  <c r="X239" i="9"/>
  <c r="AG239" i="9" s="1"/>
  <c r="S239" i="9"/>
  <c r="X155" i="9"/>
  <c r="AG155" i="9" s="1"/>
  <c r="S155" i="9"/>
  <c r="X118" i="9"/>
  <c r="AG118" i="9" s="1"/>
  <c r="S118" i="9"/>
  <c r="X183" i="9"/>
  <c r="AG183" i="9" s="1"/>
  <c r="S183" i="9"/>
  <c r="X187" i="9"/>
  <c r="AG187" i="9" s="1"/>
  <c r="S187" i="9"/>
  <c r="X166" i="9"/>
  <c r="AG166" i="9" s="1"/>
  <c r="S166" i="9"/>
  <c r="X261" i="9"/>
  <c r="AG261" i="9" s="1"/>
  <c r="S261" i="9"/>
  <c r="X20" i="9"/>
  <c r="AG20" i="9" s="1"/>
  <c r="S20" i="9"/>
  <c r="X257" i="9"/>
  <c r="AG257" i="9" s="1"/>
  <c r="S257" i="9"/>
  <c r="X139" i="9"/>
  <c r="AG139" i="9" s="1"/>
  <c r="S139" i="9"/>
  <c r="X153" i="9"/>
  <c r="AG153" i="9" s="1"/>
  <c r="S153" i="9"/>
  <c r="X53" i="9"/>
  <c r="AG53" i="9" s="1"/>
  <c r="S53" i="9"/>
  <c r="X307" i="9"/>
  <c r="AG307" i="9" s="1"/>
  <c r="S307" i="9"/>
  <c r="X43" i="9"/>
  <c r="AG43" i="9" s="1"/>
  <c r="S43" i="9"/>
  <c r="X111" i="9"/>
  <c r="AG111" i="9" s="1"/>
  <c r="S111" i="9"/>
  <c r="X79" i="9"/>
  <c r="AG79" i="9" s="1"/>
  <c r="S79" i="9"/>
  <c r="X75" i="9"/>
  <c r="AG75" i="9" s="1"/>
  <c r="S75" i="9"/>
  <c r="X94" i="9"/>
  <c r="AG94" i="9" s="1"/>
  <c r="S94" i="9"/>
  <c r="X300" i="9"/>
  <c r="AG300" i="9" s="1"/>
  <c r="S300" i="9"/>
  <c r="X122" i="9"/>
  <c r="AG122" i="9" s="1"/>
  <c r="S122" i="9"/>
  <c r="X56" i="9"/>
  <c r="AG56" i="9" s="1"/>
  <c r="S56" i="9"/>
  <c r="X286" i="9"/>
  <c r="AG286" i="9" s="1"/>
  <c r="S286" i="9"/>
  <c r="X241" i="9"/>
  <c r="AG241" i="9" s="1"/>
  <c r="S241" i="9"/>
  <c r="X132" i="9"/>
  <c r="AG132" i="9" s="1"/>
  <c r="S132" i="9"/>
  <c r="X170" i="9"/>
  <c r="AG170" i="9" s="1"/>
  <c r="S170" i="9"/>
  <c r="X125" i="9"/>
  <c r="AG125" i="9" s="1"/>
  <c r="S125" i="9"/>
  <c r="X39" i="9"/>
  <c r="AG39" i="9" s="1"/>
  <c r="S39" i="9"/>
  <c r="X272" i="9"/>
  <c r="AG272" i="9" s="1"/>
  <c r="S272" i="9"/>
  <c r="X246" i="9"/>
  <c r="AG246" i="9" s="1"/>
  <c r="S246" i="9"/>
  <c r="X201" i="9"/>
  <c r="AG201" i="9" s="1"/>
  <c r="S201" i="9"/>
  <c r="X92" i="9"/>
  <c r="AG92" i="9" s="1"/>
  <c r="S92" i="9"/>
  <c r="X309" i="9"/>
  <c r="AG309" i="9" s="1"/>
  <c r="S309" i="9"/>
  <c r="X52" i="9"/>
  <c r="AG52" i="9" s="1"/>
  <c r="S52" i="9"/>
  <c r="X276" i="9"/>
  <c r="AG276" i="9" s="1"/>
  <c r="S276" i="9"/>
  <c r="X271" i="9"/>
  <c r="AG271" i="9" s="1"/>
  <c r="S271" i="9"/>
  <c r="X184" i="9"/>
  <c r="AG184" i="9" s="1"/>
  <c r="S184" i="9"/>
  <c r="X237" i="9"/>
  <c r="AG237" i="9" s="1"/>
  <c r="S237" i="9"/>
  <c r="X55" i="9"/>
  <c r="AG55" i="9" s="1"/>
  <c r="S55" i="9"/>
  <c r="X234" i="9"/>
  <c r="AG234" i="9" s="1"/>
  <c r="S234" i="9"/>
  <c r="X116" i="9"/>
  <c r="AG116" i="9" s="1"/>
  <c r="S116" i="9"/>
  <c r="X83" i="9"/>
  <c r="AG83" i="9" s="1"/>
  <c r="S83" i="9"/>
  <c r="X63" i="9"/>
  <c r="AG63" i="9" s="1"/>
  <c r="S63" i="9"/>
  <c r="X299" i="9"/>
  <c r="AG299" i="9" s="1"/>
  <c r="S299" i="9"/>
  <c r="X74" i="9"/>
  <c r="AG74" i="9" s="1"/>
  <c r="S74" i="9"/>
  <c r="X258" i="9"/>
  <c r="AG258" i="9" s="1"/>
  <c r="S258" i="9"/>
  <c r="X255" i="9"/>
  <c r="AG255" i="9" s="1"/>
  <c r="S255" i="9"/>
  <c r="X197" i="9"/>
  <c r="AG197" i="9" s="1"/>
  <c r="S197" i="9"/>
  <c r="X177" i="9"/>
  <c r="AG177" i="9" s="1"/>
  <c r="S177" i="9"/>
  <c r="X22" i="9"/>
  <c r="AG22" i="9" s="1"/>
  <c r="S22" i="9"/>
  <c r="X208" i="9"/>
  <c r="AG208" i="9" s="1"/>
  <c r="S208" i="9"/>
  <c r="X28" i="9"/>
  <c r="AG28" i="9" s="1"/>
  <c r="S28" i="9"/>
  <c r="X69" i="9"/>
  <c r="AG69" i="9" s="1"/>
  <c r="S69" i="9"/>
  <c r="X131" i="9"/>
  <c r="AG131" i="9" s="1"/>
  <c r="S131" i="9"/>
  <c r="X99" i="9"/>
  <c r="AG99" i="9" s="1"/>
  <c r="S99" i="9"/>
  <c r="X151" i="9"/>
  <c r="AG151" i="9" s="1"/>
  <c r="S151" i="9"/>
  <c r="X95" i="9"/>
  <c r="AG95" i="9" s="1"/>
  <c r="S95" i="9"/>
  <c r="X93" i="9"/>
  <c r="AG93" i="9" s="1"/>
  <c r="S93" i="9"/>
  <c r="X248" i="9"/>
  <c r="AG248" i="9" s="1"/>
  <c r="S248" i="9"/>
  <c r="X91" i="9"/>
  <c r="AG91" i="9" s="1"/>
  <c r="S91" i="9"/>
  <c r="X259" i="9"/>
  <c r="AG259" i="9" s="1"/>
  <c r="S259" i="9"/>
  <c r="X26" i="9"/>
  <c r="AG26" i="9" s="1"/>
  <c r="S26" i="9"/>
  <c r="X65" i="9"/>
  <c r="AG65" i="9" s="1"/>
  <c r="S65" i="9"/>
  <c r="X235" i="9"/>
  <c r="AG235" i="9" s="1"/>
  <c r="S235" i="9"/>
  <c r="X219" i="9"/>
  <c r="AG219" i="9" s="1"/>
  <c r="S219" i="9"/>
  <c r="X194" i="9"/>
  <c r="AG194" i="9" s="1"/>
  <c r="S194" i="9"/>
  <c r="X21" i="9"/>
  <c r="AG21" i="9" s="1"/>
  <c r="S21" i="9"/>
  <c r="X154" i="9"/>
  <c r="AG154" i="9" s="1"/>
  <c r="S154" i="9"/>
  <c r="X103" i="9"/>
  <c r="AG103" i="9" s="1"/>
  <c r="S103" i="9"/>
  <c r="X38" i="9"/>
  <c r="AG38" i="9" s="1"/>
  <c r="S38" i="9"/>
  <c r="X181" i="9"/>
  <c r="AG181" i="9" s="1"/>
  <c r="S181" i="9"/>
  <c r="X186" i="9"/>
  <c r="AG186" i="9" s="1"/>
  <c r="S186" i="9"/>
  <c r="X107" i="9"/>
  <c r="AG107" i="9" s="1"/>
  <c r="S107" i="9"/>
  <c r="X129" i="9"/>
  <c r="AG129" i="9" s="1"/>
  <c r="S129" i="9"/>
  <c r="X78" i="9"/>
  <c r="AG78" i="9" s="1"/>
  <c r="S78" i="9"/>
  <c r="X135" i="9"/>
  <c r="AG135" i="9" s="1"/>
  <c r="S135" i="9"/>
  <c r="X123" i="9"/>
  <c r="AG123" i="9" s="1"/>
  <c r="S123" i="9"/>
  <c r="X101" i="9"/>
  <c r="AG101" i="9" s="1"/>
  <c r="S101" i="9"/>
  <c r="X267" i="9"/>
  <c r="AG267" i="9" s="1"/>
  <c r="S267" i="9"/>
  <c r="X178" i="9"/>
  <c r="AG178" i="9" s="1"/>
  <c r="S178" i="9"/>
  <c r="X140" i="9"/>
  <c r="AG140" i="9" s="1"/>
  <c r="S140" i="9"/>
  <c r="X51" i="9"/>
  <c r="AG51" i="9" s="1"/>
  <c r="S51" i="9"/>
  <c r="X273" i="9"/>
  <c r="AG273" i="9" s="1"/>
  <c r="S273" i="9"/>
  <c r="X164" i="9"/>
  <c r="AG164" i="9" s="1"/>
  <c r="S164" i="9"/>
  <c r="X202" i="9"/>
  <c r="AG202" i="9" s="1"/>
  <c r="S202" i="9"/>
  <c r="X157" i="9"/>
  <c r="AG157" i="9" s="1"/>
  <c r="S157" i="9"/>
  <c r="X48" i="9"/>
  <c r="AG48" i="9" s="1"/>
  <c r="S48" i="9"/>
  <c r="X304" i="9"/>
  <c r="AG304" i="9" s="1"/>
  <c r="S304" i="9"/>
  <c r="X278" i="9"/>
  <c r="AG278" i="9" s="1"/>
  <c r="S278" i="9"/>
  <c r="X233" i="9"/>
  <c r="AG233" i="9" s="1"/>
  <c r="S233" i="9"/>
  <c r="X124" i="9"/>
  <c r="AG124" i="9" s="1"/>
  <c r="S124" i="9"/>
  <c r="X49" i="9"/>
  <c r="AG49" i="9" s="1"/>
  <c r="S49" i="9"/>
  <c r="X84" i="9"/>
  <c r="AG84" i="9" s="1"/>
  <c r="S84" i="9"/>
  <c r="X308" i="9"/>
  <c r="AG308" i="9" s="1"/>
  <c r="S308" i="9"/>
  <c r="L16" i="9"/>
  <c r="L13" i="9"/>
  <c r="L14" i="9"/>
  <c r="AG16" i="9" l="1"/>
  <c r="AG13" i="9"/>
  <c r="AG14" i="9"/>
  <c r="S14" i="9"/>
  <c r="S13" i="9"/>
  <c r="S16" i="9"/>
  <c r="X13" i="9"/>
  <c r="X16" i="9"/>
  <c r="X14" i="9"/>
  <c r="L15" i="9"/>
  <c r="AG15" i="9" l="1"/>
  <c r="S15" i="9"/>
  <c r="X15" i="9"/>
</calcChain>
</file>

<file path=xl/sharedStrings.xml><?xml version="1.0" encoding="utf-8"?>
<sst xmlns="http://schemas.openxmlformats.org/spreadsheetml/2006/main" count="1325" uniqueCount="433">
  <si>
    <t>Muutos</t>
  </si>
  <si>
    <t>Yhteisövero</t>
  </si>
  <si>
    <t>Kiinteistövero</t>
  </si>
  <si>
    <t>Maks</t>
  </si>
  <si>
    <t>Min</t>
  </si>
  <si>
    <t>Vaihteluväli</t>
  </si>
  <si>
    <t>Mediaani</t>
  </si>
  <si>
    <t>nro</t>
  </si>
  <si>
    <t>Koko maa</t>
  </si>
  <si>
    <t>Alajärvi</t>
  </si>
  <si>
    <t>Alavieska</t>
  </si>
  <si>
    <t>Alavus</t>
  </si>
  <si>
    <t>Asikkala</t>
  </si>
  <si>
    <t>Askola</t>
  </si>
  <si>
    <t>Aura</t>
  </si>
  <si>
    <t>Akaa</t>
  </si>
  <si>
    <t>Enonkoski</t>
  </si>
  <si>
    <t>Enontekiö</t>
  </si>
  <si>
    <t>Espoo</t>
  </si>
  <si>
    <t>Eura</t>
  </si>
  <si>
    <t>Eurajoki</t>
  </si>
  <si>
    <t>Evijärvi</t>
  </si>
  <si>
    <t>Forssa</t>
  </si>
  <si>
    <t>Haapajärvi</t>
  </si>
  <si>
    <t>Haapavesi</t>
  </si>
  <si>
    <t>Hailuoto</t>
  </si>
  <si>
    <t>Halsua</t>
  </si>
  <si>
    <t>Hamina</t>
  </si>
  <si>
    <t>Hankasalmi</t>
  </si>
  <si>
    <t>Hanko</t>
  </si>
  <si>
    <t>Harjavalta</t>
  </si>
  <si>
    <t>Hartola</t>
  </si>
  <si>
    <t>Hattula</t>
  </si>
  <si>
    <t>Hausjärvi</t>
  </si>
  <si>
    <t>Heinävesi</t>
  </si>
  <si>
    <t>Helsinki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</si>
  <si>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</si>
  <si>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</si>
  <si>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</si>
  <si>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</si>
  <si>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</si>
  <si>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</si>
  <si>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</si>
  <si>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</si>
  <si>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</si>
  <si>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</si>
  <si>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</si>
  <si>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</si>
  <si>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</si>
  <si>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</si>
  <si>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</si>
  <si>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</si>
  <si>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</si>
  <si>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</si>
  <si>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</si>
  <si>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</si>
  <si>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</si>
  <si>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</si>
  <si>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</si>
  <si>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</si>
  <si>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</si>
  <si>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</si>
  <si>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</si>
  <si>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</si>
  <si>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</si>
  <si>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</si>
  <si>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</si>
  <si>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</si>
  <si>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</si>
  <si>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</si>
  <si>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</si>
  <si>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</si>
  <si>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</si>
  <si>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</si>
  <si>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</si>
  <si>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</si>
  <si>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</si>
  <si>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</si>
  <si>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</si>
  <si>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</si>
  <si>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</si>
  <si>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</si>
  <si>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</si>
  <si>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</si>
  <si>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</si>
  <si>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</si>
  <si>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</si>
  <si>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</si>
  <si>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</si>
  <si>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</si>
  <si>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</si>
  <si>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</si>
  <si>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</si>
  <si>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</si>
  <si>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</si>
  <si>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</si>
  <si>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</si>
  <si>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</si>
  <si>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</si>
  <si>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</si>
  <si>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</si>
  <si>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</si>
  <si>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</si>
  <si>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</si>
  <si>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</si>
  <si>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</si>
  <si>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</si>
  <si>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</si>
  <si>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</si>
  <si>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</si>
  <si>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</si>
  <si>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</si>
  <si>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</si>
  <si>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</si>
  <si>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</si>
  <si>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</si>
  <si>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</si>
  <si>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</si>
  <si>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</si>
  <si>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</si>
  <si>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</si>
  <si>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</si>
  <si>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</si>
  <si>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</si>
  <si>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</si>
  <si>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</si>
  <si>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</si>
  <si>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</si>
  <si>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</si>
  <si>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</si>
  <si>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</si>
  <si>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</si>
  <si>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</si>
  <si>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</si>
  <si>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</si>
  <si>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</si>
  <si>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</si>
  <si>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</si>
  <si>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</si>
  <si>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</si>
  <si>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</si>
  <si>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</si>
  <si>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</si>
  <si>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</si>
  <si>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</si>
  <si>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</si>
  <si>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</si>
  <si>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</si>
  <si>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</si>
  <si>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</si>
  <si>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</si>
  <si>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</si>
  <si>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</si>
  <si>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</si>
  <si>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</si>
  <si>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</si>
  <si>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</si>
  <si>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</si>
  <si>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</si>
  <si>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</si>
  <si>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</si>
  <si>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</si>
  <si>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</si>
  <si>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</si>
  <si>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</si>
  <si>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</si>
  <si>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</si>
  <si>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</si>
  <si>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</si>
  <si>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</si>
  <si>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</si>
  <si>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</si>
  <si>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</si>
  <si>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</si>
  <si>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</si>
  <si>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</si>
  <si>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</si>
  <si>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</si>
  <si>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</si>
  <si>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</si>
  <si>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</si>
  <si>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</si>
  <si>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</si>
  <si>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</si>
  <si>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</si>
  <si>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</si>
  <si>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</si>
  <si>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Pertunmaa</t>
  </si>
  <si>
    <t>Petäjävesi</t>
  </si>
  <si>
    <t>Pieksämäki</t>
  </si>
  <si>
    <t>Pielavesi</t>
  </si>
  <si>
    <t>Pietarsaari</t>
  </si>
  <si>
    <t>Pedersören k.</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</si>
  <si>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</si>
  <si>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</si>
  <si>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</si>
  <si>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</si>
  <si>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</si>
  <si>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</si>
  <si>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</si>
  <si>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</si>
  <si>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</si>
  <si>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</si>
  <si>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</si>
  <si>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</si>
  <si>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</si>
  <si>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</si>
  <si>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</si>
  <si>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</si>
  <si>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</si>
  <si>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</si>
  <si>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</si>
  <si>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</si>
  <si>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</si>
  <si>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</si>
  <si>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</si>
  <si>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</si>
  <si>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</si>
  <si>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</si>
  <si>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</si>
  <si>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</si>
  <si>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</si>
  <si>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</si>
  <si>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</si>
  <si>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</si>
  <si>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</si>
  <si>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</si>
  <si>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</si>
  <si>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</si>
  <si>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</si>
  <si>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</si>
  <si>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</si>
  <si>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</si>
  <si>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</si>
  <si>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</si>
  <si>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</si>
  <si>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</si>
  <si>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</si>
  <si>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</si>
  <si>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</si>
  <si>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</si>
  <si>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</si>
  <si>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</si>
  <si>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</si>
  <si>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</si>
  <si>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</si>
  <si>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</si>
  <si>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</si>
  <si>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</si>
  <si>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</si>
  <si>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</si>
  <si>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</si>
  <si>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</si>
  <si>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</si>
  <si>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</si>
  <si>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</si>
  <si>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</si>
  <si>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</si>
  <si>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</si>
  <si>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</si>
  <si>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</si>
  <si>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</si>
  <si>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</si>
  <si>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</si>
  <si>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</si>
  <si>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</si>
  <si>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</si>
  <si>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</si>
  <si>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</si>
  <si>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</si>
  <si>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</si>
  <si>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</si>
  <si>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</si>
  <si>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</si>
  <si>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</si>
  <si>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</si>
  <si>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</si>
  <si>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</si>
  <si>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</si>
  <si>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</si>
  <si>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</si>
  <si>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</si>
  <si>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</si>
  <si>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</si>
  <si>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</si>
  <si>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</si>
  <si>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</si>
  <si>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</si>
  <si>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</si>
  <si>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</si>
  <si>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</si>
  <si>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</si>
  <si>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</si>
  <si>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</si>
  <si>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</si>
  <si>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</si>
  <si>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</si>
  <si>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</si>
  <si>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</si>
  <si>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</si>
  <si>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</si>
  <si>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</si>
  <si>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Tasapaino = vuosikate poistojen jälkeen</t>
  </si>
  <si>
    <t>Alue</t>
  </si>
  <si>
    <t>VOS, muutosraj. (40 %:n omavastuu)</t>
  </si>
  <si>
    <t>Rahoituserät, netto</t>
  </si>
  <si>
    <t>Uusi tasapaino, €</t>
  </si>
  <si>
    <t>Uusi tasapaino, €/as.</t>
  </si>
  <si>
    <t>Muut tulot (ei muutu)</t>
  </si>
  <si>
    <t>Nykyinen tasapaino, €</t>
  </si>
  <si>
    <t xml:space="preserve">Nykyinen tasapaino, €/as. </t>
  </si>
  <si>
    <t>Yhteisövero (nykyinen)</t>
  </si>
  <si>
    <t>VOS, VM (nykyinen)</t>
  </si>
  <si>
    <t>Verokompit, VM</t>
  </si>
  <si>
    <t>Verokompit, VM (nykyinen)</t>
  </si>
  <si>
    <t>VOS, VM</t>
  </si>
  <si>
    <t xml:space="preserve">Kunnallisvero </t>
  </si>
  <si>
    <t>NYKYINEN (2022)</t>
  </si>
  <si>
    <t>VOS OKM, 2022</t>
  </si>
  <si>
    <t>Kunnallisvero (nykyverojärj.)</t>
  </si>
  <si>
    <t>Tasapainon muutos, €</t>
  </si>
  <si>
    <t>Tuloslaskelma 2022 (nykyinen ja uusi soten jälkeen) sekä tasapainotilan muutos</t>
  </si>
  <si>
    <t>Tasapainon muutos 2023, €/as</t>
  </si>
  <si>
    <t>Tasapainon muutos 2024, €/as</t>
  </si>
  <si>
    <t>Tasapainon muutos 2025, €/as</t>
  </si>
  <si>
    <t>Tasapainon muutos 2026, €/as</t>
  </si>
  <si>
    <t>Tasapainon muutos 2027 (LOPULLINEN MUUTOS), €/as</t>
  </si>
  <si>
    <t>Ilman siirtymätasausta</t>
  </si>
  <si>
    <t>Uusi tasapaino ILMAN tasausta, 2022, €/asukas</t>
  </si>
  <si>
    <t>Tasapainon muutos ILMAN tasausta, 2022, €/asukas</t>
  </si>
  <si>
    <t>Uusi tasapaino ml. tasaus, 2027 alkaen, €/asukas</t>
  </si>
  <si>
    <t>Tasapainon muutos ml. tasaus, 2027 alkaen, €/asukas</t>
  </si>
  <si>
    <t>Nykyinen kunnan vero-%, 2022</t>
  </si>
  <si>
    <t>UUSI kunnan vero-%, 2022</t>
  </si>
  <si>
    <t>Korotuspaine/laskuvara tulovero-%:iin 2024, %-yks.</t>
  </si>
  <si>
    <t>Korotuspaine/laskuvara tulovero-%:iin 2023, %-yks.</t>
  </si>
  <si>
    <t>Korotuspaine/laskuvara tulovero-%:iin 2025, %-yks.</t>
  </si>
  <si>
    <t>Korotuspaine/laskuvara tulovero-%:iin 2026, %-yks.</t>
  </si>
  <si>
    <t>LOPULLINEN lask. paine (pysyvä) 2027&gt; %-yks.</t>
  </si>
  <si>
    <t>Laskennallinen veroprosentin korotuspaine</t>
  </si>
  <si>
    <t xml:space="preserve">Vuonna 2023 muutoksen vaikutus rajataan nollaan euroon asukasta kohden, mukaan lukien lääkärihelikopterien rahoitusosuuden poistuminen (+4 €/as.). </t>
  </si>
  <si>
    <t>Tasapainotilan muutoksen vaikutusta on havainnollistettu myös laskennallisena muutospaineena kunnallisveroprosenttiin.</t>
  </si>
  <si>
    <t>Positiivinen luku kuvaa korotuspainetta ja negatiivinen luku laskuvaraa.</t>
  </si>
  <si>
    <t>Kunnallisvero-%:n muutos, 2022</t>
  </si>
  <si>
    <t>Kunnallisvero-%:n tuotto, v. 2022</t>
  </si>
  <si>
    <t>Kunnallisveroprosentin leikkuuosuus:</t>
  </si>
  <si>
    <t>Hv-alue</t>
  </si>
  <si>
    <t>Kuntakoko</t>
  </si>
  <si>
    <t>Kunnat</t>
  </si>
  <si>
    <t>Nykyinen tasapaino 2022, €/asukas</t>
  </si>
  <si>
    <t>Tasapainon muutos siirtymäkautena</t>
  </si>
  <si>
    <t>Siirtyvä valtionosuus (sote-osat)</t>
  </si>
  <si>
    <t>Siirtyvät veromenetysten kompensaatiot</t>
  </si>
  <si>
    <t>Siirtyvä kunnallisvero</t>
  </si>
  <si>
    <t>Siirtyvien kustannusten ja tulojen erotus</t>
  </si>
  <si>
    <t>Neutralisointi</t>
  </si>
  <si>
    <t>Siirtyvä yhteisövero</t>
  </si>
  <si>
    <t xml:space="preserve">Siirtyvät tulot ml. verokust. alenema ja tasauksen neutralisointi </t>
  </si>
  <si>
    <t xml:space="preserve">Kuntien sote-uudistukseen liittyvät rahoituslaskelmat </t>
  </si>
  <si>
    <t>Tasapainon muutos, €/as.</t>
  </si>
  <si>
    <t>Uudistuksen vaikutus kunnan tasapainotilaan tasataan järjestelmämuutoksen tasauksella. Tasaus on kunnan valtionosuuteen tehtävä lisäys tai vähennys.</t>
  </si>
  <si>
    <t>Järjestelmämuutoksen tasaus on kunta-valtio-suhteessa neutraali, joten kaikki kunnat osallistuvat tasauksen rahoittamiseen (netralisointitarve keltaisella pohjalla).</t>
  </si>
  <si>
    <t>Verotuskustannusten alenema (hyöty)</t>
  </si>
  <si>
    <t>HUOM! Laskelmassa ei ole mukana järjestelmämuutoksen tasausta</t>
  </si>
  <si>
    <t>Muutoksen rajaus (omavastuu 40 %)</t>
  </si>
  <si>
    <t xml:space="preserve">Siirtyvät kustannukset: </t>
  </si>
  <si>
    <t>Siirtyvät tulot:</t>
  </si>
  <si>
    <t>Tässä tarkastelussa vain järjestelmämuutoksen tasauksen muutos vaikuttaa kunnan tasapainoon. Tasauksen lisäksi todellisuudessa kunnan tulot (verotulot, valtionosuudet ja toimintatuotot) sekä kustannukset muuttuvat vuosittain normaaliin tapaan.</t>
  </si>
  <si>
    <t>Siirtyvien kustannusten muodostuminen</t>
  </si>
  <si>
    <t>Keskiarvo 2021-2022</t>
  </si>
  <si>
    <t>SOTE siirtyvät kustannukset 2022 tasossa</t>
  </si>
  <si>
    <t>PELA siirtyvät kustannukset, TP2021</t>
  </si>
  <si>
    <t>PELA siirtyvät kustannukset 2022 tasossa</t>
  </si>
  <si>
    <t>Siirtyvät kustannukset yhteensä</t>
  </si>
  <si>
    <t>Keskiarvo 2021-20222</t>
  </si>
  <si>
    <t>Järjestelmämuutoksen tasaus ml. Neutralisointi, €/as.</t>
  </si>
  <si>
    <t>Järjestelmämuutoksen tasaus</t>
  </si>
  <si>
    <t>Tasaus 2023, €</t>
  </si>
  <si>
    <t>Tasaus 2024, €</t>
  </si>
  <si>
    <t>Tasaus 2025, €</t>
  </si>
  <si>
    <t>Tasaus 2026, €</t>
  </si>
  <si>
    <t>Tasaus 2027, €</t>
  </si>
  <si>
    <t>Tasaus 2023, €/asukas</t>
  </si>
  <si>
    <t>Tasaus 2024, €/asukas</t>
  </si>
  <si>
    <t>Tasaus 2025, €/asukas</t>
  </si>
  <si>
    <t>Tasaus 2026, €/asukas</t>
  </si>
  <si>
    <t>Tasaus 2027, €/asukas</t>
  </si>
  <si>
    <t>Verotuskustannusten alenema</t>
  </si>
  <si>
    <t>SOTE siirtyvät kustannukset, TP2021 (kunnan hyte eliminoitu)</t>
  </si>
  <si>
    <t>Sote-uudistuksen yhteydessä kunnilta siirtyvät kustannukset ja tulot sekä muutosrajoitin</t>
  </si>
  <si>
    <t>Verotuloihin perustuvan tasauksen muutos, ml. Neutralisointi</t>
  </si>
  <si>
    <t>-Kuntien peruspalvelujen valtionosuus</t>
  </si>
  <si>
    <t>Siirtolaskelma</t>
  </si>
  <si>
    <t>Kevään 2023 arvion mukainen</t>
  </si>
  <si>
    <t>Siirtyvät erät</t>
  </si>
  <si>
    <t>Siirtyvät tulot yhteensä</t>
  </si>
  <si>
    <t>Jälkikäteistarkistuksesta aiheutuva valtionosuuden lisäsiirto</t>
  </si>
  <si>
    <t>Asukasluku 31.12.2022</t>
  </si>
  <si>
    <t>UUSI (uudistus huomioiden, vuonna 2022)</t>
  </si>
  <si>
    <t>Vuodesta 2024 alkaen tasauksen vaikutus pienenee 15 €/asukas vuosittain vuoteen 2027 saakka, minkä jälkeen tasaus jää pysyväksi osaksi valtionosuutta.</t>
  </si>
  <si>
    <r>
      <t xml:space="preserve">Järjestelmämuutoksen tasaus ml. neutralisointi, € </t>
    </r>
    <r>
      <rPr>
        <b/>
        <sz val="14"/>
        <color rgb="FFFFC000"/>
        <rFont val="Arial"/>
        <family val="2"/>
      </rPr>
      <t>(viedään osaksi valtionosuutta)</t>
    </r>
  </si>
  <si>
    <t xml:space="preserve">Siirtolaskelma: </t>
  </si>
  <si>
    <t xml:space="preserve">Siirtolaskelmassa kuvataan kunnilta hyvinvointialueille siirtyvien kustannusten ja tulojen kokonaisarviot. Tuloja siirretään koko maan tasolla kustannuksia vastaava määrä. </t>
  </si>
  <si>
    <t>Tasauselementti: Muutosrajoitin</t>
  </si>
  <si>
    <t xml:space="preserve">Muutosrajoittimella kohtuullisestaan siirtyvien tulojen ja siirtyvien kustannusten erotusta. Rajoitin on 60 % siirtyvien tulojen ja kustannusten erotuksesta. Jos tuloja siirtyy kustannuksia enemmän on muutosrajoitin positiivinen ja vastaavasti negatiivinen, jos kustannuksia siirtyy tuloja enemmän. Muutosrajoitin viedään pysyvästi osaksi kunnan peruspalveluiden valtionosuutta. </t>
  </si>
  <si>
    <t>Tasapainotilan muutos:</t>
  </si>
  <si>
    <t>Tasauselementti: Järjestelmämuutoksen tasaus</t>
  </si>
  <si>
    <t>Uudistuksen vaikutusta kuntien talouteen arvioidaan talouden tasapainotilan muutoksen myötä. Tasapainotilalla tarkoitetaan tässä tapauksessa vuosikatetta poistojen jälkeen ja tarkastelu tehdään vuoden 2022 tasossa.</t>
  </si>
  <si>
    <t xml:space="preserve">Uudistuksesta aiheutuvia muutoksia kuntien talouden tasapainossa kohtuullistetaan järjestelmämuutoksen tasauksella. Tarkastelu tehdään vuoden 2022 tasossa ja tasaus huomioidaan valtionosuudessa vuodesta 2023 alkaen. Tasaus on porrastettu niin, että tasauksen vaikutus on suurin heti uudistuksen voimaantulon jälkeen, minkä jälkeen vaikutus pienenee viiden vuoden siirtymäkauden aikana. Uudistuksen voimaantulovuonna tasaus rajaa muutoksen talouden tasapainossa nollaan. Tämän jälkeen tasapainotilan annetaan muuttua vaiheittain maksimissaan +/- 15 euroa asukasta kohden vuoteen 2027 asti. Vuoden 2027 tasaus jää pysyväksi. Näin ollen pysyvä muutos kunnan tasapainotilassa vuoden 2022 tasossa on maksimissaan +/- 60 euroa asukasta kohden. </t>
  </si>
  <si>
    <t>Siirtyvät sote- ja pela-kustannukset</t>
  </si>
  <si>
    <t>Siirtyvillä tuloilla katettavat kustannukset yhteensä</t>
  </si>
  <si>
    <t>Siirtyvät tulot</t>
  </si>
  <si>
    <t>Oikaisu: lisäys/vähennys(-) 2021 sote-nettokustannukseen</t>
  </si>
  <si>
    <t>Sote-nettokustannus TP2021 (oikaisut huomioitu)</t>
  </si>
  <si>
    <t>Oikaisu: lisäys/vähennys(-) 2022 sote-nettokustannukseen</t>
  </si>
  <si>
    <t>Sote-nettokustannus TP2022 (oikaisut huomioitu)</t>
  </si>
  <si>
    <t xml:space="preserve">PELA siirtyvät kustannukset, TP2022 </t>
  </si>
  <si>
    <t>SOTE siirtyvät kustannukset, TP2022 (hyte eliminoitu)</t>
  </si>
  <si>
    <t>Muutosrajoitin, euroa</t>
  </si>
  <si>
    <t>Elokuun 2023 arvion mukainen</t>
  </si>
  <si>
    <t>-Kunnallisvero</t>
  </si>
  <si>
    <t>Erotus (valtionosuuden lisäsiirto)</t>
  </si>
  <si>
    <t xml:space="preserve">Kuntien sote-uudistukseen liittyvät rahoituslaskelmat on päivitetty elokuussa 2023. Päivitys on osa sote-laskelmien jälkikäteistarkistusta, joka suoritetaan vuoden 2023 aikana. Seuraava laskelmapäivitys on lokakuussa 2023. Lopullinen laskelma valmistuu marraskuussa 2023. </t>
  </si>
  <si>
    <t xml:space="preserve">Laskelma sisältää tilinpäätösten mukaiset tiedot hyvinvointialueille siirtyvistä sote- ja pela-kustannuksista vuodelta 2022 ja 2021. Kustannustiedoissa on huomioitu myös oikaisut, joita VM on selvittänyt kesän 2023 aikana. Kustannustietoihin tehtyjä oikaisuja on mahdollista kommentoida 30.9. mennessä erillisellä lomakkeella. </t>
  </si>
  <si>
    <t>Lisäksi laskelmaan on päivitetty verovuoden 2022 ennakkotietohin perustuvat tiedot siirtyvistä verotuloista. Siirtyvien kustannusten ja tulojen jälkikäteistarkistuksesta aiheutuvan valtionosuuden lisäsiirron arvioidaan tällä hetkellä olevan noin 224 milj. euroa. Valtionosuuden lisäsiirron myötä kunnilta siirtyy uudistuksen yhteydessä yhtä paljon tuloja kuin menoja.</t>
  </si>
  <si>
    <t>Päivitettyjen laskelmien mukaiset tasauselementit sekä jälkikäteistarkistuksesta aiheutuva valtionosuuden lisäsiirto huomioidaan peruspalvelujen valtionosuudessa vuodesta 2024 eteenpäin. Laskelma tulee tarkentumaan edelleen syksyn 2023 aikana.</t>
  </si>
  <si>
    <t xml:space="preserve">Kunnilta siirtyvät sote- ja pelastustoimen kustannukset perustuvat kuntakohtaisiin kuntien ilmoittamiin kustannustietoihin. Tässä laskelmassa kustannustieto perustuu vuoden 2021 ja 2022 tilinpäätöstietoon. Lisäksi kustannustiedossa on huomioitu tilinpäätöstietoihin tehtävät oikaisut. Näiden vuosien kustannusten keskiarvo on skaalattu koko maan vuoden 2022 siirtyvien kustannusten tasoon. </t>
  </si>
  <si>
    <t xml:space="preserve">Siirtyvät verotulot perustuvat verohallinnon elokuussa 2023 julkaistuun ennakkotietoon verovuoden 2022 verotuksesta. Kunnallisveron siirto perustuu kaikkien kuntien kunnallisveroprosenttin 12,64 %-yksikön alentamiseen. Kuntien osuutta yhteisöveron tuotosta alennetaan kolmanneksella, eli yhteensä 11,25 prosenttiyksiköllä. Valtionosuudet ja veronmenetysten korvaukset on huomioitu vuoden 2022 tietojen mukaisina. </t>
  </si>
  <si>
    <t>-Yhteisövero</t>
  </si>
  <si>
    <t>-Veromenetysten korvaus</t>
  </si>
  <si>
    <t>Siirtyvät kustannukset (TP21+TP22)</t>
  </si>
  <si>
    <t>Jäljelle jäävien tehtävien nettokustannukset (TP2022)</t>
  </si>
  <si>
    <t>Toimintakate + poistot ja arvonal. (TP2022)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</si>
</sst>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_ ;[Red]\-#,##0\ "/>
    <numFmt numFmtId="166" formatCode="#,##0.00_ ;[Red]\-#,##0.00\ "/>
    <numFmt numFmtId="167" formatCode="0.00_ ;[Red]\-0.00\ "/>
  </numFmts>
  <fonts count="27" x14ac:knownFonts="1">
    <font>
      <sz val="11"/>
      <color theme="1"/>
      <name val="Arial"/>
      <family val="2"/>
      <scheme val="minor"/>
    </font>
    <font>
      <sz val="11"/>
      <color theme="1"/>
      <name val="Arial"/>
      <family val="2"/>
      <scheme val="minor"/>
    </font>
    <font>
      <sz val="10"/>
      <color theme="1"/>
      <name val="Arial"/>
      <family val="2"/>
    </font>
    <font>
      <sz val="8"/>
      <color theme="1"/>
      <name val="Arial"/>
      <family val="2"/>
    </font>
    <font>
      <b/>
      <sz val="14"/>
      <color theme="1"/>
      <name val="Arial"/>
      <family val="2"/>
    </font>
    <font>
      <b/>
      <sz val="10"/>
      <color theme="1"/>
      <name val="Arial"/>
      <family val="2"/>
    </font>
    <font>
      <b/>
      <sz val="8"/>
      <name val="Arial"/>
      <family val="2"/>
    </font>
    <font>
      <sz val="8"/>
      <name val="Arial"/>
      <family val="2"/>
    </font>
    <font>
      <b/>
      <sz val="8"/>
      <color theme="1"/>
      <name val="Arial"/>
      <family val="2"/>
    </font>
    <font>
      <sz val="10"/>
      <name val="Arial"/>
      <family val="2"/>
    </font>
    <font>
      <b/>
      <sz val="12"/>
      <color theme="1"/>
      <name val="Arial"/>
      <family val="2"/>
    </font>
    <font>
      <b/>
      <sz val="12"/>
      <name val="Arial"/>
      <family val="2"/>
    </font>
    <font>
      <sz val="12"/>
      <color theme="1"/>
      <name val="Arial"/>
      <family val="2"/>
    </font>
    <font>
      <b/>
      <u/>
      <sz val="12"/>
      <color theme="1"/>
      <name val="Arial"/>
      <family val="2"/>
    </font>
    <font>
      <sz val="12"/>
      <name val="Arial"/>
      <family val="2"/>
    </font>
    <font>
      <b/>
      <i/>
      <sz val="12"/>
      <name val="Arial"/>
      <family val="2"/>
    </font>
    <font>
      <sz val="12"/>
      <color rgb="FFFF0000"/>
      <name val="Arial"/>
      <family val="2"/>
    </font>
    <font>
      <sz val="18"/>
      <color theme="3"/>
      <name val="Arial Narrow"/>
      <family val="2"/>
      <scheme val="major"/>
    </font>
    <font>
      <b/>
      <sz val="11"/>
      <color theme="1"/>
      <name val="Arial"/>
      <family val="2"/>
      <scheme val="minor"/>
    </font>
    <font>
      <sz val="11"/>
      <color rgb="FFFF0000"/>
      <name val="Arial"/>
      <family val="2"/>
      <scheme val="minor"/>
    </font>
    <font>
      <b/>
      <sz val="13"/>
      <color theme="3"/>
      <name val="Arial"/>
      <family val="2"/>
      <scheme val="minor"/>
    </font>
    <font>
      <sz val="11"/>
      <color rgb="FF000000"/>
      <name val="Arial"/>
      <family val="2"/>
      <scheme val="minor"/>
    </font>
    <font>
      <sz val="11"/>
      <color rgb="FF000000"/>
      <name val="Calibri"/>
      <family val="2"/>
    </font>
    <font>
      <b/>
      <sz val="11"/>
      <color rgb="FF000000"/>
      <name val="Calibri"/>
      <family val="2"/>
    </font>
    <font>
      <sz val="11"/>
      <color theme="0"/>
      <name val="Calibri"/>
      <family val="2"/>
    </font>
    <font>
      <b/>
      <sz val="12"/>
      <color rgb="FFFF0000"/>
      <name val="Arial"/>
      <family val="2"/>
    </font>
    <font>
      <b/>
      <sz val="14"/>
      <color rgb="FFFFC000"/>
      <name val="Arial"/>
      <family val="2"/>
    </font>
  </fonts>
  <fills count="1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bgColor indexed="64"/>
      </patternFill>
    </fill>
    <fill>
      <patternFill patternType="solid">
        <fgColor rgb="FFFFFF00"/>
        <bgColor indexed="64"/>
      </patternFill>
    </fill>
    <fill>
      <patternFill patternType="solid">
        <fgColor theme="6"/>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tint="0.39997558519241921"/>
        <bgColor indexed="64"/>
      </patternFill>
    </fill>
  </fills>
  <borders count="15">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indexed="64"/>
      </top>
      <bottom/>
      <diagonal/>
    </border>
    <border>
      <left/>
      <right/>
      <top/>
      <bottom style="medium">
        <color indexed="64"/>
      </bottom>
      <diagonal/>
    </border>
    <border>
      <left/>
      <right/>
      <top/>
      <bottom style="thick">
        <color theme="4"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164" fontId="1" fillId="0" borderId="0" applyFont="0" applyFill="0" applyBorder="0" applyAlignment="0" applyProtection="0"/>
    <xf numFmtId="0" fontId="2" fillId="0" borderId="0"/>
    <xf numFmtId="9" fontId="1" fillId="0" borderId="0" applyFont="0" applyFill="0" applyBorder="0" applyAlignment="0" applyProtection="0"/>
    <xf numFmtId="0" fontId="17" fillId="0" borderId="0" applyNumberFormat="0" applyFill="0" applyBorder="0" applyAlignment="0" applyProtection="0"/>
    <xf numFmtId="0" fontId="20" fillId="0" borderId="10" applyNumberFormat="0" applyFill="0" applyAlignment="0" applyProtection="0"/>
  </cellStyleXfs>
  <cellXfs count="178">
    <xf numFmtId="0" fontId="0" fillId="0" borderId="0" xfId="0"/>
    <xf numFmtId="0" fontId="2" fillId="2" borderId="0" xfId="2" applyFill="1"/>
    <xf numFmtId="0" fontId="2" fillId="0" borderId="0" xfId="2"/>
    <xf numFmtId="165" fontId="3" fillId="2" borderId="0" xfId="2" applyNumberFormat="1" applyFont="1" applyFill="1"/>
    <xf numFmtId="0" fontId="7" fillId="0" borderId="0" xfId="2" applyFont="1" applyFill="1"/>
    <xf numFmtId="165" fontId="8" fillId="2" borderId="0" xfId="2" applyNumberFormat="1" applyFont="1" applyFill="1" applyAlignment="1">
      <alignment horizontal="right"/>
    </xf>
    <xf numFmtId="165" fontId="8" fillId="2" borderId="0" xfId="2" applyNumberFormat="1" applyFont="1" applyFill="1"/>
    <xf numFmtId="0" fontId="3" fillId="0" borderId="0" xfId="2" applyFont="1" applyFill="1"/>
    <xf numFmtId="165" fontId="3" fillId="0" borderId="0" xfId="2" applyNumberFormat="1" applyFont="1" applyFill="1"/>
    <xf numFmtId="165" fontId="7" fillId="0" borderId="0" xfId="2" applyNumberFormat="1" applyFont="1" applyFill="1"/>
    <xf numFmtId="4" fontId="7" fillId="0" borderId="0" xfId="2" applyNumberFormat="1" applyFont="1" applyFill="1"/>
    <xf numFmtId="0" fontId="6" fillId="0" borderId="0" xfId="2" applyFont="1" applyFill="1" applyBorder="1" applyAlignment="1">
      <alignment horizontal="right"/>
    </xf>
    <xf numFmtId="0" fontId="2" fillId="0" borderId="0" xfId="2" applyFill="1"/>
    <xf numFmtId="0" fontId="14" fillId="0" borderId="0" xfId="2" applyFont="1" applyFill="1"/>
    <xf numFmtId="0" fontId="2" fillId="0" borderId="0" xfId="2" applyAlignment="1">
      <alignment vertical="center"/>
    </xf>
    <xf numFmtId="167" fontId="14" fillId="0" borderId="0" xfId="2" applyNumberFormat="1" applyFont="1" applyFill="1" applyBorder="1" applyAlignment="1"/>
    <xf numFmtId="0" fontId="17" fillId="0" borderId="0" xfId="4"/>
    <xf numFmtId="165" fontId="11" fillId="6" borderId="2" xfId="2" applyNumberFormat="1" applyFont="1" applyFill="1" applyBorder="1" applyAlignment="1">
      <alignment horizontal="left" vertical="center" wrapText="1"/>
    </xf>
    <xf numFmtId="0" fontId="14" fillId="0" borderId="0" xfId="2" applyFont="1" applyFill="1" applyBorder="1"/>
    <xf numFmtId="0" fontId="12" fillId="0" borderId="0" xfId="2" applyFont="1" applyFill="1" applyBorder="1" applyAlignment="1">
      <alignment horizontal="left"/>
    </xf>
    <xf numFmtId="0" fontId="12" fillId="0" borderId="0" xfId="2" applyFont="1" applyFill="1" applyBorder="1"/>
    <xf numFmtId="165" fontId="12" fillId="0" borderId="0" xfId="2" applyNumberFormat="1" applyFont="1" applyFill="1" applyBorder="1"/>
    <xf numFmtId="165" fontId="14" fillId="0" borderId="0" xfId="2" applyNumberFormat="1" applyFont="1" applyFill="1" applyBorder="1"/>
    <xf numFmtId="4" fontId="14" fillId="0" borderId="0" xfId="2" applyNumberFormat="1" applyFont="1" applyFill="1" applyBorder="1"/>
    <xf numFmtId="0" fontId="11" fillId="0" borderId="0" xfId="2" applyFont="1" applyFill="1" applyBorder="1" applyAlignment="1">
      <alignment horizontal="right"/>
    </xf>
    <xf numFmtId="0" fontId="12" fillId="0" borderId="0" xfId="2" applyNumberFormat="1" applyFont="1" applyFill="1" applyBorder="1" applyAlignment="1"/>
    <xf numFmtId="0" fontId="10" fillId="0" borderId="0" xfId="2" applyNumberFormat="1" applyFont="1" applyFill="1" applyBorder="1" applyAlignment="1"/>
    <xf numFmtId="165" fontId="10" fillId="0" borderId="0" xfId="2" applyNumberFormat="1" applyFont="1" applyFill="1" applyBorder="1" applyAlignment="1">
      <alignment horizontal="right" vertical="center"/>
    </xf>
    <xf numFmtId="165" fontId="11" fillId="0" borderId="0" xfId="2" applyNumberFormat="1" applyFont="1" applyFill="1" applyBorder="1" applyAlignment="1"/>
    <xf numFmtId="166" fontId="11" fillId="0" borderId="0" xfId="2" applyNumberFormat="1" applyFont="1" applyFill="1" applyBorder="1" applyAlignment="1"/>
    <xf numFmtId="166" fontId="11" fillId="0" borderId="0" xfId="2" applyNumberFormat="1" applyFont="1" applyFill="1" applyBorder="1" applyAlignment="1">
      <alignment horizontal="right"/>
    </xf>
    <xf numFmtId="165" fontId="12" fillId="0" borderId="0" xfId="2" applyNumberFormat="1" applyFont="1" applyFill="1" applyBorder="1" applyAlignment="1">
      <alignment vertical="center"/>
    </xf>
    <xf numFmtId="165" fontId="14" fillId="0" borderId="0" xfId="2" applyNumberFormat="1" applyFont="1" applyFill="1" applyBorder="1" applyAlignment="1"/>
    <xf numFmtId="166" fontId="14" fillId="0" borderId="0" xfId="2" applyNumberFormat="1" applyFont="1" applyFill="1" applyBorder="1" applyAlignment="1"/>
    <xf numFmtId="4" fontId="14" fillId="0" borderId="0" xfId="2" applyNumberFormat="1" applyFont="1" applyFill="1" applyBorder="1" applyAlignment="1"/>
    <xf numFmtId="0" fontId="10" fillId="0" borderId="6" xfId="2" applyNumberFormat="1" applyFont="1" applyFill="1" applyBorder="1" applyAlignment="1"/>
    <xf numFmtId="165" fontId="10" fillId="0" borderId="6" xfId="2" applyNumberFormat="1" applyFont="1" applyFill="1" applyBorder="1" applyAlignment="1">
      <alignment vertical="center"/>
    </xf>
    <xf numFmtId="165" fontId="11" fillId="0" borderId="6" xfId="2" applyNumberFormat="1" applyFont="1" applyFill="1" applyBorder="1" applyAlignment="1"/>
    <xf numFmtId="166" fontId="11" fillId="0" borderId="6" xfId="2" applyNumberFormat="1" applyFont="1" applyFill="1" applyBorder="1" applyAlignment="1"/>
    <xf numFmtId="4" fontId="11" fillId="0" borderId="6" xfId="2" applyNumberFormat="1" applyFont="1" applyFill="1" applyBorder="1" applyAlignment="1"/>
    <xf numFmtId="167" fontId="11" fillId="0" borderId="6" xfId="2" applyNumberFormat="1" applyFont="1" applyFill="1" applyBorder="1" applyAlignment="1"/>
    <xf numFmtId="0" fontId="5" fillId="0" borderId="6" xfId="2" applyFont="1" applyBorder="1"/>
    <xf numFmtId="165" fontId="11" fillId="8" borderId="6" xfId="2" applyNumberFormat="1" applyFont="1" applyFill="1" applyBorder="1" applyAlignment="1"/>
    <xf numFmtId="0" fontId="15" fillId="0" borderId="0" xfId="2" applyNumberFormat="1" applyFont="1" applyFill="1" applyBorder="1" applyAlignment="1">
      <alignment horizontal="center" vertical="center" wrapText="1"/>
    </xf>
    <xf numFmtId="0" fontId="17" fillId="0" borderId="0" xfId="4" applyFill="1" applyAlignment="1"/>
    <xf numFmtId="0" fontId="0" fillId="0" borderId="0" xfId="0" applyFill="1" applyAlignment="1"/>
    <xf numFmtId="0" fontId="12" fillId="0" borderId="0" xfId="2" applyFont="1" applyFill="1"/>
    <xf numFmtId="165" fontId="12" fillId="0" borderId="0" xfId="2" applyNumberFormat="1" applyFont="1" applyFill="1"/>
    <xf numFmtId="165" fontId="14" fillId="0" borderId="0" xfId="2" applyNumberFormat="1" applyFont="1" applyFill="1"/>
    <xf numFmtId="4" fontId="14" fillId="0" borderId="0" xfId="2" applyNumberFormat="1" applyFont="1" applyFill="1"/>
    <xf numFmtId="0" fontId="12" fillId="0" borderId="0" xfId="2" applyFont="1" applyFill="1" applyAlignment="1">
      <alignment horizontal="left"/>
    </xf>
    <xf numFmtId="0" fontId="12" fillId="0" borderId="0" xfId="2" applyNumberFormat="1" applyFont="1" applyFill="1" applyAlignment="1"/>
    <xf numFmtId="0" fontId="11" fillId="10" borderId="0" xfId="2" applyNumberFormat="1" applyFont="1" applyFill="1" applyBorder="1" applyAlignment="1">
      <alignment horizontal="left" vertical="center" wrapText="1"/>
    </xf>
    <xf numFmtId="0" fontId="11" fillId="6" borderId="0" xfId="2" applyNumberFormat="1" applyFont="1" applyFill="1" applyBorder="1" applyAlignment="1">
      <alignment horizontal="left" vertical="center" wrapText="1"/>
    </xf>
    <xf numFmtId="165" fontId="11" fillId="6" borderId="0" xfId="2" applyNumberFormat="1" applyFont="1" applyFill="1" applyBorder="1" applyAlignment="1">
      <alignment horizontal="left" vertical="center" wrapText="1"/>
    </xf>
    <xf numFmtId="4" fontId="11" fillId="6" borderId="0" xfId="2" applyNumberFormat="1" applyFont="1" applyFill="1" applyBorder="1" applyAlignment="1">
      <alignment horizontal="left" vertical="center" wrapText="1"/>
    </xf>
    <xf numFmtId="0" fontId="10" fillId="7" borderId="0" xfId="2" applyFont="1" applyFill="1" applyBorder="1"/>
    <xf numFmtId="0" fontId="12" fillId="7" borderId="0" xfId="2" applyFont="1" applyFill="1" applyBorder="1"/>
    <xf numFmtId="165" fontId="12" fillId="7" borderId="0" xfId="2" applyNumberFormat="1" applyFont="1" applyFill="1" applyBorder="1"/>
    <xf numFmtId="165" fontId="11" fillId="6" borderId="0" xfId="2" applyNumberFormat="1" applyFont="1" applyFill="1" applyBorder="1" applyAlignment="1"/>
    <xf numFmtId="165" fontId="11" fillId="6" borderId="6" xfId="2" applyNumberFormat="1" applyFont="1" applyFill="1" applyBorder="1" applyAlignment="1"/>
    <xf numFmtId="165" fontId="14" fillId="6" borderId="0" xfId="2" applyNumberFormat="1" applyFont="1" applyFill="1" applyBorder="1" applyAlignment="1"/>
    <xf numFmtId="165" fontId="11" fillId="0" borderId="2" xfId="2" applyNumberFormat="1" applyFont="1" applyFill="1" applyBorder="1" applyAlignment="1"/>
    <xf numFmtId="165" fontId="11" fillId="0" borderId="3" xfId="2" applyNumberFormat="1" applyFont="1" applyFill="1" applyBorder="1" applyAlignment="1"/>
    <xf numFmtId="165" fontId="14" fillId="0" borderId="2" xfId="2" applyNumberFormat="1" applyFont="1" applyFill="1" applyBorder="1" applyAlignment="1"/>
    <xf numFmtId="165" fontId="8" fillId="0" borderId="0" xfId="2" applyNumberFormat="1" applyFont="1" applyFill="1" applyAlignment="1">
      <alignment horizontal="right"/>
    </xf>
    <xf numFmtId="165" fontId="0" fillId="0" borderId="0" xfId="0" applyNumberFormat="1"/>
    <xf numFmtId="165" fontId="0" fillId="6" borderId="0" xfId="0" applyNumberFormat="1" applyFill="1"/>
    <xf numFmtId="0" fontId="0" fillId="6" borderId="0" xfId="0" applyFill="1" applyAlignment="1">
      <alignment vertical="center" wrapText="1"/>
    </xf>
    <xf numFmtId="0" fontId="0" fillId="0" borderId="0" xfId="0" applyFill="1" applyAlignment="1">
      <alignment vertical="center" wrapText="1"/>
    </xf>
    <xf numFmtId="0" fontId="0" fillId="0" borderId="0" xfId="0" applyFill="1"/>
    <xf numFmtId="165" fontId="0" fillId="5" borderId="0" xfId="0" applyNumberFormat="1" applyFill="1"/>
    <xf numFmtId="0" fontId="0" fillId="5" borderId="0" xfId="0" applyFill="1" applyAlignment="1">
      <alignment vertical="center" wrapText="1"/>
    </xf>
    <xf numFmtId="9" fontId="18" fillId="0" borderId="0" xfId="3" applyFont="1"/>
    <xf numFmtId="166" fontId="18" fillId="0" borderId="0" xfId="0" applyNumberFormat="1" applyFont="1"/>
    <xf numFmtId="0" fontId="18" fillId="0" borderId="0" xfId="0" applyFont="1"/>
    <xf numFmtId="0" fontId="18" fillId="0" borderId="6" xfId="0" applyFont="1" applyBorder="1"/>
    <xf numFmtId="165" fontId="18" fillId="0" borderId="6" xfId="0" applyNumberFormat="1" applyFont="1" applyBorder="1"/>
    <xf numFmtId="165" fontId="18" fillId="6" borderId="6" xfId="0" applyNumberFormat="1" applyFont="1" applyFill="1" applyBorder="1"/>
    <xf numFmtId="165" fontId="18" fillId="5" borderId="6" xfId="0" applyNumberFormat="1" applyFont="1" applyFill="1" applyBorder="1"/>
    <xf numFmtId="165" fontId="4" fillId="7" borderId="1" xfId="2" applyNumberFormat="1" applyFont="1" applyFill="1" applyBorder="1"/>
    <xf numFmtId="165" fontId="12" fillId="7" borderId="8" xfId="2" applyNumberFormat="1" applyFont="1" applyFill="1" applyBorder="1"/>
    <xf numFmtId="165" fontId="12" fillId="7" borderId="4" xfId="2" applyNumberFormat="1" applyFont="1" applyFill="1" applyBorder="1"/>
    <xf numFmtId="165" fontId="11" fillId="6" borderId="5" xfId="2" applyNumberFormat="1" applyFont="1" applyFill="1" applyBorder="1" applyAlignment="1">
      <alignment horizontal="left" vertical="center" wrapText="1"/>
    </xf>
    <xf numFmtId="165" fontId="11" fillId="6" borderId="5" xfId="2" applyNumberFormat="1" applyFont="1" applyFill="1" applyBorder="1" applyAlignment="1"/>
    <xf numFmtId="165" fontId="11" fillId="8" borderId="3" xfId="2" applyNumberFormat="1" applyFont="1" applyFill="1" applyBorder="1" applyAlignment="1"/>
    <xf numFmtId="165" fontId="11" fillId="6" borderId="7" xfId="2" applyNumberFormat="1" applyFont="1" applyFill="1" applyBorder="1" applyAlignment="1"/>
    <xf numFmtId="165" fontId="14" fillId="6" borderId="5" xfId="2" applyNumberFormat="1" applyFont="1" applyFill="1" applyBorder="1" applyAlignment="1"/>
    <xf numFmtId="165" fontId="14" fillId="0" borderId="3" xfId="2" applyNumberFormat="1" applyFont="1" applyFill="1" applyBorder="1" applyAlignment="1"/>
    <xf numFmtId="165" fontId="14" fillId="0" borderId="6" xfId="2" applyNumberFormat="1" applyFont="1" applyFill="1" applyBorder="1" applyAlignment="1"/>
    <xf numFmtId="165" fontId="14" fillId="6" borderId="6" xfId="2" applyNumberFormat="1" applyFont="1" applyFill="1" applyBorder="1" applyAlignment="1"/>
    <xf numFmtId="165" fontId="14" fillId="6" borderId="7" xfId="2" applyNumberFormat="1" applyFont="1" applyFill="1" applyBorder="1" applyAlignment="1"/>
    <xf numFmtId="165" fontId="4" fillId="9" borderId="1" xfId="2" applyNumberFormat="1" applyFont="1" applyFill="1" applyBorder="1"/>
    <xf numFmtId="165" fontId="12" fillId="9" borderId="8" xfId="2" applyNumberFormat="1" applyFont="1" applyFill="1" applyBorder="1"/>
    <xf numFmtId="165" fontId="12" fillId="9" borderId="4" xfId="2" applyNumberFormat="1" applyFont="1" applyFill="1" applyBorder="1"/>
    <xf numFmtId="0" fontId="11" fillId="10" borderId="2" xfId="2" applyNumberFormat="1" applyFont="1" applyFill="1" applyBorder="1" applyAlignment="1">
      <alignment horizontal="left" vertical="center" wrapText="1"/>
    </xf>
    <xf numFmtId="0" fontId="11" fillId="10" borderId="5" xfId="2" applyNumberFormat="1" applyFont="1" applyFill="1" applyBorder="1" applyAlignment="1">
      <alignment horizontal="left" vertical="center" wrapText="1"/>
    </xf>
    <xf numFmtId="165" fontId="11" fillId="0" borderId="5" xfId="2" applyNumberFormat="1" applyFont="1" applyFill="1" applyBorder="1" applyAlignment="1"/>
    <xf numFmtId="165" fontId="11" fillId="0" borderId="7" xfId="2" applyNumberFormat="1" applyFont="1" applyFill="1" applyBorder="1" applyAlignment="1"/>
    <xf numFmtId="165" fontId="14" fillId="0" borderId="5" xfId="2" applyNumberFormat="1" applyFont="1" applyFill="1" applyBorder="1" applyAlignment="1"/>
    <xf numFmtId="165" fontId="14" fillId="0" borderId="7" xfId="2" applyNumberFormat="1" applyFont="1" applyFill="1" applyBorder="1" applyAlignment="1"/>
    <xf numFmtId="4" fontId="14" fillId="7" borderId="8" xfId="2" applyNumberFormat="1" applyFont="1" applyFill="1" applyBorder="1"/>
    <xf numFmtId="0" fontId="11" fillId="7" borderId="8" xfId="2" applyFont="1" applyFill="1" applyBorder="1" applyAlignment="1">
      <alignment horizontal="left"/>
    </xf>
    <xf numFmtId="0" fontId="14" fillId="7" borderId="8" xfId="2" applyFont="1" applyFill="1" applyBorder="1"/>
    <xf numFmtId="0" fontId="14" fillId="7" borderId="4" xfId="2" applyFont="1" applyFill="1" applyBorder="1" applyAlignment="1">
      <alignment horizontal="right"/>
    </xf>
    <xf numFmtId="0" fontId="11" fillId="6" borderId="5" xfId="2" applyNumberFormat="1" applyFont="1" applyFill="1" applyBorder="1" applyAlignment="1">
      <alignment horizontal="left" vertical="center" wrapText="1"/>
    </xf>
    <xf numFmtId="166" fontId="11" fillId="0" borderId="2" xfId="2" applyNumberFormat="1" applyFont="1" applyFill="1" applyBorder="1" applyAlignment="1"/>
    <xf numFmtId="166" fontId="11" fillId="0" borderId="5" xfId="2" applyNumberFormat="1" applyFont="1" applyFill="1" applyBorder="1" applyAlignment="1">
      <alignment horizontal="right"/>
    </xf>
    <xf numFmtId="166" fontId="11" fillId="0" borderId="3" xfId="2" applyNumberFormat="1" applyFont="1" applyFill="1" applyBorder="1" applyAlignment="1"/>
    <xf numFmtId="167" fontId="11" fillId="0" borderId="7" xfId="2" applyNumberFormat="1" applyFont="1" applyFill="1" applyBorder="1" applyAlignment="1"/>
    <xf numFmtId="166" fontId="14" fillId="0" borderId="2" xfId="2" applyNumberFormat="1" applyFont="1" applyFill="1" applyBorder="1" applyAlignment="1"/>
    <xf numFmtId="167" fontId="14" fillId="0" borderId="5" xfId="2" applyNumberFormat="1" applyFont="1" applyFill="1" applyBorder="1" applyAlignment="1"/>
    <xf numFmtId="166" fontId="14" fillId="0" borderId="3" xfId="2" applyNumberFormat="1" applyFont="1" applyFill="1" applyBorder="1" applyAlignment="1"/>
    <xf numFmtId="4" fontId="14" fillId="0" borderId="6" xfId="2" applyNumberFormat="1" applyFont="1" applyFill="1" applyBorder="1" applyAlignment="1"/>
    <xf numFmtId="166" fontId="14" fillId="0" borderId="6" xfId="2" applyNumberFormat="1" applyFont="1" applyFill="1" applyBorder="1" applyAlignment="1"/>
    <xf numFmtId="167" fontId="14" fillId="0" borderId="6" xfId="2" applyNumberFormat="1" applyFont="1" applyFill="1" applyBorder="1" applyAlignment="1"/>
    <xf numFmtId="167" fontId="14" fillId="0" borderId="7" xfId="2" applyNumberFormat="1" applyFont="1" applyFill="1" applyBorder="1" applyAlignment="1"/>
    <xf numFmtId="0" fontId="19" fillId="0" borderId="0" xfId="0" applyFont="1"/>
    <xf numFmtId="165" fontId="14" fillId="0" borderId="0" xfId="2" applyNumberFormat="1" applyFont="1" applyFill="1" applyBorder="1" applyAlignment="1">
      <alignment horizontal="right"/>
    </xf>
    <xf numFmtId="0" fontId="2" fillId="0" borderId="0" xfId="2" applyFont="1" applyFill="1" applyBorder="1"/>
    <xf numFmtId="165" fontId="17" fillId="0" borderId="0" xfId="4" applyNumberFormat="1" applyFill="1"/>
    <xf numFmtId="165" fontId="8" fillId="0" borderId="0" xfId="2" applyNumberFormat="1" applyFont="1" applyFill="1"/>
    <xf numFmtId="165" fontId="10" fillId="0" borderId="0" xfId="2" applyNumberFormat="1" applyFont="1" applyFill="1"/>
    <xf numFmtId="165" fontId="10" fillId="0" borderId="0" xfId="2" applyNumberFormat="1" applyFont="1" applyFill="1" applyAlignment="1">
      <alignment horizontal="right"/>
    </xf>
    <xf numFmtId="165" fontId="16" fillId="0" borderId="0" xfId="2" applyNumberFormat="1" applyFont="1" applyFill="1"/>
    <xf numFmtId="0" fontId="9" fillId="0" borderId="0" xfId="2" applyFont="1" applyFill="1" applyBorder="1" applyAlignment="1">
      <alignment horizontal="right" vertical="center"/>
    </xf>
    <xf numFmtId="165" fontId="11" fillId="0" borderId="9" xfId="2" applyNumberFormat="1" applyFont="1" applyFill="1" applyBorder="1" applyAlignment="1">
      <alignment horizontal="right"/>
    </xf>
    <xf numFmtId="0" fontId="5" fillId="2" borderId="9" xfId="2" applyFont="1" applyFill="1" applyBorder="1"/>
    <xf numFmtId="0" fontId="5" fillId="0" borderId="9" xfId="2" applyFont="1" applyBorder="1"/>
    <xf numFmtId="165" fontId="10" fillId="12" borderId="0" xfId="2" applyNumberFormat="1" applyFont="1" applyFill="1" applyBorder="1"/>
    <xf numFmtId="165" fontId="4" fillId="12" borderId="0" xfId="2" applyNumberFormat="1" applyFont="1" applyFill="1" applyBorder="1"/>
    <xf numFmtId="165" fontId="10" fillId="12" borderId="0" xfId="2" applyNumberFormat="1" applyFont="1" applyFill="1" applyBorder="1" applyAlignment="1">
      <alignment horizontal="right"/>
    </xf>
    <xf numFmtId="165" fontId="14" fillId="4" borderId="0" xfId="2" applyNumberFormat="1" applyFont="1" applyFill="1" applyBorder="1" applyAlignment="1">
      <alignment horizontal="center" vertical="center" wrapText="1"/>
    </xf>
    <xf numFmtId="165" fontId="11" fillId="11" borderId="9" xfId="2" applyNumberFormat="1" applyFont="1" applyFill="1" applyBorder="1" applyAlignment="1">
      <alignment horizontal="right"/>
    </xf>
    <xf numFmtId="165" fontId="14" fillId="11" borderId="0" xfId="2" applyNumberFormat="1" applyFont="1" applyFill="1" applyBorder="1" applyAlignment="1">
      <alignment horizontal="right"/>
    </xf>
    <xf numFmtId="165" fontId="11" fillId="6" borderId="9" xfId="2" applyNumberFormat="1" applyFont="1" applyFill="1" applyBorder="1" applyAlignment="1">
      <alignment horizontal="right"/>
    </xf>
    <xf numFmtId="165" fontId="14" fillId="6" borderId="0" xfId="2" applyNumberFormat="1" applyFont="1" applyFill="1" applyBorder="1" applyAlignment="1">
      <alignment horizontal="right"/>
    </xf>
    <xf numFmtId="165" fontId="14" fillId="11" borderId="0" xfId="2" applyNumberFormat="1" applyFont="1" applyFill="1" applyBorder="1" applyAlignment="1">
      <alignment horizontal="center" vertical="center" wrapText="1"/>
    </xf>
    <xf numFmtId="165" fontId="13" fillId="13" borderId="0" xfId="2" applyNumberFormat="1" applyFont="1" applyFill="1" applyBorder="1" applyAlignment="1">
      <alignment horizontal="right"/>
    </xf>
    <xf numFmtId="0" fontId="16" fillId="0" borderId="0" xfId="2" applyFont="1" applyFill="1" applyBorder="1" applyAlignment="1">
      <alignment horizontal="left"/>
    </xf>
    <xf numFmtId="0" fontId="21" fillId="0" borderId="0" xfId="0" applyFont="1" applyAlignment="1">
      <alignment wrapText="1"/>
    </xf>
    <xf numFmtId="0" fontId="20" fillId="0" borderId="10" xfId="5"/>
    <xf numFmtId="0" fontId="0" fillId="0" borderId="0" xfId="0" applyFont="1" applyBorder="1"/>
    <xf numFmtId="165" fontId="0" fillId="0" borderId="0" xfId="0" applyNumberFormat="1" applyFont="1" applyBorder="1"/>
    <xf numFmtId="0" fontId="0" fillId="0" borderId="0" xfId="0" applyAlignment="1">
      <alignment horizontal="center"/>
    </xf>
    <xf numFmtId="0" fontId="0" fillId="0" borderId="0" xfId="0" applyFont="1" applyBorder="1" applyAlignment="1">
      <alignment horizontal="center" vertical="center" wrapText="1"/>
    </xf>
    <xf numFmtId="165" fontId="18" fillId="3" borderId="0" xfId="0" applyNumberFormat="1" applyFont="1" applyFill="1" applyBorder="1"/>
    <xf numFmtId="165" fontId="18" fillId="4" borderId="0" xfId="0" applyNumberFormat="1" applyFont="1" applyFill="1" applyBorder="1"/>
    <xf numFmtId="165" fontId="11" fillId="6" borderId="0" xfId="2" quotePrefix="1" applyNumberFormat="1" applyFont="1" applyFill="1" applyBorder="1" applyAlignment="1">
      <alignment horizontal="left" vertical="center" wrapText="1"/>
    </xf>
    <xf numFmtId="165" fontId="4" fillId="7" borderId="8" xfId="2" applyNumberFormat="1" applyFont="1" applyFill="1" applyBorder="1"/>
    <xf numFmtId="3" fontId="17" fillId="0" borderId="0" xfId="4" applyNumberFormat="1" applyFill="1" applyBorder="1"/>
    <xf numFmtId="0" fontId="0" fillId="5" borderId="11" xfId="0" applyFill="1" applyBorder="1" applyAlignment="1">
      <alignment vertical="center" wrapText="1"/>
    </xf>
    <xf numFmtId="165" fontId="18" fillId="5" borderId="12" xfId="0" applyNumberFormat="1" applyFont="1" applyFill="1" applyBorder="1"/>
    <xf numFmtId="165" fontId="0" fillId="5" borderId="13" xfId="0" applyNumberFormat="1" applyFill="1" applyBorder="1"/>
    <xf numFmtId="165" fontId="0" fillId="5" borderId="14" xfId="0" applyNumberFormat="1" applyFill="1" applyBorder="1"/>
    <xf numFmtId="165" fontId="11" fillId="6" borderId="2" xfId="2" quotePrefix="1" applyNumberFormat="1" applyFont="1" applyFill="1" applyBorder="1" applyAlignment="1">
      <alignment horizontal="left" vertical="center" wrapText="1"/>
    </xf>
    <xf numFmtId="165" fontId="4" fillId="14" borderId="0" xfId="2" applyNumberFormat="1" applyFont="1" applyFill="1" applyBorder="1"/>
    <xf numFmtId="165" fontId="10" fillId="14" borderId="0" xfId="2" applyNumberFormat="1" applyFont="1" applyFill="1" applyBorder="1" applyAlignment="1">
      <alignment horizontal="right"/>
    </xf>
    <xf numFmtId="165" fontId="14" fillId="10" borderId="0" xfId="2" applyNumberFormat="1" applyFont="1" applyFill="1" applyBorder="1" applyAlignment="1">
      <alignment horizontal="center" vertical="center" wrapText="1"/>
    </xf>
    <xf numFmtId="165" fontId="11" fillId="10" borderId="9" xfId="2" applyNumberFormat="1" applyFont="1" applyFill="1" applyBorder="1" applyAlignment="1">
      <alignment horizontal="right"/>
    </xf>
    <xf numFmtId="165" fontId="14" fillId="10" borderId="0" xfId="2" applyNumberFormat="1" applyFont="1" applyFill="1" applyBorder="1" applyAlignment="1">
      <alignment horizontal="right"/>
    </xf>
    <xf numFmtId="165" fontId="22" fillId="0" borderId="0" xfId="0" applyNumberFormat="1" applyFont="1" applyFill="1" applyBorder="1"/>
    <xf numFmtId="0" fontId="22" fillId="0" borderId="0" xfId="0" applyFont="1" applyFill="1" applyBorder="1"/>
    <xf numFmtId="0" fontId="23" fillId="0" borderId="0" xfId="0" applyFont="1" applyFill="1" applyBorder="1"/>
    <xf numFmtId="165" fontId="22" fillId="0" borderId="0" xfId="0" applyNumberFormat="1" applyFont="1" applyFill="1" applyBorder="1" applyAlignment="1">
      <alignment horizontal="right"/>
    </xf>
    <xf numFmtId="165" fontId="24" fillId="0" borderId="0" xfId="0" applyNumberFormat="1" applyFont="1" applyFill="1" applyBorder="1"/>
    <xf numFmtId="0" fontId="23" fillId="0" borderId="6" xfId="0" applyFont="1" applyFill="1" applyBorder="1"/>
    <xf numFmtId="165" fontId="23" fillId="0" borderId="6" xfId="0" applyNumberFormat="1" applyFont="1" applyFill="1" applyBorder="1" applyAlignment="1">
      <alignment horizontal="right"/>
    </xf>
    <xf numFmtId="0" fontId="0" fillId="0" borderId="0" xfId="0" applyAlignment="1">
      <alignment wrapText="1"/>
    </xf>
    <xf numFmtId="165" fontId="25" fillId="13" borderId="0" xfId="2" applyNumberFormat="1" applyFont="1" applyFill="1" applyBorder="1" applyAlignment="1">
      <alignment horizontal="left"/>
    </xf>
    <xf numFmtId="0" fontId="20" fillId="0" borderId="10" xfId="5" applyAlignment="1">
      <alignment wrapText="1"/>
    </xf>
    <xf numFmtId="165" fontId="23" fillId="0" borderId="0" xfId="0" applyNumberFormat="1" applyFont="1" applyFill="1" applyBorder="1" applyAlignment="1">
      <alignment horizontal="right"/>
    </xf>
    <xf numFmtId="0" fontId="22" fillId="0" borderId="6" xfId="0" applyFont="1" applyFill="1" applyBorder="1"/>
    <xf numFmtId="165" fontId="22" fillId="0" borderId="6" xfId="0" applyNumberFormat="1" applyFont="1" applyFill="1" applyBorder="1" applyAlignment="1">
      <alignment horizontal="right"/>
    </xf>
    <xf numFmtId="0" fontId="19" fillId="0" borderId="0" xfId="0" applyFont="1" applyAlignment="1">
      <alignment wrapText="1"/>
    </xf>
    <xf numFmtId="165" fontId="24" fillId="0" borderId="0" xfId="0" applyNumberFormat="1" applyFont="1" applyFill="1" applyBorder="1" applyAlignment="1">
      <alignment horizontal="right"/>
    </xf>
    <xf numFmtId="0" fontId="24" fillId="0" borderId="0" xfId="0" applyFont="1" applyFill="1" applyBorder="1" applyAlignment="1">
      <alignment horizontal="right"/>
    </xf>
    <xf numFmtId="165" fontId="22" fillId="0" borderId="0" xfId="0" quotePrefix="1" applyNumberFormat="1" applyFont="1" applyFill="1" applyBorder="1"/>
  </cellXfs>
  <cellStyles count="6">
    <cellStyle name="Erotin 2" xfId="1"/>
    <cellStyle name="Normaali" xfId="0" builtinId="0"/>
    <cellStyle name="Normaali 2" xfId="2"/>
    <cellStyle name="Otsikko" xfId="4" builtinId="15"/>
    <cellStyle name="Otsikko 2" xfId="5" builtinId="17"/>
    <cellStyle name="Prosenttia" xfId="3" builtinId="5"/>
  </cellStyles>
  <dxfs count="100">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vertical/>
        <horizontal/>
      </border>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0.00_ ;[Red]\-#,##0.0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4" formatCode="#,##0.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0.00_ ;[Red]\-#,##0.00\ "/>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font>
        <b/>
        <i val="0"/>
        <strike val="0"/>
        <condense val="0"/>
        <extend val="0"/>
        <outline val="0"/>
        <shadow val="0"/>
        <u val="none"/>
        <vertAlign val="baseline"/>
        <sz val="12"/>
        <color auto="1"/>
        <name val="Arial"/>
        <scheme val="none"/>
      </font>
      <numFmt numFmtId="0" formatCode="General"/>
      <fill>
        <patternFill patternType="solid">
          <fgColor indexed="64"/>
          <bgColor theme="8" tint="0.79998168889431442"/>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solid">
          <fgColor indexed="64"/>
          <bgColor theme="3" tint="0.79998168889431442"/>
        </patternFill>
      </fill>
      <alignment horizontal="right" vertical="center" textRotation="0" wrapText="1" indent="0" justifyLastLine="0" shrinkToFit="0" readingOrder="0"/>
    </dxf>
    <dxf>
      <fill>
        <patternFill patternType="solid">
          <fgColor indexed="64"/>
          <bgColor theme="3" tint="0.79998168889431442"/>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0_ ;[Red]\-#,##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theme="7"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theme="7"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6"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6"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4" tint="0.79998168889431442"/>
        </patternFill>
      </fill>
      <alignment horizontal="center" vertical="center" textRotation="0" wrapText="1" indent="0" justifyLastLine="0" shrinkToFit="0" readingOrder="0"/>
    </dxf>
    <dxf>
      <numFmt numFmtId="165" formatCode="#,##0_ ;[Red]\-#,##0\ "/>
      <fill>
        <patternFill patternType="solid">
          <fgColor indexed="64"/>
          <bgColor theme="7" tint="0.59999389629810485"/>
        </patternFill>
      </fill>
      <border diagonalUp="0" diagonalDown="0">
        <left style="medium">
          <color indexed="64"/>
        </left>
        <right style="medium">
          <color indexed="64"/>
        </right>
        <top/>
        <bottom/>
        <vertical/>
        <horizontal/>
      </border>
    </dxf>
    <dxf>
      <numFmt numFmtId="165" formatCode="#,##0_ ;[Red]\-#,##0\ "/>
    </dxf>
    <dxf>
      <numFmt numFmtId="165" formatCode="#,##0_ ;[Red]\-#,##0\ "/>
    </dxf>
    <dxf>
      <numFmt numFmtId="165" formatCode="#,##0_ ;[Red]\-#,##0\ "/>
      <fill>
        <patternFill patternType="solid">
          <fgColor indexed="64"/>
          <bgColor theme="7" tint="0.59999389629810485"/>
        </patternFill>
      </fill>
    </dxf>
    <dxf>
      <numFmt numFmtId="165" formatCode="#,##0_ ;[Red]\-#,##0\ "/>
      <fill>
        <patternFill patternType="solid">
          <fgColor indexed="64"/>
          <bgColor theme="8" tint="0.79998168889431442"/>
        </patternFill>
      </fill>
    </dxf>
    <dxf>
      <numFmt numFmtId="165" formatCode="#,##0_ ;[Red]\-#,##0\ "/>
    </dxf>
    <dxf>
      <numFmt numFmtId="165" formatCode="#,##0_ ;[Red]\-#,##0\ "/>
    </dxf>
    <dxf>
      <numFmt numFmtId="165" formatCode="#,##0_ ;[Red]\-#,##0\ "/>
    </dxf>
    <dxf>
      <numFmt numFmtId="165" formatCode="#,##0_ ;[Red]\-#,##0\ "/>
    </dxf>
    <dxf>
      <numFmt numFmtId="165" formatCode="#,##0_ ;[Red]\-#,##0\ "/>
    </dxf>
    <dxf>
      <numFmt numFmtId="165" formatCode="#,##0_ ;[Red]\-#,##0\ "/>
    </dxf>
    <dxf>
      <numFmt numFmtId="165" formatCode="#,##0_ ;[Red]\-#,##0\ "/>
    </dxf>
    <dxf>
      <numFmt numFmtId="165" formatCode="#,##0_ ;[Red]\-#,##0\ "/>
      <fill>
        <patternFill patternType="solid">
          <fgColor indexed="64"/>
          <bgColor theme="8" tint="0.79998168889431442"/>
        </patternFill>
      </fill>
    </dxf>
    <dxf>
      <numFmt numFmtId="165" formatCode="#,##0_ ;[Red]\-#,##0\ "/>
    </dxf>
    <dxf>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theme="1"/>
        <name val="Arial"/>
        <scheme val="minor"/>
      </font>
      <numFmt numFmtId="165" formatCode="#,##0_ ;[Red]\-#,##0\ "/>
      <fill>
        <patternFill patternType="solid">
          <fgColor indexed="64"/>
          <bgColor theme="4" tint="0.79998168889431442"/>
        </patternFill>
      </fill>
    </dxf>
    <dxf>
      <font>
        <b/>
        <i val="0"/>
        <strike val="0"/>
        <condense val="0"/>
        <extend val="0"/>
        <outline val="0"/>
        <shadow val="0"/>
        <u val="none"/>
        <vertAlign val="baseline"/>
        <sz val="11"/>
        <color theme="1"/>
        <name val="Arial"/>
        <scheme val="minor"/>
      </font>
      <numFmt numFmtId="165" formatCode="#,##0_ ;[Red]\-#,##0\ "/>
      <fill>
        <patternFill patternType="solid">
          <fgColor indexed="64"/>
          <bgColor theme="3" tint="0.79998168889431442"/>
        </patternFill>
      </fill>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i val="0"/>
        <strike val="0"/>
        <condense val="0"/>
        <extend val="0"/>
        <outline val="0"/>
        <shadow val="0"/>
        <u val="none"/>
        <vertAlign val="baseline"/>
        <sz val="11"/>
        <color theme="1"/>
        <name val="Arial"/>
        <scheme val="minor"/>
      </font>
      <numFmt numFmtId="165" formatCode="#,##0_ ;[Red]\-#,##0\ "/>
      <fill>
        <patternFill patternType="solid">
          <fgColor indexed="64"/>
          <bgColor theme="3" tint="0.79998168889431442"/>
        </patternFill>
      </fill>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dxf>
    <dxf>
      <font>
        <b val="0"/>
        <i val="0"/>
        <strike val="0"/>
        <condense val="0"/>
        <extend val="0"/>
        <outline val="0"/>
        <shadow val="0"/>
        <u val="none"/>
        <vertAlign val="baseline"/>
        <sz val="11"/>
        <color theme="1"/>
        <name val="Arial"/>
        <scheme val="minor"/>
      </font>
    </dxf>
    <dxf>
      <font>
        <b val="0"/>
        <i val="0"/>
        <strike val="0"/>
        <condense val="0"/>
        <extend val="0"/>
        <outline val="0"/>
        <shadow val="0"/>
        <u val="none"/>
        <vertAlign val="baseline"/>
        <sz val="11"/>
        <color theme="1"/>
        <name val="Arial"/>
        <scheme val="minor"/>
      </font>
    </dxf>
    <dxf>
      <font>
        <b val="0"/>
        <i val="0"/>
        <strike val="0"/>
        <condense val="0"/>
        <extend val="0"/>
        <outline val="0"/>
        <shadow val="0"/>
        <u val="none"/>
        <vertAlign val="baseline"/>
        <sz val="11"/>
        <color theme="1"/>
        <name val="Arial"/>
        <scheme val="minor"/>
      </font>
      <alignment horizontal="center"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0"/>
        <name val="Calibri"/>
        <scheme val="none"/>
      </font>
      <numFmt numFmtId="165" formatCode="#,##0_ ;[Red]\-#,##0\ "/>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6" name="Taulukko6" displayName="Taulukko6" ref="A3:D13" headerRowDxfId="99">
  <autoFilter ref="A3:D13">
    <filterColumn colId="0" hiddenButton="1"/>
    <filterColumn colId="1" hiddenButton="1"/>
    <filterColumn colId="2" hiddenButton="1"/>
    <filterColumn colId="3" hiddenButton="1"/>
  </autoFilter>
  <tableColumns count="4">
    <tableColumn id="1" name="Siirtyvät erät" totalsRowLabel="Summa"/>
    <tableColumn id="2" name="Kevään 2023 arvion mukainen"/>
    <tableColumn id="3" name="Elokuun 2023 arvion mukainen"/>
    <tableColumn id="4" name="Muutos" totalsRowFunction="sum" dataDxfId="98" totalsRowDxfId="97"/>
  </tableColumns>
  <tableStyleInfo name="TableStyleMedium6" showFirstColumn="0" showLastColumn="0" showRowStripes="1" showColumnStripes="0"/>
</table>
</file>

<file path=xl/tables/table2.xml><?xml version="1.0" encoding="utf-8"?>
<table xmlns="http://schemas.openxmlformats.org/spreadsheetml/2006/main" id="2" name="Taulukko2" displayName="Taulukko2" ref="A3:O297" totalsRowShown="0" headerRowDxfId="96" dataDxfId="95">
  <tableColumns count="15">
    <tableColumn id="1" name="nro" dataDxfId="94"/>
    <tableColumn id="2" name="Kunnat" dataDxfId="93"/>
    <tableColumn id="3" name="SOTE siirtyvät kustannukset, TP2021 (kunnan hyte eliminoitu)" dataDxfId="92"/>
    <tableColumn id="12" name="Oikaisu: lisäys/vähennys(-) 2021 sote-nettokustannukseen" dataDxfId="91"/>
    <tableColumn id="13" name="Sote-nettokustannus TP2021 (oikaisut huomioitu)" dataDxfId="90"/>
    <tableColumn id="4" name="SOTE siirtyvät kustannukset, TP2022 (hyte eliminoitu)" dataDxfId="89"/>
    <tableColumn id="15" name="Oikaisu: lisäys/vähennys(-) 2022 sote-nettokustannukseen" dataDxfId="88"/>
    <tableColumn id="14" name="Sote-nettokustannus TP2022 (oikaisut huomioitu)" dataDxfId="87"/>
    <tableColumn id="5" name="Keskiarvo 2021-2022" dataDxfId="86">
      <calculatedColumnFormula>AVERAGE(C4:F4)</calculatedColumnFormula>
    </tableColumn>
    <tableColumn id="6" name="SOTE siirtyvät kustannukset 2022 tasossa" dataDxfId="85">
      <calculatedColumnFormula>(I4/$I$4)*$F$4</calculatedColumnFormula>
    </tableColumn>
    <tableColumn id="7" name="PELA siirtyvät kustannukset, TP2021" dataDxfId="84"/>
    <tableColumn id="8" name="PELA siirtyvät kustannukset, TP2022 " dataDxfId="83"/>
    <tableColumn id="9" name="Keskiarvo 2021-20222" dataDxfId="82">
      <calculatedColumnFormula>AVERAGE(K4:L4)</calculatedColumnFormula>
    </tableColumn>
    <tableColumn id="10" name="PELA siirtyvät kustannukset 2022 tasossa" dataDxfId="81">
      <calculatedColumnFormula>(M4/$M$4)*$L$4</calculatedColumnFormula>
    </tableColumn>
    <tableColumn id="11" name="Siirtyvät kustannukset yhteensä" dataDxfId="80">
      <calculatedColumnFormula>N4+J4</calculatedColumnFormula>
    </tableColumn>
  </tableColumns>
  <tableStyleInfo name="TableStyleMedium6" showFirstColumn="0" showLastColumn="0" showRowStripes="0" showColumnStripes="0"/>
</table>
</file>

<file path=xl/tables/table3.xml><?xml version="1.0" encoding="utf-8"?>
<table xmlns="http://schemas.openxmlformats.org/spreadsheetml/2006/main" id="13" name="Taulukko13" displayName="Taulukko13" ref="A4:P298" totalsRowShown="0" headerRowDxfId="79">
  <tableColumns count="16">
    <tableColumn id="1" name="nro"/>
    <tableColumn id="2" name="Kunnat"/>
    <tableColumn id="3" name="Asukasluku 31.12.2022" dataDxfId="78"/>
    <tableColumn id="4" name="Siirtyvät kustannukset (TP21+TP22)" dataDxfId="77"/>
    <tableColumn id="5" name="Siirtyvä valtionosuus (sote-osat)" dataDxfId="76"/>
    <tableColumn id="6" name="Siirtyvä yhteisövero" dataDxfId="75"/>
    <tableColumn id="8" name="Siirtyvät veromenetysten kompensaatiot" dataDxfId="74"/>
    <tableColumn id="9" name="Siirtyvä kunnallisvero" dataDxfId="73"/>
    <tableColumn id="10" name="Verotuskustannusten alenema" dataDxfId="72"/>
    <tableColumn id="11" name="Verotuloihin perustuvan tasauksen muutos, ml. Neutralisointi" dataDxfId="71"/>
    <tableColumn id="7" name="Jälkikäteistarkistuksesta aiheutuva valtionosuuden lisäsiirto" dataDxfId="70"/>
    <tableColumn id="12" name="Siirtyvät tulot ml. verokust. alenema ja tasauksen neutralisointi " dataDxfId="69"/>
    <tableColumn id="13" name="Siirtyvien kustannusten ja tulojen erotus" dataDxfId="68"/>
    <tableColumn id="14" name="Muutoksen rajaus (omavastuu 40 %)" dataDxfId="67"/>
    <tableColumn id="15" name="Neutralisointi" dataDxfId="66"/>
    <tableColumn id="16" name="Muutosrajoitin, euroa" dataDxfId="65"/>
  </tableColumns>
  <tableStyleInfo name="TableStyleLight20" showFirstColumn="0" showLastColumn="0" showRowStripes="0" showColumnStripes="0"/>
</table>
</file>

<file path=xl/tables/table4.xml><?xml version="1.0" encoding="utf-8"?>
<table xmlns="http://schemas.openxmlformats.org/spreadsheetml/2006/main" id="1" name="Taulukko1" displayName="Taulukko1" ref="A6:AA300" totalsRowShown="0" headerRowDxfId="64" dataDxfId="63" headerRowCellStyle="Normaali 2" dataCellStyle="Normaali 2">
  <tableColumns count="27">
    <tableColumn id="1" name="nro" dataDxfId="62" dataCellStyle="Normaali 2"/>
    <tableColumn id="2" name="Alue" dataDxfId="61" dataCellStyle="Normaali 2"/>
    <tableColumn id="3" name="Hv-alue" dataDxfId="60" dataCellStyle="Normaali 2"/>
    <tableColumn id="4" name="Asukasluku 31.12.2022" dataDxfId="59" dataCellStyle="Normaali 2"/>
    <tableColumn id="5" name="Jäljelle jäävien tehtävien nettokustannukset (TP2022)" dataDxfId="58" dataCellStyle="Normaali 2"/>
    <tableColumn id="6" name="Kunnallisvero " dataDxfId="57" dataCellStyle="Normaali 2"/>
    <tableColumn id="7" name="Kiinteistövero" dataDxfId="56" dataCellStyle="Normaali 2"/>
    <tableColumn id="8" name="Yhteisövero" dataDxfId="55" dataCellStyle="Normaali 2"/>
    <tableColumn id="9" name="VOS, VM" dataDxfId="54" dataCellStyle="Normaali 2"/>
    <tableColumn id="10" name="Verokompit, VM" dataDxfId="53" dataCellStyle="Normaali 2"/>
    <tableColumn id="11" name="VOS, muutosraj. (40 %:n omavastuu)" dataDxfId="52" dataCellStyle="Normaali 2"/>
    <tableColumn id="12" name="VOS OKM, 2022" dataDxfId="51" dataCellStyle="Normaali 2"/>
    <tableColumn id="13" name="Rahoituserät, netto" dataDxfId="50" dataCellStyle="Normaali 2"/>
    <tableColumn id="14" name="Verotuskustannusten alenema (hyöty)" dataDxfId="49" dataCellStyle="Normaali 2"/>
    <tableColumn id="27" name="Jälkikäteistarkistuksesta aiheutuva valtionosuuden lisäsiirto" dataDxfId="48" dataCellStyle="Normaali 2"/>
    <tableColumn id="15" name="Uusi tasapaino, €" dataDxfId="47" dataCellStyle="Normaali 2">
      <calculatedColumnFormula>SUM(F7:N7)-E7</calculatedColumnFormula>
    </tableColumn>
    <tableColumn id="16" name="Uusi tasapaino, €/as." dataDxfId="46" dataCellStyle="Normaali 2">
      <calculatedColumnFormula>P7/D7</calculatedColumnFormula>
    </tableColumn>
    <tableColumn id="17" name="Toimintakate + poistot ja arvonal. (TP2022)" dataDxfId="45" dataCellStyle="Normaali 2"/>
    <tableColumn id="18" name="Kunnallisvero (nykyverojärj.)" dataDxfId="44" dataCellStyle="Normaali 2"/>
    <tableColumn id="19" name="Yhteisövero (nykyinen)" dataDxfId="43" dataCellStyle="Normaali 2"/>
    <tableColumn id="20" name="VOS, VM (nykyinen)" dataDxfId="42" dataCellStyle="Normaali 2"/>
    <tableColumn id="21" name="Verokompit, VM (nykyinen)" dataDxfId="41" dataCellStyle="Normaali 2"/>
    <tableColumn id="22" name="Muut tulot (ei muutu)" dataDxfId="40" dataCellStyle="Normaali 2"/>
    <tableColumn id="23" name="Nykyinen tasapaino, €" dataDxfId="39" dataCellStyle="Normaali 2">
      <calculatedColumnFormula>S7+T7+U7+V7+W7-R7</calculatedColumnFormula>
    </tableColumn>
    <tableColumn id="24" name="Nykyinen tasapaino, €/as. " dataDxfId="38" dataCellStyle="Normaali 2">
      <calculatedColumnFormula>X7/D7</calculatedColumnFormula>
    </tableColumn>
    <tableColumn id="25" name="Tasapainon muutos, €" dataDxfId="37" dataCellStyle="Normaali 2">
      <calculatedColumnFormula>P7-X7</calculatedColumnFormula>
    </tableColumn>
    <tableColumn id="26" name="Tasapainon muutos, €/as." dataDxfId="36" dataCellStyle="Normaali 2">
      <calculatedColumnFormula>Z7/D7</calculatedColumnFormula>
    </tableColumn>
  </tableColumns>
  <tableStyleInfo name="TableStyleLight16" showFirstColumn="0" showLastColumn="0" showRowStripes="0" showColumnStripes="0"/>
</table>
</file>

<file path=xl/tables/table5.xml><?xml version="1.0" encoding="utf-8"?>
<table xmlns="http://schemas.openxmlformats.org/spreadsheetml/2006/main" id="5" name="Taulukko5" displayName="Taulukko5" ref="A12:AH310" totalsRowShown="0" headerRowDxfId="35" dataDxfId="34" headerRowCellStyle="Normaali 2" dataCellStyle="Normaali 2">
  <autoFilter ref="A12:AH3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name="nro" dataDxfId="33" dataCellStyle="Normaali 2"/>
    <tableColumn id="2" name="Kunnat" dataDxfId="32" dataCellStyle="Normaali 2"/>
    <tableColumn id="3" name="Hv-alue" dataDxfId="31" dataCellStyle="Normaali 2"/>
    <tableColumn id="4" name="Kuntakoko" dataDxfId="30" dataCellStyle="Normaali 2"/>
    <tableColumn id="5" name="Asukasluku 31.12.2022" dataDxfId="29" dataCellStyle="Normaali 2">
      <calculatedColumnFormula>'Tasapainon muutos, pl. tasaus'!D3</calculatedColumnFormula>
    </tableColumn>
    <tableColumn id="6" name="Nykyinen tasapaino 2022, €/asukas" dataDxfId="28" dataCellStyle="Normaali 2"/>
    <tableColumn id="7" name="Uusi tasapaino ILMAN tasausta, 2022, €/asukas" dataDxfId="27" dataCellStyle="Normaali 2"/>
    <tableColumn id="8" name="Tasapainon muutos ILMAN tasausta, 2022, €/asukas" dataDxfId="26" dataCellStyle="Normaali 2">
      <calculatedColumnFormula>G13-F13</calculatedColumnFormula>
    </tableColumn>
    <tableColumn id="9" name="Tasaus 2023, €/asukas" dataDxfId="25" dataCellStyle="Normaali 2">
      <calculatedColumnFormula>H13*(-1)+$H$17</calculatedColumnFormula>
    </tableColumn>
    <tableColumn id="10" name="Tasaus 2024, €/asukas" dataDxfId="24" dataCellStyle="Normaali 2">
      <calculatedColumnFormula>IF($H13&lt;-15,-$H13-15,IF($H13&gt;15,15-$H13,0))-$J$17</calculatedColumnFormula>
    </tableColumn>
    <tableColumn id="11" name="Tasaus 2025, €/asukas" dataDxfId="23" dataCellStyle="Normaali 2">
      <calculatedColumnFormula>IF($H13&lt;-30,-$H13-30,IF($H13&gt;30,30-$H13,0))-$K$17</calculatedColumnFormula>
    </tableColumn>
    <tableColumn id="12" name="Tasaus 2026, €/asukas" dataDxfId="22" dataCellStyle="Normaali 2">
      <calculatedColumnFormula>IF($H13&lt;-45,-$H13-45,IF($H13&gt;45,45-$H13,0))-$L$17</calculatedColumnFormula>
    </tableColumn>
    <tableColumn id="13" name="Tasaus 2027, €/asukas" dataDxfId="21" dataCellStyle="Normaali 2">
      <calculatedColumnFormula>IF($H13&lt;-60,-$H13-60,IF($H13&gt;60,60-$H13,0))-$M$17</calculatedColumnFormula>
    </tableColumn>
    <tableColumn id="14" name="Uusi tasapaino ml. tasaus, 2027 alkaen, €/asukas" dataDxfId="20" dataCellStyle="Normaali 2">
      <calculatedColumnFormula>G13+M13</calculatedColumnFormula>
    </tableColumn>
    <tableColumn id="15" name="Tasapainon muutos ml. tasaus, 2027 alkaen, €/asukas" dataDxfId="19" dataCellStyle="Normaali 2">
      <calculatedColumnFormula>N13-F13</calculatedColumnFormula>
    </tableColumn>
    <tableColumn id="31" name="Tasaus 2023, €" dataDxfId="18" dataCellStyle="Normaali 2">
      <calculatedColumnFormula>Taulukko5[[#This Row],[Tasaus 2023, €/asukas]]*Taulukko5[[#This Row],[Asukasluku 31.12.2022]]</calculatedColumnFormula>
    </tableColumn>
    <tableColumn id="35" name="Tasaus 2024, €" dataDxfId="17" dataCellStyle="Normaali 2"/>
    <tableColumn id="34" name="Tasaus 2025, €" dataDxfId="16" dataCellStyle="Normaali 2"/>
    <tableColumn id="33" name="Tasaus 2026, €" dataDxfId="15" dataCellStyle="Normaali 2"/>
    <tableColumn id="32" name="Tasaus 2027, €" dataDxfId="14" dataCellStyle="Normaali 2"/>
    <tableColumn id="16" name="Tasapainon muutos 2023, €/as" dataDxfId="13" dataCellStyle="Normaali 2">
      <calculatedColumnFormula>$H13+I13</calculatedColumnFormula>
    </tableColumn>
    <tableColumn id="17" name="Tasapainon muutos 2024, €/as" dataDxfId="12" dataCellStyle="Normaali 2">
      <calculatedColumnFormula>$H13+J13</calculatedColumnFormula>
    </tableColumn>
    <tableColumn id="18" name="Tasapainon muutos 2025, €/as" dataDxfId="11" dataCellStyle="Normaali 2">
      <calculatedColumnFormula>$H13+K13</calculatedColumnFormula>
    </tableColumn>
    <tableColumn id="19" name="Tasapainon muutos 2026, €/as" dataDxfId="10" dataCellStyle="Normaali 2">
      <calculatedColumnFormula>$H13+L13</calculatedColumnFormula>
    </tableColumn>
    <tableColumn id="20" name="Tasapainon muutos 2027 (LOPULLINEN MUUTOS), €/as" dataDxfId="9" dataCellStyle="Normaali 2">
      <calculatedColumnFormula>$H13+M13</calculatedColumnFormula>
    </tableColumn>
    <tableColumn id="21" name="Nykyinen kunnan vero-%, 2022" dataDxfId="8" dataCellStyle="Normaali 2"/>
    <tableColumn id="22" name="UUSI kunnan vero-%, 2022" dataDxfId="7" dataCellStyle="Normaali 2">
      <calculatedColumnFormula>Z13-$E$9</calculatedColumnFormula>
    </tableColumn>
    <tableColumn id="23" name="Kunnallisvero-%:n muutos, 2022" dataDxfId="6" dataCellStyle="Normaali 2">
      <calculatedColumnFormula>AA13-Z13</calculatedColumnFormula>
    </tableColumn>
    <tableColumn id="24" name="Kunnallisvero-%:n tuotto, v. 2022" dataDxfId="5" dataCellStyle="Normaali 2"/>
    <tableColumn id="25" name="Korotuspaine/laskuvara tulovero-%:iin 2023, %-yks." dataDxfId="4" dataCellStyle="Normaali 2">
      <calculatedColumnFormula>-U13/$AC13</calculatedColumnFormula>
    </tableColumn>
    <tableColumn id="26" name="Korotuspaine/laskuvara tulovero-%:iin 2024, %-yks." dataDxfId="3" dataCellStyle="Normaali 2">
      <calculatedColumnFormula>-V13/$AC13</calculatedColumnFormula>
    </tableColumn>
    <tableColumn id="27" name="Korotuspaine/laskuvara tulovero-%:iin 2025, %-yks." dataDxfId="2" dataCellStyle="Normaali 2">
      <calculatedColumnFormula>-W13/$AC13</calculatedColumnFormula>
    </tableColumn>
    <tableColumn id="28" name="Korotuspaine/laskuvara tulovero-%:iin 2026, %-yks." dataDxfId="1" dataCellStyle="Normaali 2">
      <calculatedColumnFormula>-X13/$AC13</calculatedColumnFormula>
    </tableColumn>
    <tableColumn id="29" name="LOPULLINEN lask. paine (pysyvä) 2027&gt; %-yks." dataDxfId="0" dataCellStyle="Normaali 2">
      <calculatedColumnFormula>-Y13/$AC13</calculatedColumnFormula>
    </tableColumn>
  </tableColumns>
  <tableStyleInfo name="TableStyleLight20" showFirstColumn="0" showLastColumn="0" showRowStripes="0" showColumnStripes="0"/>
</table>
</file>

<file path=xl/theme/theme1.xml><?xml version="1.0" encoding="utf-8"?>
<a:theme xmlns:a="http://schemas.openxmlformats.org/drawingml/2006/main" name="Office-teema">
  <a:themeElements>
    <a:clrScheme name="VM2019">
      <a:dk1>
        <a:sysClr val="windowText" lastClr="000000"/>
      </a:dk1>
      <a:lt1>
        <a:sysClr val="window" lastClr="FFFFFF"/>
      </a:lt1>
      <a:dk2>
        <a:srgbClr val="365ABD"/>
      </a:dk2>
      <a:lt2>
        <a:srgbClr val="E7E6E6"/>
      </a:lt2>
      <a:accent1>
        <a:srgbClr val="365ABD"/>
      </a:accent1>
      <a:accent2>
        <a:srgbClr val="1B365D"/>
      </a:accent2>
      <a:accent3>
        <a:srgbClr val="A34E96"/>
      </a:accent3>
      <a:accent4>
        <a:srgbClr val="479A36"/>
      </a:accent4>
      <a:accent5>
        <a:srgbClr val="728CD1"/>
      </a:accent5>
      <a:accent6>
        <a:srgbClr val="6D6E71"/>
      </a:accent6>
      <a:hlink>
        <a:srgbClr val="0563C1"/>
      </a:hlink>
      <a:folHlink>
        <a:srgbClr val="954F72"/>
      </a:folHlink>
    </a:clrScheme>
    <a:fontScheme name="VM2019">
      <a:majorFont>
        <a:latin typeface="Arial Narrow"/>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C17"/>
  <sheetViews>
    <sheetView tabSelected="1" zoomScaleNormal="100" workbookViewId="0"/>
  </sheetViews>
  <sheetFormatPr defaultRowHeight="14.25" x14ac:dyDescent="0.2"/>
  <cols>
    <col min="1" max="1" width="77.5" customWidth="1"/>
  </cols>
  <sheetData>
    <row r="1" spans="1:3" ht="23.25" x14ac:dyDescent="0.35">
      <c r="A1" s="16" t="s">
        <v>358</v>
      </c>
      <c r="C1" s="117"/>
    </row>
    <row r="2" spans="1:3" ht="57" customHeight="1" x14ac:dyDescent="0.2">
      <c r="A2" s="140" t="s">
        <v>422</v>
      </c>
    </row>
    <row r="3" spans="1:3" ht="57" x14ac:dyDescent="0.2">
      <c r="A3" s="140" t="s">
        <v>423</v>
      </c>
    </row>
    <row r="4" spans="1:3" ht="60.75" customHeight="1" x14ac:dyDescent="0.2">
      <c r="A4" s="140" t="s">
        <v>424</v>
      </c>
    </row>
    <row r="5" spans="1:3" ht="42.75" x14ac:dyDescent="0.2">
      <c r="A5" s="168" t="s">
        <v>425</v>
      </c>
    </row>
    <row r="6" spans="1:3" ht="17.25" thickBot="1" x14ac:dyDescent="0.3">
      <c r="A6" s="141" t="s">
        <v>401</v>
      </c>
    </row>
    <row r="7" spans="1:3" ht="33" customHeight="1" thickTop="1" x14ac:dyDescent="0.2">
      <c r="A7" s="168" t="s">
        <v>402</v>
      </c>
    </row>
    <row r="8" spans="1:3" ht="28.5" customHeight="1" thickBot="1" x14ac:dyDescent="0.3">
      <c r="A8" s="141" t="s">
        <v>365</v>
      </c>
    </row>
    <row r="9" spans="1:3" ht="72" thickTop="1" x14ac:dyDescent="0.2">
      <c r="A9" s="140" t="s">
        <v>426</v>
      </c>
    </row>
    <row r="10" spans="1:3" ht="17.25" thickBot="1" x14ac:dyDescent="0.3">
      <c r="A10" s="141" t="s">
        <v>366</v>
      </c>
    </row>
    <row r="11" spans="1:3" ht="72" thickTop="1" x14ac:dyDescent="0.2">
      <c r="A11" s="140" t="s">
        <v>427</v>
      </c>
    </row>
    <row r="12" spans="1:3" ht="17.25" thickBot="1" x14ac:dyDescent="0.3">
      <c r="A12" s="170" t="s">
        <v>403</v>
      </c>
    </row>
    <row r="13" spans="1:3" ht="72" thickTop="1" x14ac:dyDescent="0.2">
      <c r="A13" s="140" t="s">
        <v>404</v>
      </c>
    </row>
    <row r="14" spans="1:3" ht="17.25" thickBot="1" x14ac:dyDescent="0.3">
      <c r="A14" s="141" t="s">
        <v>405</v>
      </c>
    </row>
    <row r="15" spans="1:3" ht="43.5" thickTop="1" x14ac:dyDescent="0.2">
      <c r="A15" s="140" t="s">
        <v>407</v>
      </c>
    </row>
    <row r="16" spans="1:3" ht="17.25" thickBot="1" x14ac:dyDescent="0.3">
      <c r="A16" s="170" t="s">
        <v>406</v>
      </c>
    </row>
    <row r="17" spans="1:1" ht="129" thickTop="1" x14ac:dyDescent="0.2">
      <c r="A17" s="168" t="s">
        <v>408</v>
      </c>
    </row>
  </sheetData>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zoomScale="110" zoomScaleNormal="110" workbookViewId="0">
      <selection activeCell="B1" sqref="B1"/>
    </sheetView>
  </sheetViews>
  <sheetFormatPr defaultRowHeight="14.25" x14ac:dyDescent="0.2"/>
  <cols>
    <col min="1" max="1" width="51.5" bestFit="1" customWidth="1"/>
    <col min="2" max="3" width="25.625" customWidth="1"/>
    <col min="4" max="4" width="11.625" customWidth="1"/>
  </cols>
  <sheetData>
    <row r="1" spans="1:4" ht="23.25" x14ac:dyDescent="0.35">
      <c r="A1" s="150" t="s">
        <v>392</v>
      </c>
    </row>
    <row r="3" spans="1:4" ht="15" x14ac:dyDescent="0.25">
      <c r="A3" s="165" t="s">
        <v>394</v>
      </c>
      <c r="B3" s="175" t="s">
        <v>393</v>
      </c>
      <c r="C3" s="175" t="s">
        <v>419</v>
      </c>
      <c r="D3" s="176" t="s">
        <v>0</v>
      </c>
    </row>
    <row r="4" spans="1:4" ht="15" x14ac:dyDescent="0.25">
      <c r="A4" s="162" t="s">
        <v>409</v>
      </c>
      <c r="B4" s="164">
        <v>21800502000</v>
      </c>
      <c r="C4" s="164">
        <v>21902250971.495689</v>
      </c>
      <c r="D4" s="164">
        <f>Taulukko6[[#This Row],[Elokuun 2023 arvion mukainen]]-Taulukko6[[#This Row],[Kevään 2023 arvion mukainen]]</f>
        <v>101748971.49568939</v>
      </c>
    </row>
    <row r="5" spans="1:4" ht="15" x14ac:dyDescent="0.25">
      <c r="A5" s="172" t="s">
        <v>387</v>
      </c>
      <c r="B5" s="173">
        <v>64000000</v>
      </c>
      <c r="C5" s="173">
        <v>64000000</v>
      </c>
      <c r="D5" s="173">
        <f>Taulukko6[[#This Row],[Elokuun 2023 arvion mukainen]]-Taulukko6[[#This Row],[Kevään 2023 arvion mukainen]]</f>
        <v>0</v>
      </c>
    </row>
    <row r="6" spans="1:4" ht="15" x14ac:dyDescent="0.25">
      <c r="A6" s="163" t="s">
        <v>410</v>
      </c>
      <c r="B6" s="171">
        <f>B4+B5</f>
        <v>21864502000</v>
      </c>
      <c r="C6" s="171">
        <f t="shared" ref="C6" si="0">C4+C5</f>
        <v>21966250971.495689</v>
      </c>
      <c r="D6" s="171">
        <f>Taulukko6[[#This Row],[Elokuun 2023 arvion mukainen]]-Taulukko6[[#This Row],[Kevään 2023 arvion mukainen]]</f>
        <v>101748971.49568939</v>
      </c>
    </row>
    <row r="7" spans="1:4" ht="15" x14ac:dyDescent="0.25">
      <c r="A7" s="177" t="s">
        <v>391</v>
      </c>
      <c r="B7" s="164">
        <v>5361103752.8700027</v>
      </c>
      <c r="C7" s="164">
        <v>5361103752.8700027</v>
      </c>
      <c r="D7" s="164">
        <f>Taulukko6[[#This Row],[Elokuun 2023 arvion mukainen]]-Taulukko6[[#This Row],[Kevään 2023 arvion mukainen]]</f>
        <v>0</v>
      </c>
    </row>
    <row r="8" spans="1:4" ht="15" x14ac:dyDescent="0.25">
      <c r="A8" s="177" t="s">
        <v>420</v>
      </c>
      <c r="B8" s="164">
        <v>13484915194.6</v>
      </c>
      <c r="C8" s="164">
        <v>13531848379.554062</v>
      </c>
      <c r="D8" s="164">
        <f>Taulukko6[[#This Row],[Elokuun 2023 arvion mukainen]]-Taulukko6[[#This Row],[Kevään 2023 arvion mukainen]]</f>
        <v>46933184.954061508</v>
      </c>
    </row>
    <row r="9" spans="1:4" ht="15" x14ac:dyDescent="0.25">
      <c r="A9" s="177" t="s">
        <v>428</v>
      </c>
      <c r="B9" s="164">
        <v>913436344</v>
      </c>
      <c r="C9" s="164">
        <v>905480070.39595902</v>
      </c>
      <c r="D9" s="164">
        <f>Taulukko6[[#This Row],[Elokuun 2023 arvion mukainen]]-Taulukko6[[#This Row],[Kevään 2023 arvion mukainen]]</f>
        <v>-7956273.6040409803</v>
      </c>
    </row>
    <row r="10" spans="1:4" ht="15" x14ac:dyDescent="0.25">
      <c r="A10" s="177" t="s">
        <v>429</v>
      </c>
      <c r="B10" s="164">
        <v>1944000000</v>
      </c>
      <c r="C10" s="164">
        <v>1944000000</v>
      </c>
      <c r="D10" s="164">
        <f>Taulukko6[[#This Row],[Elokuun 2023 arvion mukainen]]-Taulukko6[[#This Row],[Kevään 2023 arvion mukainen]]</f>
        <v>0</v>
      </c>
    </row>
    <row r="11" spans="1:4" ht="15" x14ac:dyDescent="0.25">
      <c r="A11" s="166" t="s">
        <v>411</v>
      </c>
      <c r="B11" s="167">
        <f>SUM(B7:B10)</f>
        <v>21703455291.470001</v>
      </c>
      <c r="C11" s="167">
        <f>SUM(C7:C10)</f>
        <v>21742432202.820023</v>
      </c>
      <c r="D11" s="167">
        <f>Taulukko6[[#This Row],[Elokuun 2023 arvion mukainen]]-Taulukko6[[#This Row],[Kevään 2023 arvion mukainen]]</f>
        <v>38976911.350021362</v>
      </c>
    </row>
    <row r="12" spans="1:4" ht="15" x14ac:dyDescent="0.25">
      <c r="A12" s="161" t="s">
        <v>421</v>
      </c>
      <c r="B12" s="161">
        <f>B6-B11</f>
        <v>161046708.52999878</v>
      </c>
      <c r="C12" s="161">
        <f>C6-C11</f>
        <v>223818768.67566681</v>
      </c>
      <c r="D12" s="164">
        <f>Taulukko6[[#This Row],[Elokuun 2023 arvion mukainen]]-Taulukko6[[#This Row],[Kevään 2023 arvion mukainen]]</f>
        <v>62772060.14566803</v>
      </c>
    </row>
    <row r="13" spans="1:4" ht="15" x14ac:dyDescent="0.25">
      <c r="A13" s="163" t="s">
        <v>395</v>
      </c>
      <c r="B13" s="171">
        <f>B11+B12</f>
        <v>21864502000</v>
      </c>
      <c r="C13" s="171">
        <f>C11+C12</f>
        <v>21966250971.495689</v>
      </c>
      <c r="D13" s="171">
        <f>Taulukko6[[#This Row],[Elokuun 2023 arvion mukainen]]-Taulukko6[[#This Row],[Kevään 2023 arvion mukainen]]</f>
        <v>101748971.49568939</v>
      </c>
    </row>
    <row r="16" spans="1:4" x14ac:dyDescent="0.2">
      <c r="A16" s="174"/>
    </row>
    <row r="17" spans="1:1" x14ac:dyDescent="0.2">
      <c r="A17" s="174"/>
    </row>
    <row r="18" spans="1:1" x14ac:dyDescent="0.2">
      <c r="A18" s="174"/>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7"/>
  <sheetViews>
    <sheetView zoomScale="80" zoomScaleNormal="80" workbookViewId="0"/>
  </sheetViews>
  <sheetFormatPr defaultRowHeight="14.25" x14ac:dyDescent="0.2"/>
  <cols>
    <col min="2" max="2" width="13.125" bestFit="1" customWidth="1"/>
    <col min="3" max="3" width="16.125" customWidth="1"/>
    <col min="4" max="4" width="19.625" bestFit="1" customWidth="1"/>
    <col min="5" max="6" width="16.125" customWidth="1"/>
    <col min="7" max="7" width="19.625" bestFit="1" customWidth="1"/>
    <col min="8" max="8" width="16.125" customWidth="1"/>
    <col min="9" max="9" width="16.625" customWidth="1"/>
    <col min="10" max="10" width="18.25" bestFit="1" customWidth="1"/>
    <col min="11" max="11" width="18.375" customWidth="1"/>
    <col min="12" max="12" width="18" customWidth="1"/>
    <col min="13" max="13" width="16.625" customWidth="1"/>
    <col min="14" max="14" width="18.75" customWidth="1"/>
    <col min="15" max="15" width="16.5" customWidth="1"/>
  </cols>
  <sheetData>
    <row r="1" spans="1:15" ht="23.25" x14ac:dyDescent="0.35">
      <c r="A1" s="150" t="s">
        <v>368</v>
      </c>
    </row>
    <row r="2" spans="1:15" x14ac:dyDescent="0.2">
      <c r="A2" s="70"/>
    </row>
    <row r="3" spans="1:15" s="144" customFormat="1" ht="57" x14ac:dyDescent="0.2">
      <c r="A3" s="145" t="s">
        <v>7</v>
      </c>
      <c r="B3" s="145" t="s">
        <v>348</v>
      </c>
      <c r="C3" s="145" t="s">
        <v>388</v>
      </c>
      <c r="D3" s="145" t="s">
        <v>412</v>
      </c>
      <c r="E3" s="145" t="s">
        <v>413</v>
      </c>
      <c r="F3" s="145" t="s">
        <v>417</v>
      </c>
      <c r="G3" s="145" t="s">
        <v>414</v>
      </c>
      <c r="H3" s="145" t="s">
        <v>415</v>
      </c>
      <c r="I3" s="145" t="s">
        <v>369</v>
      </c>
      <c r="J3" s="145" t="s">
        <v>370</v>
      </c>
      <c r="K3" s="145" t="s">
        <v>371</v>
      </c>
      <c r="L3" s="145" t="s">
        <v>416</v>
      </c>
      <c r="M3" s="145" t="s">
        <v>374</v>
      </c>
      <c r="N3" s="145" t="s">
        <v>372</v>
      </c>
      <c r="O3" s="145" t="s">
        <v>373</v>
      </c>
    </row>
    <row r="4" spans="1:15" ht="15" x14ac:dyDescent="0.25">
      <c r="A4" s="142"/>
      <c r="B4" s="142" t="s">
        <v>8</v>
      </c>
      <c r="C4" s="143">
        <f t="shared" ref="C4:K4" si="0">SUM(C5:C297)</f>
        <v>19902963586.480015</v>
      </c>
      <c r="D4" s="143">
        <f t="shared" si="0"/>
        <v>-13135780.674066233</v>
      </c>
      <c r="E4" s="143">
        <f t="shared" si="0"/>
        <v>19889827805.80595</v>
      </c>
      <c r="F4" s="143">
        <f t="shared" si="0"/>
        <v>21199288692.620014</v>
      </c>
      <c r="G4" s="143">
        <f t="shared" si="0"/>
        <v>221667317.88567802</v>
      </c>
      <c r="H4" s="143">
        <f t="shared" si="0"/>
        <v>21420956010.505688</v>
      </c>
      <c r="I4" s="143">
        <f t="shared" si="0"/>
        <v>20655391908.155804</v>
      </c>
      <c r="J4" s="146">
        <f t="shared" si="0"/>
        <v>21420956010.505699</v>
      </c>
      <c r="K4" s="143">
        <f t="shared" si="0"/>
        <v>457092369.63999987</v>
      </c>
      <c r="L4" s="143">
        <f t="shared" ref="L4:O4" si="1">SUM(L5:L297)</f>
        <v>481294960.98999977</v>
      </c>
      <c r="M4" s="143">
        <f t="shared" si="1"/>
        <v>469193665.31500024</v>
      </c>
      <c r="N4" s="146">
        <f t="shared" si="1"/>
        <v>481294960.98999947</v>
      </c>
      <c r="O4" s="147">
        <f t="shared" si="1"/>
        <v>21902250971.495689</v>
      </c>
    </row>
    <row r="5" spans="1:15" ht="15" x14ac:dyDescent="0.25">
      <c r="A5" s="142">
        <v>5</v>
      </c>
      <c r="B5" s="142" t="s">
        <v>9</v>
      </c>
      <c r="C5" s="143">
        <v>40283427.550000004</v>
      </c>
      <c r="D5" s="143"/>
      <c r="E5" s="143">
        <v>40283427.550000004</v>
      </c>
      <c r="F5" s="143">
        <v>41658205.619999997</v>
      </c>
      <c r="G5" s="143"/>
      <c r="H5" s="143">
        <v>41658205.619999997</v>
      </c>
      <c r="I5" s="143">
        <f>(Taulukko2[[#This Row],[Sote-nettokustannus TP2021 (oikaisut huomioitu)]]+Taulukko2[[#This Row],[Sote-nettokustannus TP2022 (oikaisut huomioitu)]])/2</f>
        <v>40970816.585000001</v>
      </c>
      <c r="J5" s="146">
        <f>(I5/$I$4)*$H$4</f>
        <v>42489344.365102418</v>
      </c>
      <c r="K5" s="143">
        <v>955756.07000000007</v>
      </c>
      <c r="L5" s="143">
        <v>964181.98</v>
      </c>
      <c r="M5" s="143">
        <f>AVERAGE(K5:L5)</f>
        <v>959969.02500000002</v>
      </c>
      <c r="N5" s="146">
        <f>(M5/$M$4)*$L$4</f>
        <v>984728.24463389441</v>
      </c>
      <c r="O5" s="147">
        <f t="shared" ref="O5:O68" si="2">N5+J5</f>
        <v>43474072.609736308</v>
      </c>
    </row>
    <row r="6" spans="1:15" ht="15" x14ac:dyDescent="0.25">
      <c r="A6" s="142">
        <v>9</v>
      </c>
      <c r="B6" s="142" t="s">
        <v>10</v>
      </c>
      <c r="C6" s="143">
        <v>10412007.789999999</v>
      </c>
      <c r="D6" s="143">
        <v>-13078.115</v>
      </c>
      <c r="E6" s="143">
        <v>10398929.674999999</v>
      </c>
      <c r="F6" s="143">
        <v>10607173.58</v>
      </c>
      <c r="G6" s="143">
        <v>146177.5534</v>
      </c>
      <c r="H6" s="143">
        <v>10753351.133400001</v>
      </c>
      <c r="I6" s="143">
        <f>(Taulukko2[[#This Row],[Sote-nettokustannus TP2021 (oikaisut huomioitu)]]+Taulukko2[[#This Row],[Sote-nettokustannus TP2022 (oikaisut huomioitu)]])/2</f>
        <v>10576140.404199999</v>
      </c>
      <c r="J6" s="146">
        <f t="shared" ref="J6:J69" si="3">(I6/$I$4)*$H$4</f>
        <v>10968130.71214815</v>
      </c>
      <c r="K6" s="143">
        <v>333521.96999999997</v>
      </c>
      <c r="L6" s="143">
        <v>433059.76</v>
      </c>
      <c r="M6" s="143">
        <f t="shared" ref="M6:M69" si="4">AVERAGE(K6:L6)</f>
        <v>383290.86499999999</v>
      </c>
      <c r="N6" s="146">
        <f t="shared" ref="N6:N69" si="5">(M6/$M$4)*$L$4</f>
        <v>393176.58262531646</v>
      </c>
      <c r="O6" s="147">
        <f t="shared" si="2"/>
        <v>11361307.294773467</v>
      </c>
    </row>
    <row r="7" spans="1:15" ht="15" x14ac:dyDescent="0.25">
      <c r="A7" s="142">
        <v>10</v>
      </c>
      <c r="B7" s="142" t="s">
        <v>11</v>
      </c>
      <c r="C7" s="143">
        <v>49727888.63000001</v>
      </c>
      <c r="D7" s="143"/>
      <c r="E7" s="143">
        <v>49727888.63000001</v>
      </c>
      <c r="F7" s="143">
        <v>50880913.950000003</v>
      </c>
      <c r="G7" s="143"/>
      <c r="H7" s="143">
        <v>50880913.950000003</v>
      </c>
      <c r="I7" s="143">
        <f>(Taulukko2[[#This Row],[Sote-nettokustannus TP2021 (oikaisut huomioitu)]]+Taulukko2[[#This Row],[Sote-nettokustannus TP2022 (oikaisut huomioitu)]])/2</f>
        <v>50304401.290000007</v>
      </c>
      <c r="J7" s="146">
        <f t="shared" si="3"/>
        <v>52168865.735364564</v>
      </c>
      <c r="K7" s="143">
        <v>1205716.78</v>
      </c>
      <c r="L7" s="143">
        <v>1154672.6299999999</v>
      </c>
      <c r="M7" s="143">
        <f t="shared" si="4"/>
        <v>1180194.7050000001</v>
      </c>
      <c r="N7" s="146">
        <f t="shared" si="5"/>
        <v>1210633.9162150226</v>
      </c>
      <c r="O7" s="147">
        <f t="shared" si="2"/>
        <v>53379499.651579589</v>
      </c>
    </row>
    <row r="8" spans="1:15" ht="15" x14ac:dyDescent="0.25">
      <c r="A8" s="142">
        <v>16</v>
      </c>
      <c r="B8" s="142" t="s">
        <v>12</v>
      </c>
      <c r="C8" s="143">
        <v>28546271.930000007</v>
      </c>
      <c r="D8" s="143">
        <v>8586.1013207534997</v>
      </c>
      <c r="E8" s="143">
        <v>28554858.031320762</v>
      </c>
      <c r="F8" s="143">
        <v>32111552.859999999</v>
      </c>
      <c r="G8" s="143">
        <v>862479.45673762495</v>
      </c>
      <c r="H8" s="143">
        <v>32974032.316737626</v>
      </c>
      <c r="I8" s="143">
        <f>(Taulukko2[[#This Row],[Sote-nettokustannus TP2021 (oikaisut huomioitu)]]+Taulukko2[[#This Row],[Sote-nettokustannus TP2022 (oikaisut huomioitu)]])/2</f>
        <v>30764445.174029194</v>
      </c>
      <c r="J8" s="146">
        <f t="shared" si="3"/>
        <v>31904687.632689502</v>
      </c>
      <c r="K8" s="143">
        <v>846012.58000000007</v>
      </c>
      <c r="L8" s="143">
        <v>879720.01</v>
      </c>
      <c r="M8" s="143">
        <f t="shared" si="4"/>
        <v>862866.29500000004</v>
      </c>
      <c r="N8" s="146">
        <f t="shared" si="5"/>
        <v>885121.07151488774</v>
      </c>
      <c r="O8" s="147">
        <f t="shared" si="2"/>
        <v>32789808.704204388</v>
      </c>
    </row>
    <row r="9" spans="1:15" ht="15" x14ac:dyDescent="0.25">
      <c r="A9" s="142">
        <v>18</v>
      </c>
      <c r="B9" s="142" t="s">
        <v>13</v>
      </c>
      <c r="C9" s="143">
        <v>15180794.720000001</v>
      </c>
      <c r="D9" s="143"/>
      <c r="E9" s="143">
        <v>15180794.720000001</v>
      </c>
      <c r="F9" s="143">
        <v>16659081.73</v>
      </c>
      <c r="G9" s="143"/>
      <c r="H9" s="143">
        <v>16659081.73</v>
      </c>
      <c r="I9" s="143">
        <f>(Taulukko2[[#This Row],[Sote-nettokustannus TP2021 (oikaisut huomioitu)]]+Taulukko2[[#This Row],[Sote-nettokustannus TP2022 (oikaisut huomioitu)]])/2</f>
        <v>15919938.225000001</v>
      </c>
      <c r="J9" s="146">
        <f t="shared" si="3"/>
        <v>16509989.155569632</v>
      </c>
      <c r="K9" s="143">
        <v>461466.39999999997</v>
      </c>
      <c r="L9" s="143">
        <v>428216.76</v>
      </c>
      <c r="M9" s="143">
        <f t="shared" si="4"/>
        <v>444841.57999999996</v>
      </c>
      <c r="N9" s="146">
        <f t="shared" si="5"/>
        <v>456314.79433783615</v>
      </c>
      <c r="O9" s="147">
        <f t="shared" si="2"/>
        <v>16966303.949907467</v>
      </c>
    </row>
    <row r="10" spans="1:15" ht="15" x14ac:dyDescent="0.25">
      <c r="A10" s="142">
        <v>19</v>
      </c>
      <c r="B10" s="142" t="s">
        <v>14</v>
      </c>
      <c r="C10" s="143">
        <v>12544570.08</v>
      </c>
      <c r="D10" s="143">
        <v>-115494.99488</v>
      </c>
      <c r="E10" s="143">
        <v>12429075.08512</v>
      </c>
      <c r="F10" s="143">
        <v>13522474.65</v>
      </c>
      <c r="G10" s="143">
        <v>187559.01103999998</v>
      </c>
      <c r="H10" s="143">
        <v>13710033.661040001</v>
      </c>
      <c r="I10" s="143">
        <f>(Taulukko2[[#This Row],[Sote-nettokustannus TP2021 (oikaisut huomioitu)]]+Taulukko2[[#This Row],[Sote-nettokustannus TP2022 (oikaisut huomioitu)]])/2</f>
        <v>13069554.37308</v>
      </c>
      <c r="J10" s="146">
        <f t="shared" si="3"/>
        <v>13553959.689920746</v>
      </c>
      <c r="K10" s="143">
        <v>318414.58</v>
      </c>
      <c r="L10" s="143">
        <v>344466.27</v>
      </c>
      <c r="M10" s="143">
        <f t="shared" si="4"/>
        <v>331440.42500000005</v>
      </c>
      <c r="N10" s="146">
        <f t="shared" si="5"/>
        <v>339988.83235942118</v>
      </c>
      <c r="O10" s="147">
        <f t="shared" si="2"/>
        <v>13893948.522280168</v>
      </c>
    </row>
    <row r="11" spans="1:15" ht="15" x14ac:dyDescent="0.25">
      <c r="A11" s="142">
        <v>20</v>
      </c>
      <c r="B11" s="142" t="s">
        <v>15</v>
      </c>
      <c r="C11" s="143">
        <v>59090545.219999991</v>
      </c>
      <c r="D11" s="143"/>
      <c r="E11" s="143">
        <v>59090545.219999991</v>
      </c>
      <c r="F11" s="143">
        <v>66359007.189999998</v>
      </c>
      <c r="G11" s="143"/>
      <c r="H11" s="143">
        <v>66359007.189999998</v>
      </c>
      <c r="I11" s="143">
        <f>(Taulukko2[[#This Row],[Sote-nettokustannus TP2021 (oikaisut huomioitu)]]+Taulukko2[[#This Row],[Sote-nettokustannus TP2022 (oikaisut huomioitu)]])/2</f>
        <v>62724776.204999998</v>
      </c>
      <c r="J11" s="146">
        <f t="shared" si="3"/>
        <v>65049585.010565072</v>
      </c>
      <c r="K11" s="143">
        <v>1305298.58</v>
      </c>
      <c r="L11" s="143">
        <v>1355112.1</v>
      </c>
      <c r="M11" s="143">
        <f t="shared" si="4"/>
        <v>1330205.3400000001</v>
      </c>
      <c r="N11" s="146">
        <f t="shared" si="5"/>
        <v>1364513.5784051288</v>
      </c>
      <c r="O11" s="147">
        <f t="shared" si="2"/>
        <v>66414098.588970199</v>
      </c>
    </row>
    <row r="12" spans="1:15" ht="15" x14ac:dyDescent="0.25">
      <c r="A12" s="142">
        <v>46</v>
      </c>
      <c r="B12" s="142" t="s">
        <v>16</v>
      </c>
      <c r="C12" s="143">
        <v>5984633.4899999984</v>
      </c>
      <c r="D12" s="143"/>
      <c r="E12" s="143">
        <v>5984633.4899999984</v>
      </c>
      <c r="F12" s="143">
        <v>6703051.6100000003</v>
      </c>
      <c r="G12" s="143"/>
      <c r="H12" s="143">
        <v>6703051.6100000003</v>
      </c>
      <c r="I12" s="143">
        <f>(Taulukko2[[#This Row],[Sote-nettokustannus TP2021 (oikaisut huomioitu)]]+Taulukko2[[#This Row],[Sote-nettokustannus TP2022 (oikaisut huomioitu)]])/2</f>
        <v>6343842.5499999989</v>
      </c>
      <c r="J12" s="146">
        <f t="shared" si="3"/>
        <v>6578968.4749320792</v>
      </c>
      <c r="K12" s="143">
        <v>136428.15</v>
      </c>
      <c r="L12" s="143">
        <v>153200.62</v>
      </c>
      <c r="M12" s="143">
        <f t="shared" si="4"/>
        <v>144814.38500000001</v>
      </c>
      <c r="N12" s="146">
        <f t="shared" si="5"/>
        <v>148549.3921418839</v>
      </c>
      <c r="O12" s="147">
        <f t="shared" si="2"/>
        <v>6727517.8670739634</v>
      </c>
    </row>
    <row r="13" spans="1:15" ht="15" x14ac:dyDescent="0.25">
      <c r="A13" s="142">
        <v>47</v>
      </c>
      <c r="B13" s="142" t="s">
        <v>17</v>
      </c>
      <c r="C13" s="143">
        <v>8903430.0800000001</v>
      </c>
      <c r="D13" s="143"/>
      <c r="E13" s="143">
        <v>8903430.0800000001</v>
      </c>
      <c r="F13" s="143">
        <v>9509253.1799999997</v>
      </c>
      <c r="G13" s="143"/>
      <c r="H13" s="143">
        <v>9509253.1799999997</v>
      </c>
      <c r="I13" s="143">
        <f>(Taulukko2[[#This Row],[Sote-nettokustannus TP2021 (oikaisut huomioitu)]]+Taulukko2[[#This Row],[Sote-nettokustannus TP2022 (oikaisut huomioitu)]])/2</f>
        <v>9206341.629999999</v>
      </c>
      <c r="J13" s="146">
        <f t="shared" si="3"/>
        <v>9547562.2031673566</v>
      </c>
      <c r="K13" s="143">
        <v>333251.82</v>
      </c>
      <c r="L13" s="143">
        <v>372267.76</v>
      </c>
      <c r="M13" s="143">
        <f t="shared" si="4"/>
        <v>352759.79000000004</v>
      </c>
      <c r="N13" s="146">
        <f t="shared" si="5"/>
        <v>361858.05972658464</v>
      </c>
      <c r="O13" s="147">
        <f t="shared" si="2"/>
        <v>9909420.2628939413</v>
      </c>
    </row>
    <row r="14" spans="1:15" ht="15" x14ac:dyDescent="0.25">
      <c r="A14" s="142">
        <v>49</v>
      </c>
      <c r="B14" s="142" t="s">
        <v>18</v>
      </c>
      <c r="C14" s="143">
        <v>811132334.48000002</v>
      </c>
      <c r="D14" s="143"/>
      <c r="E14" s="143">
        <v>811132334.48000002</v>
      </c>
      <c r="F14" s="143">
        <v>880202696.83000004</v>
      </c>
      <c r="G14" s="143"/>
      <c r="H14" s="143">
        <v>880202696.83000004</v>
      </c>
      <c r="I14" s="143">
        <f>(Taulukko2[[#This Row],[Sote-nettokustannus TP2021 (oikaisut huomioitu)]]+Taulukko2[[#This Row],[Sote-nettokustannus TP2022 (oikaisut huomioitu)]])/2</f>
        <v>845667515.65499997</v>
      </c>
      <c r="J14" s="146">
        <f t="shared" si="3"/>
        <v>877011035.80642569</v>
      </c>
      <c r="K14" s="143">
        <v>21524130.320000004</v>
      </c>
      <c r="L14" s="143">
        <v>10426028.449999999</v>
      </c>
      <c r="M14" s="143">
        <f t="shared" si="4"/>
        <v>15975079.385000002</v>
      </c>
      <c r="N14" s="146">
        <f t="shared" si="5"/>
        <v>16387103.615846528</v>
      </c>
      <c r="O14" s="147">
        <f t="shared" si="2"/>
        <v>893398139.42227221</v>
      </c>
    </row>
    <row r="15" spans="1:15" ht="15" x14ac:dyDescent="0.25">
      <c r="A15" s="142">
        <v>50</v>
      </c>
      <c r="B15" s="142" t="s">
        <v>19</v>
      </c>
      <c r="C15" s="143">
        <v>43836768.089999981</v>
      </c>
      <c r="D15" s="143"/>
      <c r="E15" s="143">
        <v>43836768.089999981</v>
      </c>
      <c r="F15" s="143">
        <v>47185700.25</v>
      </c>
      <c r="G15" s="143"/>
      <c r="H15" s="143">
        <v>47185700.25</v>
      </c>
      <c r="I15" s="143">
        <f>(Taulukko2[[#This Row],[Sote-nettokustannus TP2021 (oikaisut huomioitu)]]+Taulukko2[[#This Row],[Sote-nettokustannus TP2022 (oikaisut huomioitu)]])/2</f>
        <v>45511234.169999987</v>
      </c>
      <c r="J15" s="146">
        <f t="shared" si="3"/>
        <v>47198046.373279177</v>
      </c>
      <c r="K15" s="143">
        <v>1335255.3500000001</v>
      </c>
      <c r="L15" s="143">
        <v>1429674.78</v>
      </c>
      <c r="M15" s="143">
        <f t="shared" si="4"/>
        <v>1382465.0649999999</v>
      </c>
      <c r="N15" s="146">
        <f t="shared" si="5"/>
        <v>1418121.1698212165</v>
      </c>
      <c r="O15" s="147">
        <f t="shared" si="2"/>
        <v>48616167.543100394</v>
      </c>
    </row>
    <row r="16" spans="1:15" ht="15" x14ac:dyDescent="0.25">
      <c r="A16" s="142">
        <v>51</v>
      </c>
      <c r="B16" s="142" t="s">
        <v>20</v>
      </c>
      <c r="C16" s="143">
        <v>37281412.149999999</v>
      </c>
      <c r="D16" s="143"/>
      <c r="E16" s="143">
        <v>37281412.149999999</v>
      </c>
      <c r="F16" s="143">
        <v>41251674.759999998</v>
      </c>
      <c r="G16" s="143"/>
      <c r="H16" s="143">
        <v>41251674.759999998</v>
      </c>
      <c r="I16" s="143">
        <f>(Taulukko2[[#This Row],[Sote-nettokustannus TP2021 (oikaisut huomioitu)]]+Taulukko2[[#This Row],[Sote-nettokustannus TP2022 (oikaisut huomioitu)]])/2</f>
        <v>39266543.454999998</v>
      </c>
      <c r="J16" s="146">
        <f t="shared" si="3"/>
        <v>40721904.661709428</v>
      </c>
      <c r="K16" s="143">
        <v>916257.93</v>
      </c>
      <c r="L16" s="143">
        <v>965123.41</v>
      </c>
      <c r="M16" s="143">
        <f t="shared" si="4"/>
        <v>940690.67</v>
      </c>
      <c r="N16" s="146">
        <f t="shared" si="5"/>
        <v>964952.6683557129</v>
      </c>
      <c r="O16" s="147">
        <f t="shared" si="2"/>
        <v>41686857.330065139</v>
      </c>
    </row>
    <row r="17" spans="1:15" ht="15" x14ac:dyDescent="0.25">
      <c r="A17" s="142">
        <v>52</v>
      </c>
      <c r="B17" s="142" t="s">
        <v>21</v>
      </c>
      <c r="C17" s="143">
        <v>10315227.800000001</v>
      </c>
      <c r="D17" s="143"/>
      <c r="E17" s="143">
        <v>10315227.800000001</v>
      </c>
      <c r="F17" s="143">
        <v>10560414.17</v>
      </c>
      <c r="G17" s="143"/>
      <c r="H17" s="143">
        <v>10560414.17</v>
      </c>
      <c r="I17" s="143">
        <f>(Taulukko2[[#This Row],[Sote-nettokustannus TP2021 (oikaisut huomioitu)]]+Taulukko2[[#This Row],[Sote-nettokustannus TP2022 (oikaisut huomioitu)]])/2</f>
        <v>10437820.984999999</v>
      </c>
      <c r="J17" s="146">
        <f t="shared" si="3"/>
        <v>10824684.671169763</v>
      </c>
      <c r="K17" s="143">
        <v>253212.59999999998</v>
      </c>
      <c r="L17" s="143">
        <v>275317.77</v>
      </c>
      <c r="M17" s="143">
        <f t="shared" si="4"/>
        <v>264265.185</v>
      </c>
      <c r="N17" s="146">
        <f t="shared" si="5"/>
        <v>271081.02966437</v>
      </c>
      <c r="O17" s="147">
        <f t="shared" si="2"/>
        <v>11095765.700834133</v>
      </c>
    </row>
    <row r="18" spans="1:15" ht="15" x14ac:dyDescent="0.25">
      <c r="A18" s="142">
        <v>61</v>
      </c>
      <c r="B18" s="142" t="s">
        <v>22</v>
      </c>
      <c r="C18" s="143">
        <v>69213092.780000016</v>
      </c>
      <c r="D18" s="143"/>
      <c r="E18" s="143">
        <v>69213092.780000016</v>
      </c>
      <c r="F18" s="143">
        <v>72659667.650000006</v>
      </c>
      <c r="G18" s="143"/>
      <c r="H18" s="143">
        <v>72659667.650000006</v>
      </c>
      <c r="I18" s="143">
        <f>(Taulukko2[[#This Row],[Sote-nettokustannus TP2021 (oikaisut huomioitu)]]+Taulukko2[[#This Row],[Sote-nettokustannus TP2022 (oikaisut huomioitu)]])/2</f>
        <v>70936380.215000004</v>
      </c>
      <c r="J18" s="146">
        <f t="shared" si="3"/>
        <v>73565540.99223046</v>
      </c>
      <c r="K18" s="143">
        <v>1568368.49</v>
      </c>
      <c r="L18" s="143">
        <v>1659587.27</v>
      </c>
      <c r="M18" s="143">
        <f t="shared" si="4"/>
        <v>1613977.88</v>
      </c>
      <c r="N18" s="146">
        <f t="shared" si="5"/>
        <v>1655605.0906437675</v>
      </c>
      <c r="O18" s="147">
        <f t="shared" si="2"/>
        <v>75221146.082874224</v>
      </c>
    </row>
    <row r="19" spans="1:15" ht="15" x14ac:dyDescent="0.25">
      <c r="A19" s="142">
        <v>69</v>
      </c>
      <c r="B19" s="142" t="s">
        <v>23</v>
      </c>
      <c r="C19" s="143">
        <v>31028320.499999996</v>
      </c>
      <c r="D19" s="143">
        <v>-49696.837</v>
      </c>
      <c r="E19" s="143">
        <v>30978623.662999995</v>
      </c>
      <c r="F19" s="143">
        <v>31730207.649999999</v>
      </c>
      <c r="G19" s="143">
        <v>555474.70291999995</v>
      </c>
      <c r="H19" s="143">
        <v>32285682.35292</v>
      </c>
      <c r="I19" s="143">
        <f>(Taulukko2[[#This Row],[Sote-nettokustannus TP2021 (oikaisut huomioitu)]]+Taulukko2[[#This Row],[Sote-nettokustannus TP2022 (oikaisut huomioitu)]])/2</f>
        <v>31632153.007959999</v>
      </c>
      <c r="J19" s="146">
        <f t="shared" si="3"/>
        <v>32804555.881292611</v>
      </c>
      <c r="K19" s="143">
        <v>879801.45</v>
      </c>
      <c r="L19" s="143">
        <v>1069363.3600000001</v>
      </c>
      <c r="M19" s="143">
        <f t="shared" si="4"/>
        <v>974582.40500000003</v>
      </c>
      <c r="N19" s="146">
        <f t="shared" si="5"/>
        <v>999718.52834181732</v>
      </c>
      <c r="O19" s="147">
        <f t="shared" si="2"/>
        <v>33804274.409634426</v>
      </c>
    </row>
    <row r="20" spans="1:15" ht="15" x14ac:dyDescent="0.25">
      <c r="A20" s="142">
        <v>71</v>
      </c>
      <c r="B20" s="142" t="s">
        <v>24</v>
      </c>
      <c r="C20" s="143">
        <v>27650953.670000006</v>
      </c>
      <c r="D20" s="143">
        <v>-47081.214000000007</v>
      </c>
      <c r="E20" s="143">
        <v>27603872.456000004</v>
      </c>
      <c r="F20" s="143">
        <v>29783944.850000001</v>
      </c>
      <c r="G20" s="143">
        <v>526239.19224</v>
      </c>
      <c r="H20" s="143">
        <v>30310184.042240001</v>
      </c>
      <c r="I20" s="143">
        <f>(Taulukko2[[#This Row],[Sote-nettokustannus TP2021 (oikaisut huomioitu)]]+Taulukko2[[#This Row],[Sote-nettokustannus TP2022 (oikaisut huomioitu)]])/2</f>
        <v>28957028.249120004</v>
      </c>
      <c r="J20" s="146">
        <f t="shared" si="3"/>
        <v>30030281.249442138</v>
      </c>
      <c r="K20" s="143">
        <v>855597.52</v>
      </c>
      <c r="L20" s="143">
        <v>1063439.28</v>
      </c>
      <c r="M20" s="143">
        <f t="shared" si="4"/>
        <v>959518.4</v>
      </c>
      <c r="N20" s="146">
        <f t="shared" si="5"/>
        <v>984265.99725540401</v>
      </c>
      <c r="O20" s="147">
        <f t="shared" si="2"/>
        <v>31014547.246697541</v>
      </c>
    </row>
    <row r="21" spans="1:15" ht="15" x14ac:dyDescent="0.25">
      <c r="A21" s="142">
        <v>72</v>
      </c>
      <c r="B21" s="142" t="s">
        <v>25</v>
      </c>
      <c r="C21" s="143">
        <v>4310935.78</v>
      </c>
      <c r="D21" s="143">
        <v>-7846.8690000000006</v>
      </c>
      <c r="E21" s="143">
        <v>4303088.9110000003</v>
      </c>
      <c r="F21" s="143">
        <v>5072814.4000000004</v>
      </c>
      <c r="G21" s="143">
        <v>87706.532040000006</v>
      </c>
      <c r="H21" s="143">
        <v>5160520.9320400003</v>
      </c>
      <c r="I21" s="143">
        <f>(Taulukko2[[#This Row],[Sote-nettokustannus TP2021 (oikaisut huomioitu)]]+Taulukko2[[#This Row],[Sote-nettokustannus TP2022 (oikaisut huomioitu)]])/2</f>
        <v>4731804.9215200003</v>
      </c>
      <c r="J21" s="146">
        <f t="shared" si="3"/>
        <v>4907182.8568961807</v>
      </c>
      <c r="K21" s="143">
        <v>66739.320000000007</v>
      </c>
      <c r="L21" s="143">
        <v>66983.740000000005</v>
      </c>
      <c r="M21" s="143">
        <f t="shared" si="4"/>
        <v>66861.53</v>
      </c>
      <c r="N21" s="146">
        <f t="shared" si="5"/>
        <v>68586.00158524538</v>
      </c>
      <c r="O21" s="147">
        <f t="shared" si="2"/>
        <v>4975768.8584814258</v>
      </c>
    </row>
    <row r="22" spans="1:15" ht="15" x14ac:dyDescent="0.25">
      <c r="A22" s="142">
        <v>74</v>
      </c>
      <c r="B22" s="142" t="s">
        <v>26</v>
      </c>
      <c r="C22" s="143">
        <v>5235563.68</v>
      </c>
      <c r="D22" s="143"/>
      <c r="E22" s="143">
        <v>5235563.68</v>
      </c>
      <c r="F22" s="143">
        <v>5163311.3</v>
      </c>
      <c r="G22" s="143"/>
      <c r="H22" s="143">
        <v>5163311.3</v>
      </c>
      <c r="I22" s="143">
        <f>(Taulukko2[[#This Row],[Sote-nettokustannus TP2021 (oikaisut huomioitu)]]+Taulukko2[[#This Row],[Sote-nettokustannus TP2022 (oikaisut huomioitu)]])/2</f>
        <v>5199437.49</v>
      </c>
      <c r="J22" s="146">
        <f t="shared" si="3"/>
        <v>5392147.5926431976</v>
      </c>
      <c r="K22" s="143">
        <v>146520.79</v>
      </c>
      <c r="L22" s="143">
        <v>162139.21</v>
      </c>
      <c r="M22" s="143">
        <f t="shared" si="4"/>
        <v>154330</v>
      </c>
      <c r="N22" s="146">
        <f t="shared" si="5"/>
        <v>158310.43089577701</v>
      </c>
      <c r="O22" s="147">
        <f t="shared" si="2"/>
        <v>5550458.023538975</v>
      </c>
    </row>
    <row r="23" spans="1:15" ht="15" x14ac:dyDescent="0.25">
      <c r="A23" s="142">
        <v>75</v>
      </c>
      <c r="B23" s="142" t="s">
        <v>27</v>
      </c>
      <c r="C23" s="143">
        <v>88144369.130000025</v>
      </c>
      <c r="D23" s="143"/>
      <c r="E23" s="143">
        <v>88144369.130000025</v>
      </c>
      <c r="F23" s="143">
        <v>93666463.629999995</v>
      </c>
      <c r="G23" s="143"/>
      <c r="H23" s="143">
        <v>93666463.629999995</v>
      </c>
      <c r="I23" s="143">
        <f>(Taulukko2[[#This Row],[Sote-nettokustannus TP2021 (oikaisut huomioitu)]]+Taulukko2[[#This Row],[Sote-nettokustannus TP2022 (oikaisut huomioitu)]])/2</f>
        <v>90905416.38000001</v>
      </c>
      <c r="J23" s="146">
        <f t="shared" si="3"/>
        <v>94274702.414326862</v>
      </c>
      <c r="K23" s="143">
        <v>2650532.6800000002</v>
      </c>
      <c r="L23" s="143">
        <v>3186632.74</v>
      </c>
      <c r="M23" s="143">
        <f t="shared" si="4"/>
        <v>2918582.71</v>
      </c>
      <c r="N23" s="146">
        <f t="shared" si="5"/>
        <v>2993857.8787342999</v>
      </c>
      <c r="O23" s="147">
        <f t="shared" si="2"/>
        <v>97268560.293061167</v>
      </c>
    </row>
    <row r="24" spans="1:15" ht="15" x14ac:dyDescent="0.25">
      <c r="A24" s="142">
        <v>77</v>
      </c>
      <c r="B24" s="142" t="s">
        <v>28</v>
      </c>
      <c r="C24" s="143">
        <v>22380641.080000002</v>
      </c>
      <c r="D24" s="143"/>
      <c r="E24" s="143">
        <v>22380641.080000002</v>
      </c>
      <c r="F24" s="143">
        <v>23844083.710000001</v>
      </c>
      <c r="G24" s="143"/>
      <c r="H24" s="143">
        <v>23844083.710000001</v>
      </c>
      <c r="I24" s="143">
        <f>(Taulukko2[[#This Row],[Sote-nettokustannus TP2021 (oikaisut huomioitu)]]+Taulukko2[[#This Row],[Sote-nettokustannus TP2022 (oikaisut huomioitu)]])/2</f>
        <v>23112362.395000003</v>
      </c>
      <c r="J24" s="146">
        <f t="shared" si="3"/>
        <v>23968990.77798057</v>
      </c>
      <c r="K24" s="143">
        <v>463383.08</v>
      </c>
      <c r="L24" s="143">
        <v>471927.53</v>
      </c>
      <c r="M24" s="143">
        <f t="shared" si="4"/>
        <v>467655.30500000005</v>
      </c>
      <c r="N24" s="146">
        <f t="shared" si="5"/>
        <v>479716.92376884614</v>
      </c>
      <c r="O24" s="147">
        <f t="shared" si="2"/>
        <v>24448707.701749414</v>
      </c>
    </row>
    <row r="25" spans="1:15" ht="15" x14ac:dyDescent="0.25">
      <c r="A25" s="142">
        <v>78</v>
      </c>
      <c r="B25" s="142" t="s">
        <v>29</v>
      </c>
      <c r="C25" s="143">
        <v>34960866.499999993</v>
      </c>
      <c r="D25" s="143"/>
      <c r="E25" s="143">
        <v>34960866.499999993</v>
      </c>
      <c r="F25" s="143">
        <v>38509932.229999997</v>
      </c>
      <c r="G25" s="143"/>
      <c r="H25" s="143">
        <v>38509932.229999997</v>
      </c>
      <c r="I25" s="143">
        <f>(Taulukko2[[#This Row],[Sote-nettokustannus TP2021 (oikaisut huomioitu)]]+Taulukko2[[#This Row],[Sote-nettokustannus TP2022 (oikaisut huomioitu)]])/2</f>
        <v>36735399.364999995</v>
      </c>
      <c r="J25" s="146">
        <f t="shared" si="3"/>
        <v>38096947.147021316</v>
      </c>
      <c r="K25" s="143">
        <v>747346.57000000007</v>
      </c>
      <c r="L25" s="143">
        <v>761484.55</v>
      </c>
      <c r="M25" s="143">
        <f t="shared" si="4"/>
        <v>754415.56</v>
      </c>
      <c r="N25" s="146">
        <f t="shared" si="5"/>
        <v>773873.20921453321</v>
      </c>
      <c r="O25" s="147">
        <f t="shared" si="2"/>
        <v>38870820.356235847</v>
      </c>
    </row>
    <row r="26" spans="1:15" ht="15" x14ac:dyDescent="0.25">
      <c r="A26" s="142">
        <v>79</v>
      </c>
      <c r="B26" s="142" t="s">
        <v>30</v>
      </c>
      <c r="C26" s="143">
        <v>31290049.360000007</v>
      </c>
      <c r="D26" s="143"/>
      <c r="E26" s="143">
        <v>31290049.360000007</v>
      </c>
      <c r="F26" s="143">
        <v>32706770.140000001</v>
      </c>
      <c r="G26" s="143"/>
      <c r="H26" s="143">
        <v>32706770.140000001</v>
      </c>
      <c r="I26" s="143">
        <f>(Taulukko2[[#This Row],[Sote-nettokustannus TP2021 (oikaisut huomioitu)]]+Taulukko2[[#This Row],[Sote-nettokustannus TP2022 (oikaisut huomioitu)]])/2</f>
        <v>31998409.750000004</v>
      </c>
      <c r="J26" s="146">
        <f t="shared" si="3"/>
        <v>33184387.433009248</v>
      </c>
      <c r="K26" s="143">
        <v>717850.42</v>
      </c>
      <c r="L26" s="143">
        <v>736986.37</v>
      </c>
      <c r="M26" s="143">
        <f t="shared" si="4"/>
        <v>727418.39500000002</v>
      </c>
      <c r="N26" s="146">
        <f t="shared" si="5"/>
        <v>746179.74181276816</v>
      </c>
      <c r="O26" s="147">
        <f t="shared" si="2"/>
        <v>33930567.174822018</v>
      </c>
    </row>
    <row r="27" spans="1:15" ht="15" x14ac:dyDescent="0.25">
      <c r="A27" s="142">
        <v>81</v>
      </c>
      <c r="B27" s="142" t="s">
        <v>31</v>
      </c>
      <c r="C27" s="143">
        <v>12932876.599999998</v>
      </c>
      <c r="D27" s="143">
        <v>3903.486370908</v>
      </c>
      <c r="E27" s="143">
        <v>12936780.086370906</v>
      </c>
      <c r="F27" s="143">
        <v>14466845.939999999</v>
      </c>
      <c r="G27" s="143">
        <v>392107.74236099998</v>
      </c>
      <c r="H27" s="143">
        <v>14858953.682360999</v>
      </c>
      <c r="I27" s="143">
        <f>(Taulukko2[[#This Row],[Sote-nettokustannus TP2021 (oikaisut huomioitu)]]+Taulukko2[[#This Row],[Sote-nettokustannus TP2022 (oikaisut huomioitu)]])/2</f>
        <v>13897866.884365954</v>
      </c>
      <c r="J27" s="146">
        <f t="shared" si="3"/>
        <v>14412972.481646182</v>
      </c>
      <c r="K27" s="143">
        <v>268719.94</v>
      </c>
      <c r="L27" s="143">
        <v>280845.36</v>
      </c>
      <c r="M27" s="143">
        <f t="shared" si="4"/>
        <v>274782.65000000002</v>
      </c>
      <c r="N27" s="146">
        <f t="shared" si="5"/>
        <v>281869.75781885232</v>
      </c>
      <c r="O27" s="147">
        <f t="shared" si="2"/>
        <v>14694842.239465034</v>
      </c>
    </row>
    <row r="28" spans="1:15" ht="15" x14ac:dyDescent="0.25">
      <c r="A28" s="142">
        <v>82</v>
      </c>
      <c r="B28" s="142" t="s">
        <v>32</v>
      </c>
      <c r="C28" s="143">
        <v>28083839.620000008</v>
      </c>
      <c r="D28" s="143"/>
      <c r="E28" s="143">
        <v>28083839.620000008</v>
      </c>
      <c r="F28" s="143">
        <v>31740339.859999999</v>
      </c>
      <c r="G28" s="143"/>
      <c r="H28" s="143">
        <v>31740339.859999999</v>
      </c>
      <c r="I28" s="143">
        <f>(Taulukko2[[#This Row],[Sote-nettokustannus TP2021 (oikaisut huomioitu)]]+Taulukko2[[#This Row],[Sote-nettokustannus TP2022 (oikaisut huomioitu)]])/2</f>
        <v>29912089.740000002</v>
      </c>
      <c r="J28" s="146">
        <f t="shared" si="3"/>
        <v>31020740.799879935</v>
      </c>
      <c r="K28" s="143">
        <v>708639.96</v>
      </c>
      <c r="L28" s="143">
        <v>768381</v>
      </c>
      <c r="M28" s="143">
        <f t="shared" si="4"/>
        <v>738510.48</v>
      </c>
      <c r="N28" s="146">
        <f t="shared" si="5"/>
        <v>757557.91038584267</v>
      </c>
      <c r="O28" s="147">
        <f t="shared" si="2"/>
        <v>31778298.710265778</v>
      </c>
    </row>
    <row r="29" spans="1:15" ht="15" x14ac:dyDescent="0.25">
      <c r="A29" s="142">
        <v>86</v>
      </c>
      <c r="B29" s="142" t="s">
        <v>33</v>
      </c>
      <c r="C29" s="143">
        <v>27611935.219999999</v>
      </c>
      <c r="D29" s="143"/>
      <c r="E29" s="143">
        <v>27611935.219999999</v>
      </c>
      <c r="F29" s="143">
        <v>30516345.859999999</v>
      </c>
      <c r="G29" s="143"/>
      <c r="H29" s="143">
        <v>30516345.859999999</v>
      </c>
      <c r="I29" s="143">
        <f>(Taulukko2[[#This Row],[Sote-nettokustannus TP2021 (oikaisut huomioitu)]]+Taulukko2[[#This Row],[Sote-nettokustannus TP2022 (oikaisut huomioitu)]])/2</f>
        <v>29064140.539999999</v>
      </c>
      <c r="J29" s="146">
        <f t="shared" si="3"/>
        <v>30141363.512191121</v>
      </c>
      <c r="K29" s="143">
        <v>681815.22</v>
      </c>
      <c r="L29" s="143">
        <v>760736.35</v>
      </c>
      <c r="M29" s="143">
        <f t="shared" si="4"/>
        <v>721275.78499999992</v>
      </c>
      <c r="N29" s="146">
        <f t="shared" si="5"/>
        <v>739878.70354461088</v>
      </c>
      <c r="O29" s="147">
        <f t="shared" si="2"/>
        <v>30881242.21573573</v>
      </c>
    </row>
    <row r="30" spans="1:15" ht="15" x14ac:dyDescent="0.25">
      <c r="A30" s="142">
        <v>90</v>
      </c>
      <c r="B30" s="142" t="s">
        <v>34</v>
      </c>
      <c r="C30" s="143">
        <v>17596153.150000002</v>
      </c>
      <c r="D30" s="143"/>
      <c r="E30" s="143">
        <v>17596153.150000002</v>
      </c>
      <c r="F30" s="143">
        <v>19483304.109999999</v>
      </c>
      <c r="G30" s="143"/>
      <c r="H30" s="143">
        <v>19483304.109999999</v>
      </c>
      <c r="I30" s="143">
        <f>(Taulukko2[[#This Row],[Sote-nettokustannus TP2021 (oikaisut huomioitu)]]+Taulukko2[[#This Row],[Sote-nettokustannus TP2022 (oikaisut huomioitu)]])/2</f>
        <v>18539728.630000003</v>
      </c>
      <c r="J30" s="146">
        <f t="shared" si="3"/>
        <v>19226878.540761665</v>
      </c>
      <c r="K30" s="143">
        <v>317780.81</v>
      </c>
      <c r="L30" s="143">
        <v>329208</v>
      </c>
      <c r="M30" s="143">
        <f t="shared" si="4"/>
        <v>323494.40500000003</v>
      </c>
      <c r="N30" s="146">
        <f t="shared" si="5"/>
        <v>331837.87110686838</v>
      </c>
      <c r="O30" s="147">
        <f t="shared" si="2"/>
        <v>19558716.411868531</v>
      </c>
    </row>
    <row r="31" spans="1:15" ht="15" x14ac:dyDescent="0.25">
      <c r="A31" s="142">
        <v>91</v>
      </c>
      <c r="B31" s="142" t="s">
        <v>35</v>
      </c>
      <c r="C31" s="143">
        <v>2256402056.1299996</v>
      </c>
      <c r="D31" s="143"/>
      <c r="E31" s="143">
        <v>2256402056.1299996</v>
      </c>
      <c r="F31" s="143">
        <v>2409317168.6300001</v>
      </c>
      <c r="G31" s="143"/>
      <c r="H31" s="143">
        <v>2409317168.6300001</v>
      </c>
      <c r="I31" s="143">
        <f>(Taulukko2[[#This Row],[Sote-nettokustannus TP2021 (oikaisut huomioitu)]]+Taulukko2[[#This Row],[Sote-nettokustannus TP2022 (oikaisut huomioitu)]])/2</f>
        <v>2332859612.3800001</v>
      </c>
      <c r="J31" s="146">
        <f t="shared" si="3"/>
        <v>2419323891.6830139</v>
      </c>
      <c r="K31" s="143">
        <v>44093601.219999999</v>
      </c>
      <c r="L31" s="143">
        <v>48105824.630000003</v>
      </c>
      <c r="M31" s="143">
        <f t="shared" si="4"/>
        <v>46099712.924999997</v>
      </c>
      <c r="N31" s="146">
        <f t="shared" si="5"/>
        <v>47288702.244076781</v>
      </c>
      <c r="O31" s="147">
        <f t="shared" si="2"/>
        <v>2466612593.9270906</v>
      </c>
    </row>
    <row r="32" spans="1:15" ht="15" x14ac:dyDescent="0.25">
      <c r="A32" s="142">
        <v>92</v>
      </c>
      <c r="B32" s="142" t="s">
        <v>36</v>
      </c>
      <c r="C32" s="143">
        <v>722466642.8599999</v>
      </c>
      <c r="D32" s="143"/>
      <c r="E32" s="143">
        <v>722466642.8599999</v>
      </c>
      <c r="F32" s="143">
        <v>805001750.72000003</v>
      </c>
      <c r="G32" s="143"/>
      <c r="H32" s="143">
        <v>805001750.72000003</v>
      </c>
      <c r="I32" s="143">
        <f>(Taulukko2[[#This Row],[Sote-nettokustannus TP2021 (oikaisut huomioitu)]]+Taulukko2[[#This Row],[Sote-nettokustannus TP2022 (oikaisut huomioitu)]])/2</f>
        <v>763734196.78999996</v>
      </c>
      <c r="J32" s="146">
        <f t="shared" si="3"/>
        <v>792040969.53966546</v>
      </c>
      <c r="K32" s="143">
        <v>9918714.5800000019</v>
      </c>
      <c r="L32" s="143">
        <v>11967285.57</v>
      </c>
      <c r="M32" s="143">
        <f t="shared" si="4"/>
        <v>10943000.075000001</v>
      </c>
      <c r="N32" s="146">
        <f t="shared" si="5"/>
        <v>11225238.496505994</v>
      </c>
      <c r="O32" s="147">
        <f t="shared" si="2"/>
        <v>803266208.03617144</v>
      </c>
    </row>
    <row r="33" spans="1:15" ht="15" x14ac:dyDescent="0.25">
      <c r="A33" s="142">
        <v>97</v>
      </c>
      <c r="B33" s="142" t="s">
        <v>37</v>
      </c>
      <c r="C33" s="143">
        <v>10963401.5</v>
      </c>
      <c r="D33" s="143">
        <v>115764.85</v>
      </c>
      <c r="E33" s="143">
        <v>11079166.35</v>
      </c>
      <c r="F33" s="143">
        <v>10836721.189999999</v>
      </c>
      <c r="G33" s="143">
        <v>-178995.06</v>
      </c>
      <c r="H33" s="143">
        <v>10657726.129999999</v>
      </c>
      <c r="I33" s="143">
        <f>(Taulukko2[[#This Row],[Sote-nettokustannus TP2021 (oikaisut huomioitu)]]+Taulukko2[[#This Row],[Sote-nettokustannus TP2022 (oikaisut huomioitu)]])/2</f>
        <v>10868446.239999998</v>
      </c>
      <c r="J33" s="146">
        <f t="shared" si="3"/>
        <v>11271270.467526672</v>
      </c>
      <c r="K33" s="143">
        <v>208935.67</v>
      </c>
      <c r="L33" s="143">
        <v>223544.95</v>
      </c>
      <c r="M33" s="143">
        <f t="shared" si="4"/>
        <v>216240.31</v>
      </c>
      <c r="N33" s="146">
        <f t="shared" si="5"/>
        <v>221817.51216961312</v>
      </c>
      <c r="O33" s="147">
        <f t="shared" si="2"/>
        <v>11493087.979696285</v>
      </c>
    </row>
    <row r="34" spans="1:15" ht="15" x14ac:dyDescent="0.25">
      <c r="A34" s="142">
        <v>98</v>
      </c>
      <c r="B34" s="142" t="s">
        <v>38</v>
      </c>
      <c r="C34" s="143">
        <v>74742182.010000005</v>
      </c>
      <c r="D34" s="143">
        <v>21729.103269065501</v>
      </c>
      <c r="E34" s="143">
        <v>74763911.113269076</v>
      </c>
      <c r="F34" s="143">
        <v>80626107.540000007</v>
      </c>
      <c r="G34" s="143">
        <v>2182702.5424916251</v>
      </c>
      <c r="H34" s="143">
        <v>82808810.082491636</v>
      </c>
      <c r="I34" s="143">
        <f>(Taulukko2[[#This Row],[Sote-nettokustannus TP2021 (oikaisut huomioitu)]]+Taulukko2[[#This Row],[Sote-nettokustannus TP2022 (oikaisut huomioitu)]])/2</f>
        <v>78786360.597880363</v>
      </c>
      <c r="J34" s="146">
        <f t="shared" si="3"/>
        <v>81706470.25722383</v>
      </c>
      <c r="K34" s="143">
        <v>2365657.4</v>
      </c>
      <c r="L34" s="143">
        <v>2442549.66</v>
      </c>
      <c r="M34" s="143">
        <f t="shared" si="4"/>
        <v>2404103.5300000003</v>
      </c>
      <c r="N34" s="146">
        <f t="shared" si="5"/>
        <v>2466109.4132855479</v>
      </c>
      <c r="O34" s="147">
        <f t="shared" si="2"/>
        <v>84172579.670509383</v>
      </c>
    </row>
    <row r="35" spans="1:15" ht="15" x14ac:dyDescent="0.25">
      <c r="A35" s="142">
        <v>102</v>
      </c>
      <c r="B35" s="142" t="s">
        <v>39</v>
      </c>
      <c r="C35" s="143">
        <v>36966321.560000002</v>
      </c>
      <c r="D35" s="143"/>
      <c r="E35" s="143">
        <v>36966321.560000002</v>
      </c>
      <c r="F35" s="143">
        <v>40817113.32</v>
      </c>
      <c r="G35" s="143"/>
      <c r="H35" s="143">
        <v>40817113.32</v>
      </c>
      <c r="I35" s="143">
        <f>(Taulukko2[[#This Row],[Sote-nettokustannus TP2021 (oikaisut huomioitu)]]+Taulukko2[[#This Row],[Sote-nettokustannus TP2022 (oikaisut huomioitu)]])/2</f>
        <v>38891717.439999998</v>
      </c>
      <c r="J35" s="146">
        <f t="shared" si="3"/>
        <v>40333186.228546321</v>
      </c>
      <c r="K35" s="143">
        <v>1147856.8700000001</v>
      </c>
      <c r="L35" s="143">
        <v>1179551.33</v>
      </c>
      <c r="M35" s="143">
        <f t="shared" si="4"/>
        <v>1163704.1000000001</v>
      </c>
      <c r="N35" s="146">
        <f t="shared" si="5"/>
        <v>1193717.9907094042</v>
      </c>
      <c r="O35" s="147">
        <f t="shared" si="2"/>
        <v>41526904.219255723</v>
      </c>
    </row>
    <row r="36" spans="1:15" ht="15" x14ac:dyDescent="0.25">
      <c r="A36" s="142">
        <v>103</v>
      </c>
      <c r="B36" s="142" t="s">
        <v>40</v>
      </c>
      <c r="C36" s="143">
        <v>8106752</v>
      </c>
      <c r="D36" s="143"/>
      <c r="E36" s="143">
        <v>8106752</v>
      </c>
      <c r="F36" s="143">
        <v>8470383.2599999998</v>
      </c>
      <c r="G36" s="143"/>
      <c r="H36" s="143">
        <v>8470383.2599999998</v>
      </c>
      <c r="I36" s="143">
        <f>(Taulukko2[[#This Row],[Sote-nettokustannus TP2021 (oikaisut huomioitu)]]+Taulukko2[[#This Row],[Sote-nettokustannus TP2022 (oikaisut huomioitu)]])/2</f>
        <v>8288567.6299999999</v>
      </c>
      <c r="J36" s="146">
        <f t="shared" si="3"/>
        <v>8595772.1539152171</v>
      </c>
      <c r="K36" s="143">
        <v>197647.31</v>
      </c>
      <c r="L36" s="143">
        <v>217008.54</v>
      </c>
      <c r="M36" s="143">
        <f t="shared" si="4"/>
        <v>207327.92499999999</v>
      </c>
      <c r="N36" s="146">
        <f t="shared" si="5"/>
        <v>212675.26173444785</v>
      </c>
      <c r="O36" s="147">
        <f t="shared" si="2"/>
        <v>8808447.4156496655</v>
      </c>
    </row>
    <row r="37" spans="1:15" ht="15" x14ac:dyDescent="0.25">
      <c r="A37" s="142">
        <v>105</v>
      </c>
      <c r="B37" s="142" t="s">
        <v>41</v>
      </c>
      <c r="C37" s="143">
        <v>12728564.75</v>
      </c>
      <c r="D37" s="143">
        <v>-40409</v>
      </c>
      <c r="E37" s="143">
        <v>12688155.75</v>
      </c>
      <c r="F37" s="143">
        <v>12757451.5</v>
      </c>
      <c r="G37" s="143">
        <v>1352</v>
      </c>
      <c r="H37" s="143">
        <v>12758803.5</v>
      </c>
      <c r="I37" s="143">
        <f>(Taulukko2[[#This Row],[Sote-nettokustannus TP2021 (oikaisut huomioitu)]]+Taulukko2[[#This Row],[Sote-nettokustannus TP2022 (oikaisut huomioitu)]])/2</f>
        <v>12723479.625</v>
      </c>
      <c r="J37" s="146">
        <f t="shared" si="3"/>
        <v>13195058.150413213</v>
      </c>
      <c r="K37" s="143">
        <v>307997.19</v>
      </c>
      <c r="L37" s="143">
        <v>297797.96000000002</v>
      </c>
      <c r="M37" s="143">
        <f t="shared" si="4"/>
        <v>302897.57500000001</v>
      </c>
      <c r="N37" s="146">
        <f t="shared" si="5"/>
        <v>310709.8141355273</v>
      </c>
      <c r="O37" s="147">
        <f t="shared" si="2"/>
        <v>13505767.964548741</v>
      </c>
    </row>
    <row r="38" spans="1:15" ht="15" x14ac:dyDescent="0.25">
      <c r="A38" s="142">
        <v>106</v>
      </c>
      <c r="B38" s="142" t="s">
        <v>42</v>
      </c>
      <c r="C38" s="143">
        <v>168671903.75999996</v>
      </c>
      <c r="D38" s="143"/>
      <c r="E38" s="143">
        <v>168671903.75999996</v>
      </c>
      <c r="F38" s="143">
        <v>189513446.74000001</v>
      </c>
      <c r="G38" s="143"/>
      <c r="H38" s="143">
        <v>189513446.74000001</v>
      </c>
      <c r="I38" s="143">
        <f>(Taulukko2[[#This Row],[Sote-nettokustannus TP2021 (oikaisut huomioitu)]]+Taulukko2[[#This Row],[Sote-nettokustannus TP2022 (oikaisut huomioitu)]])/2</f>
        <v>179092675.25</v>
      </c>
      <c r="J38" s="146">
        <f t="shared" si="3"/>
        <v>185730502.49505305</v>
      </c>
      <c r="K38" s="143">
        <v>3486302.3899999997</v>
      </c>
      <c r="L38" s="143">
        <v>2770880.67</v>
      </c>
      <c r="M38" s="143">
        <f t="shared" si="4"/>
        <v>3128591.53</v>
      </c>
      <c r="N38" s="146">
        <f t="shared" si="5"/>
        <v>3209283.1802707068</v>
      </c>
      <c r="O38" s="147">
        <f t="shared" si="2"/>
        <v>188939785.67532375</v>
      </c>
    </row>
    <row r="39" spans="1:15" ht="15" x14ac:dyDescent="0.25">
      <c r="A39" s="142">
        <v>108</v>
      </c>
      <c r="B39" s="142" t="s">
        <v>43</v>
      </c>
      <c r="C39" s="143">
        <v>36028907.240000002</v>
      </c>
      <c r="D39" s="143"/>
      <c r="E39" s="143">
        <v>36028907.240000002</v>
      </c>
      <c r="F39" s="143">
        <v>37691957.329999998</v>
      </c>
      <c r="G39" s="143"/>
      <c r="H39" s="143">
        <v>37691957.329999998</v>
      </c>
      <c r="I39" s="143">
        <f>(Taulukko2[[#This Row],[Sote-nettokustannus TP2021 (oikaisut huomioitu)]]+Taulukko2[[#This Row],[Sote-nettokustannus TP2022 (oikaisut huomioitu)]])/2</f>
        <v>36860432.284999996</v>
      </c>
      <c r="J39" s="146">
        <f t="shared" si="3"/>
        <v>38226614.242716931</v>
      </c>
      <c r="K39" s="143">
        <v>783768</v>
      </c>
      <c r="L39" s="143">
        <v>819524.68</v>
      </c>
      <c r="M39" s="143">
        <f t="shared" si="4"/>
        <v>801646.34000000008</v>
      </c>
      <c r="N39" s="146">
        <f t="shared" si="5"/>
        <v>822322.1506604196</v>
      </c>
      <c r="O39" s="147">
        <f t="shared" si="2"/>
        <v>39048936.393377349</v>
      </c>
    </row>
    <row r="40" spans="1:15" ht="15" x14ac:dyDescent="0.25">
      <c r="A40" s="142">
        <v>109</v>
      </c>
      <c r="B40" s="142" t="s">
        <v>44</v>
      </c>
      <c r="C40" s="143">
        <v>254386419.87000006</v>
      </c>
      <c r="D40" s="143"/>
      <c r="E40" s="143">
        <v>254386419.87000006</v>
      </c>
      <c r="F40" s="143">
        <v>267850928.41000003</v>
      </c>
      <c r="G40" s="143"/>
      <c r="H40" s="143">
        <v>267850928.41000003</v>
      </c>
      <c r="I40" s="143">
        <f>(Taulukko2[[#This Row],[Sote-nettokustannus TP2021 (oikaisut huomioitu)]]+Taulukko2[[#This Row],[Sote-nettokustannus TP2022 (oikaisut huomioitu)]])/2</f>
        <v>261118674.14000005</v>
      </c>
      <c r="J40" s="146">
        <f t="shared" si="3"/>
        <v>270796683.84631068</v>
      </c>
      <c r="K40" s="143">
        <v>4939575.7500000009</v>
      </c>
      <c r="L40" s="143">
        <v>4762642.88</v>
      </c>
      <c r="M40" s="143">
        <f t="shared" si="4"/>
        <v>4851109.3150000004</v>
      </c>
      <c r="N40" s="146">
        <f t="shared" si="5"/>
        <v>4976227.6030594679</v>
      </c>
      <c r="O40" s="147">
        <f t="shared" si="2"/>
        <v>275772911.44937015</v>
      </c>
    </row>
    <row r="41" spans="1:15" ht="15" x14ac:dyDescent="0.25">
      <c r="A41" s="142">
        <v>111</v>
      </c>
      <c r="B41" s="142" t="s">
        <v>45</v>
      </c>
      <c r="C41" s="143">
        <v>76544263.310000017</v>
      </c>
      <c r="D41" s="143">
        <v>7213.4631590625004</v>
      </c>
      <c r="E41" s="143">
        <v>76551476.773159087</v>
      </c>
      <c r="F41" s="143">
        <v>81923195.189999998</v>
      </c>
      <c r="G41" s="143">
        <v>724597.06148437504</v>
      </c>
      <c r="H41" s="143">
        <v>82647792.251484379</v>
      </c>
      <c r="I41" s="143">
        <f>(Taulukko2[[#This Row],[Sote-nettokustannus TP2021 (oikaisut huomioitu)]]+Taulukko2[[#This Row],[Sote-nettokustannus TP2022 (oikaisut huomioitu)]])/2</f>
        <v>79599634.51232174</v>
      </c>
      <c r="J41" s="146">
        <f t="shared" si="3"/>
        <v>82549887.066897705</v>
      </c>
      <c r="K41" s="143">
        <v>2253614.91</v>
      </c>
      <c r="L41" s="143">
        <v>2108328.35</v>
      </c>
      <c r="M41" s="143">
        <f t="shared" si="4"/>
        <v>2180971.63</v>
      </c>
      <c r="N41" s="146">
        <f t="shared" si="5"/>
        <v>2237222.5653908188</v>
      </c>
      <c r="O41" s="147">
        <f t="shared" si="2"/>
        <v>84787109.63228853</v>
      </c>
    </row>
    <row r="42" spans="1:15" ht="15" x14ac:dyDescent="0.25">
      <c r="A42" s="142">
        <v>139</v>
      </c>
      <c r="B42" s="142" t="s">
        <v>46</v>
      </c>
      <c r="C42" s="143">
        <v>36358037.780000009</v>
      </c>
      <c r="D42" s="143">
        <v>-70621.821000000011</v>
      </c>
      <c r="E42" s="143">
        <v>36287415.959000006</v>
      </c>
      <c r="F42" s="143">
        <v>37573914.780000001</v>
      </c>
      <c r="G42" s="143">
        <v>789358.78836000012</v>
      </c>
      <c r="H42" s="143">
        <v>38363273.568360001</v>
      </c>
      <c r="I42" s="143">
        <f>(Taulukko2[[#This Row],[Sote-nettokustannus TP2021 (oikaisut huomioitu)]]+Taulukko2[[#This Row],[Sote-nettokustannus TP2022 (oikaisut huomioitu)]])/2</f>
        <v>37325344.763680004</v>
      </c>
      <c r="J42" s="146">
        <f t="shared" si="3"/>
        <v>38708758.072222643</v>
      </c>
      <c r="K42" s="143">
        <v>830678.24</v>
      </c>
      <c r="L42" s="143">
        <v>775489.21</v>
      </c>
      <c r="M42" s="143">
        <f t="shared" si="4"/>
        <v>803083.72499999998</v>
      </c>
      <c r="N42" s="146">
        <f t="shared" si="5"/>
        <v>823796.60824295774</v>
      </c>
      <c r="O42" s="147">
        <f t="shared" si="2"/>
        <v>39532554.680465601</v>
      </c>
    </row>
    <row r="43" spans="1:15" ht="15" x14ac:dyDescent="0.25">
      <c r="A43" s="142">
        <v>140</v>
      </c>
      <c r="B43" s="142" t="s">
        <v>47</v>
      </c>
      <c r="C43" s="143">
        <v>80155126.450000003</v>
      </c>
      <c r="D43" s="143"/>
      <c r="E43" s="143">
        <v>80155126.450000003</v>
      </c>
      <c r="F43" s="143">
        <v>86501664.140000001</v>
      </c>
      <c r="G43" s="143"/>
      <c r="H43" s="143">
        <v>86501664.140000001</v>
      </c>
      <c r="I43" s="143">
        <f>(Taulukko2[[#This Row],[Sote-nettokustannus TP2021 (oikaisut huomioitu)]]+Taulukko2[[#This Row],[Sote-nettokustannus TP2022 (oikaisut huomioitu)]])/2</f>
        <v>83328395.295000002</v>
      </c>
      <c r="J43" s="146">
        <f t="shared" si="3"/>
        <v>86416849.313588917</v>
      </c>
      <c r="K43" s="143">
        <v>1975545</v>
      </c>
      <c r="L43" s="143">
        <v>2234557.9500000002</v>
      </c>
      <c r="M43" s="143">
        <f t="shared" si="4"/>
        <v>2105051.4750000001</v>
      </c>
      <c r="N43" s="146">
        <f t="shared" si="5"/>
        <v>2159344.3015942522</v>
      </c>
      <c r="O43" s="147">
        <f t="shared" si="2"/>
        <v>88576193.615183175</v>
      </c>
    </row>
    <row r="44" spans="1:15" ht="15" x14ac:dyDescent="0.25">
      <c r="A44" s="142">
        <v>142</v>
      </c>
      <c r="B44" s="142" t="s">
        <v>48</v>
      </c>
      <c r="C44" s="143">
        <v>26033994.470000003</v>
      </c>
      <c r="D44" s="143">
        <v>7302.8529412865009</v>
      </c>
      <c r="E44" s="143">
        <v>26041297.322941288</v>
      </c>
      <c r="F44" s="143">
        <v>26641528.07</v>
      </c>
      <c r="G44" s="143">
        <v>733576.32319237501</v>
      </c>
      <c r="H44" s="143">
        <v>27375104.393192377</v>
      </c>
      <c r="I44" s="143">
        <f>(Taulukko2[[#This Row],[Sote-nettokustannus TP2021 (oikaisut huomioitu)]]+Taulukko2[[#This Row],[Sote-nettokustannus TP2022 (oikaisut huomioitu)]])/2</f>
        <v>26708200.858066835</v>
      </c>
      <c r="J44" s="146">
        <f t="shared" si="3"/>
        <v>27698104.119462367</v>
      </c>
      <c r="K44" s="143">
        <v>666428.07999999996</v>
      </c>
      <c r="L44" s="143">
        <v>683237.14</v>
      </c>
      <c r="M44" s="143">
        <f t="shared" si="4"/>
        <v>674832.61</v>
      </c>
      <c r="N44" s="146">
        <f t="shared" si="5"/>
        <v>692237.6807595531</v>
      </c>
      <c r="O44" s="147">
        <f t="shared" si="2"/>
        <v>28390341.80022192</v>
      </c>
    </row>
    <row r="45" spans="1:15" ht="15" x14ac:dyDescent="0.25">
      <c r="A45" s="142">
        <v>143</v>
      </c>
      <c r="B45" s="142" t="s">
        <v>49</v>
      </c>
      <c r="C45" s="143">
        <v>28996624.760000005</v>
      </c>
      <c r="D45" s="143"/>
      <c r="E45" s="143">
        <v>28996624.760000005</v>
      </c>
      <c r="F45" s="143">
        <v>30074064.989999998</v>
      </c>
      <c r="G45" s="143"/>
      <c r="H45" s="143">
        <v>30074064.989999998</v>
      </c>
      <c r="I45" s="143">
        <f>(Taulukko2[[#This Row],[Sote-nettokustannus TP2021 (oikaisut huomioitu)]]+Taulukko2[[#This Row],[Sote-nettokustannus TP2022 (oikaisut huomioitu)]])/2</f>
        <v>29535344.875</v>
      </c>
      <c r="J45" s="146">
        <f t="shared" si="3"/>
        <v>30630032.397142611</v>
      </c>
      <c r="K45" s="143">
        <v>545821.68000000005</v>
      </c>
      <c r="L45" s="143">
        <v>563367.67000000004</v>
      </c>
      <c r="M45" s="143">
        <f t="shared" si="4"/>
        <v>554594.67500000005</v>
      </c>
      <c r="N45" s="146">
        <f t="shared" si="5"/>
        <v>568898.60669833084</v>
      </c>
      <c r="O45" s="147">
        <f t="shared" si="2"/>
        <v>31198931.003840942</v>
      </c>
    </row>
    <row r="46" spans="1:15" ht="15" x14ac:dyDescent="0.25">
      <c r="A46" s="142">
        <v>145</v>
      </c>
      <c r="B46" s="142" t="s">
        <v>50</v>
      </c>
      <c r="C46" s="143">
        <v>42890037.710000001</v>
      </c>
      <c r="D46" s="143"/>
      <c r="E46" s="143">
        <v>42890037.710000001</v>
      </c>
      <c r="F46" s="143">
        <v>46202312.090000004</v>
      </c>
      <c r="G46" s="143"/>
      <c r="H46" s="143">
        <v>46202312.090000004</v>
      </c>
      <c r="I46" s="143">
        <f>(Taulukko2[[#This Row],[Sote-nettokustannus TP2021 (oikaisut huomioitu)]]+Taulukko2[[#This Row],[Sote-nettokustannus TP2022 (oikaisut huomioitu)]])/2</f>
        <v>44546174.900000006</v>
      </c>
      <c r="J46" s="146">
        <f t="shared" si="3"/>
        <v>46197218.489590473</v>
      </c>
      <c r="K46" s="143">
        <v>1204840.1599999999</v>
      </c>
      <c r="L46" s="143">
        <v>1236772.49</v>
      </c>
      <c r="M46" s="143">
        <f t="shared" si="4"/>
        <v>1220806.325</v>
      </c>
      <c r="N46" s="146">
        <f t="shared" si="5"/>
        <v>1252292.9783648024</v>
      </c>
      <c r="O46" s="147">
        <f t="shared" si="2"/>
        <v>47449511.467955276</v>
      </c>
    </row>
    <row r="47" spans="1:15" ht="15" x14ac:dyDescent="0.25">
      <c r="A47" s="142">
        <v>146</v>
      </c>
      <c r="B47" s="142" t="s">
        <v>51</v>
      </c>
      <c r="C47" s="143">
        <v>25888502.290000003</v>
      </c>
      <c r="D47" s="143"/>
      <c r="E47" s="143">
        <v>25888502.290000003</v>
      </c>
      <c r="F47" s="143">
        <v>27301396.129999999</v>
      </c>
      <c r="G47" s="143"/>
      <c r="H47" s="143">
        <v>27301396.129999999</v>
      </c>
      <c r="I47" s="143">
        <f>(Taulukko2[[#This Row],[Sote-nettokustannus TP2021 (oikaisut huomioitu)]]+Taulukko2[[#This Row],[Sote-nettokustannus TP2022 (oikaisut huomioitu)]])/2</f>
        <v>26594949.210000001</v>
      </c>
      <c r="J47" s="146">
        <f t="shared" si="3"/>
        <v>27580654.952574424</v>
      </c>
      <c r="K47" s="143">
        <v>574016.12</v>
      </c>
      <c r="L47" s="143">
        <v>478742.82</v>
      </c>
      <c r="M47" s="143">
        <f t="shared" si="4"/>
        <v>526379.47</v>
      </c>
      <c r="N47" s="146">
        <f t="shared" si="5"/>
        <v>539955.68399138679</v>
      </c>
      <c r="O47" s="147">
        <f t="shared" si="2"/>
        <v>28120610.636565812</v>
      </c>
    </row>
    <row r="48" spans="1:15" ht="15" x14ac:dyDescent="0.25">
      <c r="A48" s="142">
        <v>148</v>
      </c>
      <c r="B48" s="142" t="s">
        <v>52</v>
      </c>
      <c r="C48" s="143">
        <v>30416608.870000001</v>
      </c>
      <c r="D48" s="143"/>
      <c r="E48" s="143">
        <v>30416608.870000001</v>
      </c>
      <c r="F48" s="143">
        <v>32267541.68</v>
      </c>
      <c r="G48" s="143"/>
      <c r="H48" s="143">
        <v>32267541.68</v>
      </c>
      <c r="I48" s="143">
        <f>(Taulukko2[[#This Row],[Sote-nettokustannus TP2021 (oikaisut huomioitu)]]+Taulukko2[[#This Row],[Sote-nettokustannus TP2022 (oikaisut huomioitu)]])/2</f>
        <v>31342075.274999999</v>
      </c>
      <c r="J48" s="146">
        <f t="shared" si="3"/>
        <v>32503726.810365621</v>
      </c>
      <c r="K48" s="143">
        <v>845096.33000000007</v>
      </c>
      <c r="L48" s="143">
        <v>869774.64</v>
      </c>
      <c r="M48" s="143">
        <f t="shared" si="4"/>
        <v>857435.4850000001</v>
      </c>
      <c r="N48" s="146">
        <f t="shared" si="5"/>
        <v>879550.19176880422</v>
      </c>
      <c r="O48" s="147">
        <f t="shared" si="2"/>
        <v>33383277.002134424</v>
      </c>
    </row>
    <row r="49" spans="1:15" ht="15" x14ac:dyDescent="0.25">
      <c r="A49" s="142">
        <v>149</v>
      </c>
      <c r="B49" s="142" t="s">
        <v>53</v>
      </c>
      <c r="C49" s="143">
        <v>18349401.940000005</v>
      </c>
      <c r="D49" s="143"/>
      <c r="E49" s="143">
        <v>18349401.940000005</v>
      </c>
      <c r="F49" s="143">
        <v>20457493.300000001</v>
      </c>
      <c r="G49" s="143"/>
      <c r="H49" s="143">
        <v>20457493.300000001</v>
      </c>
      <c r="I49" s="143">
        <f>(Taulukko2[[#This Row],[Sote-nettokustannus TP2021 (oikaisut huomioitu)]]+Taulukko2[[#This Row],[Sote-nettokustannus TP2022 (oikaisut huomioitu)]])/2</f>
        <v>19403447.620000005</v>
      </c>
      <c r="J49" s="146">
        <f t="shared" si="3"/>
        <v>20122610.104340617</v>
      </c>
      <c r="K49" s="143">
        <v>372452.32</v>
      </c>
      <c r="L49" s="143">
        <v>392832.69</v>
      </c>
      <c r="M49" s="143">
        <f t="shared" si="4"/>
        <v>382642.505</v>
      </c>
      <c r="N49" s="146">
        <f t="shared" si="5"/>
        <v>392511.50032780087</v>
      </c>
      <c r="O49" s="147">
        <f t="shared" si="2"/>
        <v>20515121.604668416</v>
      </c>
    </row>
    <row r="50" spans="1:15" ht="15" x14ac:dyDescent="0.25">
      <c r="A50" s="142">
        <v>151</v>
      </c>
      <c r="B50" s="142" t="s">
        <v>54</v>
      </c>
      <c r="C50" s="143">
        <v>10209238.52</v>
      </c>
      <c r="D50" s="143">
        <v>-131241.03</v>
      </c>
      <c r="E50" s="143">
        <v>10077997.49</v>
      </c>
      <c r="F50" s="143">
        <v>10906512.939999999</v>
      </c>
      <c r="G50" s="143">
        <v>160041.03</v>
      </c>
      <c r="H50" s="143">
        <v>11066553.969999999</v>
      </c>
      <c r="I50" s="143">
        <f>(Taulukko2[[#This Row],[Sote-nettokustannus TP2021 (oikaisut huomioitu)]]+Taulukko2[[#This Row],[Sote-nettokustannus TP2022 (oikaisut huomioitu)]])/2</f>
        <v>10572275.73</v>
      </c>
      <c r="J50" s="146">
        <f t="shared" si="3"/>
        <v>10964122.799037557</v>
      </c>
      <c r="K50" s="143">
        <v>193577.11</v>
      </c>
      <c r="L50" s="143">
        <v>195610.8</v>
      </c>
      <c r="M50" s="143">
        <f t="shared" si="4"/>
        <v>194593.95499999999</v>
      </c>
      <c r="N50" s="146">
        <f t="shared" si="5"/>
        <v>199612.86117905422</v>
      </c>
      <c r="O50" s="147">
        <f t="shared" si="2"/>
        <v>11163735.660216611</v>
      </c>
    </row>
    <row r="51" spans="1:15" ht="15" x14ac:dyDescent="0.25">
      <c r="A51" s="142">
        <v>152</v>
      </c>
      <c r="B51" s="142" t="s">
        <v>55</v>
      </c>
      <c r="C51" s="143">
        <v>18572902.149999999</v>
      </c>
      <c r="D51" s="143">
        <v>-334784.90000000002</v>
      </c>
      <c r="E51" s="143">
        <v>18238117.25</v>
      </c>
      <c r="F51" s="143">
        <v>18079649.059999999</v>
      </c>
      <c r="G51" s="143">
        <v>402684.9</v>
      </c>
      <c r="H51" s="143">
        <v>18482333.959999997</v>
      </c>
      <c r="I51" s="143">
        <f>(Taulukko2[[#This Row],[Sote-nettokustannus TP2021 (oikaisut huomioitu)]]+Taulukko2[[#This Row],[Sote-nettokustannus TP2022 (oikaisut huomioitu)]])/2</f>
        <v>18360225.604999997</v>
      </c>
      <c r="J51" s="146">
        <f t="shared" si="3"/>
        <v>19040722.479459357</v>
      </c>
      <c r="K51" s="143">
        <v>510370.22000000003</v>
      </c>
      <c r="L51" s="143">
        <v>452521.32</v>
      </c>
      <c r="M51" s="143">
        <f t="shared" si="4"/>
        <v>481445.77</v>
      </c>
      <c r="N51" s="146">
        <f t="shared" si="5"/>
        <v>493863.06811150874</v>
      </c>
      <c r="O51" s="147">
        <f t="shared" si="2"/>
        <v>19534585.547570866</v>
      </c>
    </row>
    <row r="52" spans="1:15" ht="15" x14ac:dyDescent="0.25">
      <c r="A52" s="142">
        <v>153</v>
      </c>
      <c r="B52" s="142" t="s">
        <v>56</v>
      </c>
      <c r="C52" s="143">
        <v>101521755.85999998</v>
      </c>
      <c r="D52" s="143">
        <v>-169012.72</v>
      </c>
      <c r="E52" s="143">
        <v>101352743.13999999</v>
      </c>
      <c r="F52" s="143">
        <v>110227940.81</v>
      </c>
      <c r="G52" s="143">
        <v>-7912.63</v>
      </c>
      <c r="H52" s="143">
        <v>110220028.18000001</v>
      </c>
      <c r="I52" s="143">
        <f>(Taulukko2[[#This Row],[Sote-nettokustannus TP2021 (oikaisut huomioitu)]]+Taulukko2[[#This Row],[Sote-nettokustannus TP2022 (oikaisut huomioitu)]])/2</f>
        <v>105786385.66</v>
      </c>
      <c r="J52" s="146">
        <f t="shared" si="3"/>
        <v>109707214.64928967</v>
      </c>
      <c r="K52" s="143">
        <v>2794349.26</v>
      </c>
      <c r="L52" s="143">
        <v>3025628.58</v>
      </c>
      <c r="M52" s="143">
        <f t="shared" si="4"/>
        <v>2909988.92</v>
      </c>
      <c r="N52" s="146">
        <f t="shared" si="5"/>
        <v>2985042.4404013264</v>
      </c>
      <c r="O52" s="147">
        <f t="shared" si="2"/>
        <v>112692257.089691</v>
      </c>
    </row>
    <row r="53" spans="1:15" ht="15" x14ac:dyDescent="0.25">
      <c r="A53" s="142">
        <v>165</v>
      </c>
      <c r="B53" s="142" t="s">
        <v>57</v>
      </c>
      <c r="C53" s="143">
        <v>54502976.390000001</v>
      </c>
      <c r="D53" s="143"/>
      <c r="E53" s="143">
        <v>54502976.390000001</v>
      </c>
      <c r="F53" s="143">
        <v>60558467.619999997</v>
      </c>
      <c r="G53" s="143"/>
      <c r="H53" s="143">
        <v>60558467.619999997</v>
      </c>
      <c r="I53" s="143">
        <f>(Taulukko2[[#This Row],[Sote-nettokustannus TP2021 (oikaisut huomioitu)]]+Taulukko2[[#This Row],[Sote-nettokustannus TP2022 (oikaisut huomioitu)]])/2</f>
        <v>57530722.004999995</v>
      </c>
      <c r="J53" s="146">
        <f t="shared" si="3"/>
        <v>59663020.232268587</v>
      </c>
      <c r="K53" s="143">
        <v>1255633.79</v>
      </c>
      <c r="L53" s="143">
        <v>1353452.33</v>
      </c>
      <c r="M53" s="143">
        <f t="shared" si="4"/>
        <v>1304543.06</v>
      </c>
      <c r="N53" s="146">
        <f t="shared" si="5"/>
        <v>1338189.4249380901</v>
      </c>
      <c r="O53" s="147">
        <f t="shared" si="2"/>
        <v>61001209.657206677</v>
      </c>
    </row>
    <row r="54" spans="1:15" ht="15" x14ac:dyDescent="0.25">
      <c r="A54" s="142">
        <v>167</v>
      </c>
      <c r="B54" s="142" t="s">
        <v>58</v>
      </c>
      <c r="C54" s="143">
        <v>264507078.97000003</v>
      </c>
      <c r="D54" s="143"/>
      <c r="E54" s="143">
        <v>264507078.97000003</v>
      </c>
      <c r="F54" s="143">
        <v>288260376.04000002</v>
      </c>
      <c r="G54" s="143"/>
      <c r="H54" s="143">
        <v>288260376.04000002</v>
      </c>
      <c r="I54" s="143">
        <f>(Taulukko2[[#This Row],[Sote-nettokustannus TP2021 (oikaisut huomioitu)]]+Taulukko2[[#This Row],[Sote-nettokustannus TP2022 (oikaisut huomioitu)]])/2</f>
        <v>276383727.505</v>
      </c>
      <c r="J54" s="146">
        <f t="shared" si="3"/>
        <v>286627515.72225159</v>
      </c>
      <c r="K54" s="143">
        <v>6674728.9199999999</v>
      </c>
      <c r="L54" s="143">
        <v>8178025.5999999996</v>
      </c>
      <c r="M54" s="143">
        <f t="shared" si="4"/>
        <v>7426377.2599999998</v>
      </c>
      <c r="N54" s="146">
        <f t="shared" si="5"/>
        <v>7617916.0501859635</v>
      </c>
      <c r="O54" s="147">
        <f t="shared" si="2"/>
        <v>294245431.77243757</v>
      </c>
    </row>
    <row r="55" spans="1:15" ht="15" x14ac:dyDescent="0.25">
      <c r="A55" s="142">
        <v>169</v>
      </c>
      <c r="B55" s="142" t="s">
        <v>59</v>
      </c>
      <c r="C55" s="143">
        <v>17689982.870000001</v>
      </c>
      <c r="D55" s="143"/>
      <c r="E55" s="143">
        <v>17689982.870000001</v>
      </c>
      <c r="F55" s="143">
        <v>18887735.469999999</v>
      </c>
      <c r="G55" s="143"/>
      <c r="H55" s="143">
        <v>18887735.469999999</v>
      </c>
      <c r="I55" s="143">
        <f>(Taulukko2[[#This Row],[Sote-nettokustannus TP2021 (oikaisut huomioitu)]]+Taulukko2[[#This Row],[Sote-nettokustannus TP2022 (oikaisut huomioitu)]])/2</f>
        <v>18288859.170000002</v>
      </c>
      <c r="J55" s="146">
        <f t="shared" si="3"/>
        <v>18966710.944284473</v>
      </c>
      <c r="K55" s="143">
        <v>413712.64000000001</v>
      </c>
      <c r="L55" s="143">
        <v>315108.96000000002</v>
      </c>
      <c r="M55" s="143">
        <f t="shared" si="4"/>
        <v>364410.80000000005</v>
      </c>
      <c r="N55" s="146">
        <f t="shared" si="5"/>
        <v>373809.56891774008</v>
      </c>
      <c r="O55" s="147">
        <f t="shared" si="2"/>
        <v>19340520.513202213</v>
      </c>
    </row>
    <row r="56" spans="1:15" ht="15" x14ac:dyDescent="0.25">
      <c r="A56" s="142">
        <v>171</v>
      </c>
      <c r="B56" s="142" t="s">
        <v>60</v>
      </c>
      <c r="C56" s="143">
        <v>19666818.629999999</v>
      </c>
      <c r="D56" s="143">
        <v>214464.47</v>
      </c>
      <c r="E56" s="143">
        <v>19881283.099999998</v>
      </c>
      <c r="F56" s="143">
        <v>20536170.649999999</v>
      </c>
      <c r="G56" s="143">
        <v>-331603.99</v>
      </c>
      <c r="H56" s="143">
        <v>20204566.66</v>
      </c>
      <c r="I56" s="143">
        <f>(Taulukko2[[#This Row],[Sote-nettokustannus TP2021 (oikaisut huomioitu)]]+Taulukko2[[#This Row],[Sote-nettokustannus TP2022 (oikaisut huomioitu)]])/2</f>
        <v>20042924.879999999</v>
      </c>
      <c r="J56" s="146">
        <f t="shared" si="3"/>
        <v>20785788.722160492</v>
      </c>
      <c r="K56" s="143">
        <v>414887.49</v>
      </c>
      <c r="L56" s="143">
        <v>469505.84</v>
      </c>
      <c r="M56" s="143">
        <f t="shared" si="4"/>
        <v>442196.66500000004</v>
      </c>
      <c r="N56" s="146">
        <f t="shared" si="5"/>
        <v>453601.66252073843</v>
      </c>
      <c r="O56" s="147">
        <f t="shared" si="2"/>
        <v>21239390.384681232</v>
      </c>
    </row>
    <row r="57" spans="1:15" ht="15" x14ac:dyDescent="0.25">
      <c r="A57" s="142">
        <v>172</v>
      </c>
      <c r="B57" s="142" t="s">
        <v>61</v>
      </c>
      <c r="C57" s="143">
        <v>20845494.48</v>
      </c>
      <c r="D57" s="143">
        <v>232081.15</v>
      </c>
      <c r="E57" s="143">
        <v>21077575.629999999</v>
      </c>
      <c r="F57" s="143">
        <v>22804927.539999999</v>
      </c>
      <c r="G57" s="143">
        <v>-369741</v>
      </c>
      <c r="H57" s="143">
        <v>22435186.539999999</v>
      </c>
      <c r="I57" s="143">
        <f>(Taulukko2[[#This Row],[Sote-nettokustannus TP2021 (oikaisut huomioitu)]]+Taulukko2[[#This Row],[Sote-nettokustannus TP2022 (oikaisut huomioitu)]])/2</f>
        <v>21756381.085000001</v>
      </c>
      <c r="J57" s="146">
        <f t="shared" si="3"/>
        <v>22562751.858780548</v>
      </c>
      <c r="K57" s="143">
        <v>365386.59</v>
      </c>
      <c r="L57" s="143">
        <v>386585.54</v>
      </c>
      <c r="M57" s="143">
        <f t="shared" si="4"/>
        <v>375986.065</v>
      </c>
      <c r="N57" s="146">
        <f t="shared" si="5"/>
        <v>385683.37951764156</v>
      </c>
      <c r="O57" s="147">
        <f t="shared" si="2"/>
        <v>22948435.238298189</v>
      </c>
    </row>
    <row r="58" spans="1:15" ht="15" x14ac:dyDescent="0.25">
      <c r="A58" s="142">
        <v>176</v>
      </c>
      <c r="B58" s="142" t="s">
        <v>62</v>
      </c>
      <c r="C58" s="143">
        <v>25260332.240000006</v>
      </c>
      <c r="D58" s="143"/>
      <c r="E58" s="143">
        <v>25260332.240000006</v>
      </c>
      <c r="F58" s="143">
        <v>26370303.059999999</v>
      </c>
      <c r="G58" s="143"/>
      <c r="H58" s="143">
        <v>26370303.059999999</v>
      </c>
      <c r="I58" s="143">
        <f>(Taulukko2[[#This Row],[Sote-nettokustannus TP2021 (oikaisut huomioitu)]]+Taulukko2[[#This Row],[Sote-nettokustannus TP2022 (oikaisut huomioitu)]])/2</f>
        <v>25815317.650000002</v>
      </c>
      <c r="J58" s="146">
        <f t="shared" si="3"/>
        <v>26772127.405606519</v>
      </c>
      <c r="K58" s="143">
        <v>392760.96</v>
      </c>
      <c r="L58" s="143">
        <v>526611.72</v>
      </c>
      <c r="M58" s="143">
        <f t="shared" si="4"/>
        <v>459686.33999999997</v>
      </c>
      <c r="N58" s="146">
        <f t="shared" si="5"/>
        <v>471542.42572605872</v>
      </c>
      <c r="O58" s="147">
        <f t="shared" si="2"/>
        <v>27243669.831332579</v>
      </c>
    </row>
    <row r="59" spans="1:15" ht="15" x14ac:dyDescent="0.25">
      <c r="A59" s="142">
        <v>177</v>
      </c>
      <c r="B59" s="142" t="s">
        <v>63</v>
      </c>
      <c r="C59" s="143">
        <v>7118446.2699999996</v>
      </c>
      <c r="D59" s="143"/>
      <c r="E59" s="143">
        <v>7118446.2699999996</v>
      </c>
      <c r="F59" s="143">
        <v>7175262.04</v>
      </c>
      <c r="G59" s="143"/>
      <c r="H59" s="143">
        <v>7175262.04</v>
      </c>
      <c r="I59" s="143">
        <f>(Taulukko2[[#This Row],[Sote-nettokustannus TP2021 (oikaisut huomioitu)]]+Taulukko2[[#This Row],[Sote-nettokustannus TP2022 (oikaisut huomioitu)]])/2</f>
        <v>7146854.1549999993</v>
      </c>
      <c r="J59" s="146">
        <f t="shared" si="3"/>
        <v>7411742.6165758716</v>
      </c>
      <c r="K59" s="143">
        <v>129508.9</v>
      </c>
      <c r="L59" s="143">
        <v>140046.60999999999</v>
      </c>
      <c r="M59" s="143">
        <f t="shared" si="4"/>
        <v>134777.755</v>
      </c>
      <c r="N59" s="146">
        <f t="shared" si="5"/>
        <v>138253.90053272509</v>
      </c>
      <c r="O59" s="147">
        <f t="shared" si="2"/>
        <v>7549996.5171085969</v>
      </c>
    </row>
    <row r="60" spans="1:15" ht="15" x14ac:dyDescent="0.25">
      <c r="A60" s="142">
        <v>178</v>
      </c>
      <c r="B60" s="142" t="s">
        <v>64</v>
      </c>
      <c r="C60" s="143">
        <v>29471645.350000001</v>
      </c>
      <c r="D60" s="143">
        <v>318260.46999999997</v>
      </c>
      <c r="E60" s="143">
        <v>29789905.82</v>
      </c>
      <c r="F60" s="143">
        <v>30347124.850000001</v>
      </c>
      <c r="G60" s="143">
        <v>-492092.89</v>
      </c>
      <c r="H60" s="143">
        <v>29855031.960000001</v>
      </c>
      <c r="I60" s="143">
        <f>(Taulukko2[[#This Row],[Sote-nettokustannus TP2021 (oikaisut huomioitu)]]+Taulukko2[[#This Row],[Sote-nettokustannus TP2022 (oikaisut huomioitu)]])/2</f>
        <v>29822468.890000001</v>
      </c>
      <c r="J60" s="146">
        <f t="shared" si="3"/>
        <v>30927798.274557229</v>
      </c>
      <c r="K60" s="143">
        <v>516303.65</v>
      </c>
      <c r="L60" s="143">
        <v>548961.32999999996</v>
      </c>
      <c r="M60" s="143">
        <f t="shared" si="4"/>
        <v>532632.49</v>
      </c>
      <c r="N60" s="146">
        <f t="shared" si="5"/>
        <v>546369.97991959192</v>
      </c>
      <c r="O60" s="147">
        <f t="shared" si="2"/>
        <v>31474168.254476823</v>
      </c>
    </row>
    <row r="61" spans="1:15" ht="15" x14ac:dyDescent="0.25">
      <c r="A61" s="142">
        <v>179</v>
      </c>
      <c r="B61" s="142" t="s">
        <v>65</v>
      </c>
      <c r="C61" s="143">
        <v>470642281.53999996</v>
      </c>
      <c r="D61" s="143"/>
      <c r="E61" s="143">
        <v>470642281.53999996</v>
      </c>
      <c r="F61" s="143">
        <v>515772253.57999998</v>
      </c>
      <c r="G61" s="143"/>
      <c r="H61" s="143">
        <v>515772253.57999998</v>
      </c>
      <c r="I61" s="143">
        <f>(Taulukko2[[#This Row],[Sote-nettokustannus TP2021 (oikaisut huomioitu)]]+Taulukko2[[#This Row],[Sote-nettokustannus TP2022 (oikaisut huomioitu)]])/2</f>
        <v>493207267.55999994</v>
      </c>
      <c r="J61" s="146">
        <f t="shared" si="3"/>
        <v>511487326.38148963</v>
      </c>
      <c r="K61" s="143">
        <v>13283139.610000001</v>
      </c>
      <c r="L61" s="143">
        <v>14284958.789999999</v>
      </c>
      <c r="M61" s="143">
        <f t="shared" si="4"/>
        <v>13784049.199999999</v>
      </c>
      <c r="N61" s="146">
        <f t="shared" si="5"/>
        <v>14139563.06836383</v>
      </c>
      <c r="O61" s="147">
        <f t="shared" si="2"/>
        <v>525626889.44985348</v>
      </c>
    </row>
    <row r="62" spans="1:15" ht="15" x14ac:dyDescent="0.25">
      <c r="A62" s="142">
        <v>181</v>
      </c>
      <c r="B62" s="142" t="s">
        <v>66</v>
      </c>
      <c r="C62" s="143">
        <v>6319918.3000000007</v>
      </c>
      <c r="D62" s="143"/>
      <c r="E62" s="143">
        <v>6319918.3000000007</v>
      </c>
      <c r="F62" s="143">
        <v>6461457.5300000003</v>
      </c>
      <c r="G62" s="143"/>
      <c r="H62" s="143">
        <v>6461457.5300000003</v>
      </c>
      <c r="I62" s="143">
        <f>(Taulukko2[[#This Row],[Sote-nettokustannus TP2021 (oikaisut huomioitu)]]+Taulukko2[[#This Row],[Sote-nettokustannus TP2022 (oikaisut huomioitu)]])/2</f>
        <v>6390687.915000001</v>
      </c>
      <c r="J62" s="146">
        <f t="shared" si="3"/>
        <v>6627550.099886138</v>
      </c>
      <c r="K62" s="143">
        <v>146287.51</v>
      </c>
      <c r="L62" s="143">
        <v>172811.26</v>
      </c>
      <c r="M62" s="143">
        <f t="shared" si="4"/>
        <v>159549.38500000001</v>
      </c>
      <c r="N62" s="146">
        <f t="shared" si="5"/>
        <v>163664.43263465443</v>
      </c>
      <c r="O62" s="147">
        <f t="shared" si="2"/>
        <v>6791214.5325207924</v>
      </c>
    </row>
    <row r="63" spans="1:15" ht="15" x14ac:dyDescent="0.25">
      <c r="A63" s="142">
        <v>182</v>
      </c>
      <c r="B63" s="142" t="s">
        <v>67</v>
      </c>
      <c r="C63" s="143">
        <v>84479508.560000002</v>
      </c>
      <c r="D63" s="143"/>
      <c r="E63" s="143">
        <v>84479508.560000002</v>
      </c>
      <c r="F63" s="143">
        <v>92664382.019999996</v>
      </c>
      <c r="G63" s="143"/>
      <c r="H63" s="143">
        <v>92664382.019999996</v>
      </c>
      <c r="I63" s="143">
        <f>(Taulukko2[[#This Row],[Sote-nettokustannus TP2021 (oikaisut huomioitu)]]+Taulukko2[[#This Row],[Sote-nettokustannus TP2022 (oikaisut huomioitu)]])/2</f>
        <v>88571945.289999992</v>
      </c>
      <c r="J63" s="146">
        <f t="shared" si="3"/>
        <v>91854744.381434709</v>
      </c>
      <c r="K63" s="143">
        <v>1849896.03</v>
      </c>
      <c r="L63" s="143">
        <v>2049781.44</v>
      </c>
      <c r="M63" s="143">
        <f t="shared" si="4"/>
        <v>1949838.7349999999</v>
      </c>
      <c r="N63" s="146">
        <f t="shared" si="5"/>
        <v>2000128.3633456018</v>
      </c>
      <c r="O63" s="147">
        <f t="shared" si="2"/>
        <v>93854872.744780317</v>
      </c>
    </row>
    <row r="64" spans="1:15" ht="15" x14ac:dyDescent="0.25">
      <c r="A64" s="142">
        <v>186</v>
      </c>
      <c r="B64" s="142" t="s">
        <v>68</v>
      </c>
      <c r="C64" s="143">
        <v>146251828.43000001</v>
      </c>
      <c r="D64" s="143"/>
      <c r="E64" s="143">
        <v>146251828.43000001</v>
      </c>
      <c r="F64" s="143">
        <v>168161931.77000001</v>
      </c>
      <c r="G64" s="143"/>
      <c r="H64" s="143">
        <v>168161931.77000001</v>
      </c>
      <c r="I64" s="143">
        <f>(Taulukko2[[#This Row],[Sote-nettokustannus TP2021 (oikaisut huomioitu)]]+Taulukko2[[#This Row],[Sote-nettokustannus TP2022 (oikaisut huomioitu)]])/2</f>
        <v>157206880.10000002</v>
      </c>
      <c r="J64" s="146">
        <f t="shared" si="3"/>
        <v>163033540.01437622</v>
      </c>
      <c r="K64" s="143">
        <v>3062387.64</v>
      </c>
      <c r="L64" s="143">
        <v>2347187.48</v>
      </c>
      <c r="M64" s="143">
        <f t="shared" si="4"/>
        <v>2704787.56</v>
      </c>
      <c r="N64" s="146">
        <f t="shared" si="5"/>
        <v>2774548.5913635539</v>
      </c>
      <c r="O64" s="147">
        <f t="shared" si="2"/>
        <v>165808088.60573977</v>
      </c>
    </row>
    <row r="65" spans="1:15" ht="15" x14ac:dyDescent="0.25">
      <c r="A65" s="142">
        <v>202</v>
      </c>
      <c r="B65" s="142" t="s">
        <v>69</v>
      </c>
      <c r="C65" s="143">
        <v>105372642.83</v>
      </c>
      <c r="D65" s="143">
        <v>-794028.08979999996</v>
      </c>
      <c r="E65" s="143">
        <v>104578614.7402</v>
      </c>
      <c r="F65" s="143">
        <v>113628182.02</v>
      </c>
      <c r="G65" s="143">
        <v>1289468.2009000001</v>
      </c>
      <c r="H65" s="143">
        <v>114917650.2209</v>
      </c>
      <c r="I65" s="143">
        <f>(Taulukko2[[#This Row],[Sote-nettokustannus TP2021 (oikaisut huomioitu)]]+Taulukko2[[#This Row],[Sote-nettokustannus TP2022 (oikaisut huomioitu)]])/2</f>
        <v>109748132.48054999</v>
      </c>
      <c r="J65" s="146">
        <f t="shared" si="3"/>
        <v>113815798.24552989</v>
      </c>
      <c r="K65" s="143">
        <v>2535895.7200000002</v>
      </c>
      <c r="L65" s="143">
        <v>2695647.17</v>
      </c>
      <c r="M65" s="143">
        <f t="shared" si="4"/>
        <v>2615771.4450000003</v>
      </c>
      <c r="N65" s="146">
        <f t="shared" si="5"/>
        <v>2683236.6006791894</v>
      </c>
      <c r="O65" s="147">
        <f t="shared" si="2"/>
        <v>116499034.84620908</v>
      </c>
    </row>
    <row r="66" spans="1:15" ht="15" x14ac:dyDescent="0.25">
      <c r="A66" s="142">
        <v>204</v>
      </c>
      <c r="B66" s="142" t="s">
        <v>70</v>
      </c>
      <c r="C66" s="143">
        <v>16310915.449999996</v>
      </c>
      <c r="D66" s="143"/>
      <c r="E66" s="143">
        <v>16310915.449999996</v>
      </c>
      <c r="F66" s="143">
        <v>16989236.48</v>
      </c>
      <c r="G66" s="143"/>
      <c r="H66" s="143">
        <v>16989236.48</v>
      </c>
      <c r="I66" s="143">
        <f>(Taulukko2[[#This Row],[Sote-nettokustannus TP2021 (oikaisut huomioitu)]]+Taulukko2[[#This Row],[Sote-nettokustannus TP2022 (oikaisut huomioitu)]])/2</f>
        <v>16650075.964999998</v>
      </c>
      <c r="J66" s="146">
        <f t="shared" si="3"/>
        <v>17267188.461188927</v>
      </c>
      <c r="K66" s="143">
        <v>300325.15999999997</v>
      </c>
      <c r="L66" s="143">
        <v>339402.53</v>
      </c>
      <c r="M66" s="143">
        <f t="shared" si="4"/>
        <v>319863.84499999997</v>
      </c>
      <c r="N66" s="146">
        <f t="shared" si="5"/>
        <v>328113.67284345248</v>
      </c>
      <c r="O66" s="147">
        <f t="shared" si="2"/>
        <v>17595302.13403238</v>
      </c>
    </row>
    <row r="67" spans="1:15" ht="15" x14ac:dyDescent="0.25">
      <c r="A67" s="142">
        <v>205</v>
      </c>
      <c r="B67" s="142" t="s">
        <v>71</v>
      </c>
      <c r="C67" s="143">
        <v>150135032.31999999</v>
      </c>
      <c r="D67" s="143">
        <v>-493742</v>
      </c>
      <c r="E67" s="143">
        <v>149641290.31999999</v>
      </c>
      <c r="F67" s="143">
        <v>150043182.78</v>
      </c>
      <c r="G67" s="143">
        <v>16823</v>
      </c>
      <c r="H67" s="143">
        <v>150060005.78</v>
      </c>
      <c r="I67" s="143">
        <f>(Taulukko2[[#This Row],[Sote-nettokustannus TP2021 (oikaisut huomioitu)]]+Taulukko2[[#This Row],[Sote-nettokustannus TP2022 (oikaisut huomioitu)]])/2</f>
        <v>149850648.05000001</v>
      </c>
      <c r="J67" s="146">
        <f t="shared" si="3"/>
        <v>155404659.19493741</v>
      </c>
      <c r="K67" s="143">
        <v>5071921.26</v>
      </c>
      <c r="L67" s="143">
        <v>4842406.82</v>
      </c>
      <c r="M67" s="143">
        <f t="shared" si="4"/>
        <v>4957164.04</v>
      </c>
      <c r="N67" s="146">
        <f t="shared" si="5"/>
        <v>5085017.6582223205</v>
      </c>
      <c r="O67" s="147">
        <f t="shared" si="2"/>
        <v>160489676.85315973</v>
      </c>
    </row>
    <row r="68" spans="1:15" ht="15" x14ac:dyDescent="0.25">
      <c r="A68" s="142">
        <v>208</v>
      </c>
      <c r="B68" s="142" t="s">
        <v>72</v>
      </c>
      <c r="C68" s="143">
        <v>44597210.019999996</v>
      </c>
      <c r="D68" s="143">
        <v>-52312.46</v>
      </c>
      <c r="E68" s="143">
        <v>44544897.559999995</v>
      </c>
      <c r="F68" s="143">
        <v>45451161.009999998</v>
      </c>
      <c r="G68" s="143">
        <v>584710.21360000002</v>
      </c>
      <c r="H68" s="143">
        <v>46035871.2236</v>
      </c>
      <c r="I68" s="143">
        <f>(Taulukko2[[#This Row],[Sote-nettokustannus TP2021 (oikaisut huomioitu)]]+Taulukko2[[#This Row],[Sote-nettokustannus TP2022 (oikaisut huomioitu)]])/2</f>
        <v>45290384.391800001</v>
      </c>
      <c r="J68" s="146">
        <f t="shared" si="3"/>
        <v>46969011.097415745</v>
      </c>
      <c r="K68" s="143">
        <v>1461022.52</v>
      </c>
      <c r="L68" s="143">
        <v>1827997.21</v>
      </c>
      <c r="M68" s="143">
        <f t="shared" si="4"/>
        <v>1644509.865</v>
      </c>
      <c r="N68" s="146">
        <f t="shared" si="5"/>
        <v>1686924.5470129338</v>
      </c>
      <c r="O68" s="147">
        <f t="shared" si="2"/>
        <v>48655935.644428678</v>
      </c>
    </row>
    <row r="69" spans="1:15" ht="15" x14ac:dyDescent="0.25">
      <c r="A69" s="142">
        <v>211</v>
      </c>
      <c r="B69" s="142" t="s">
        <v>73</v>
      </c>
      <c r="C69" s="143">
        <v>102878824.84999999</v>
      </c>
      <c r="D69" s="143"/>
      <c r="E69" s="143">
        <v>102878824.84999999</v>
      </c>
      <c r="F69" s="143">
        <v>111762452.86</v>
      </c>
      <c r="G69" s="143"/>
      <c r="H69" s="143">
        <v>111762452.86</v>
      </c>
      <c r="I69" s="143">
        <f>(Taulukko2[[#This Row],[Sote-nettokustannus TP2021 (oikaisut huomioitu)]]+Taulukko2[[#This Row],[Sote-nettokustannus TP2022 (oikaisut huomioitu)]])/2</f>
        <v>107320638.85499999</v>
      </c>
      <c r="J69" s="146">
        <f t="shared" si="3"/>
        <v>111298332.8592567</v>
      </c>
      <c r="K69" s="143">
        <v>2400794.21</v>
      </c>
      <c r="L69" s="143">
        <v>2572476.16</v>
      </c>
      <c r="M69" s="143">
        <f t="shared" si="4"/>
        <v>2486635.1850000001</v>
      </c>
      <c r="N69" s="146">
        <f t="shared" si="5"/>
        <v>2550769.6988139064</v>
      </c>
      <c r="O69" s="147">
        <f t="shared" ref="O69:O132" si="6">N69+J69</f>
        <v>113849102.5580706</v>
      </c>
    </row>
    <row r="70" spans="1:15" ht="15" x14ac:dyDescent="0.25">
      <c r="A70" s="142">
        <v>213</v>
      </c>
      <c r="B70" s="142" t="s">
        <v>74</v>
      </c>
      <c r="C70" s="143">
        <v>26901952.239999998</v>
      </c>
      <c r="D70" s="143">
        <v>287117.67000000004</v>
      </c>
      <c r="E70" s="143">
        <v>27189069.91</v>
      </c>
      <c r="F70" s="143">
        <v>27729669.449999999</v>
      </c>
      <c r="G70" s="143">
        <v>-443940.04000000004</v>
      </c>
      <c r="H70" s="143">
        <v>27285729.41</v>
      </c>
      <c r="I70" s="143">
        <f>(Taulukko2[[#This Row],[Sote-nettokustannus TP2021 (oikaisut huomioitu)]]+Taulukko2[[#This Row],[Sote-nettokustannus TP2022 (oikaisut huomioitu)]])/2</f>
        <v>27237399.66</v>
      </c>
      <c r="J70" s="146">
        <f t="shared" ref="J70:J133" si="7">(I70/$I$4)*$H$4</f>
        <v>28246916.95765144</v>
      </c>
      <c r="K70" s="143">
        <v>452791.08</v>
      </c>
      <c r="L70" s="143">
        <v>395885.7</v>
      </c>
      <c r="M70" s="143">
        <f t="shared" ref="M70:M133" si="8">AVERAGE(K70:L70)</f>
        <v>424338.39</v>
      </c>
      <c r="N70" s="146">
        <f t="shared" ref="N70:N133" si="9">(M70/$M$4)*$L$4</f>
        <v>435282.79249996936</v>
      </c>
      <c r="O70" s="147">
        <f t="shared" si="6"/>
        <v>28682199.750151411</v>
      </c>
    </row>
    <row r="71" spans="1:15" ht="15" x14ac:dyDescent="0.25">
      <c r="A71" s="142">
        <v>214</v>
      </c>
      <c r="B71" s="142" t="s">
        <v>75</v>
      </c>
      <c r="C71" s="143">
        <v>48130184.700000003</v>
      </c>
      <c r="D71" s="143"/>
      <c r="E71" s="143">
        <v>48130184.700000003</v>
      </c>
      <c r="F71" s="143">
        <v>52068231.280000001</v>
      </c>
      <c r="G71" s="143"/>
      <c r="H71" s="143">
        <v>52068231.280000001</v>
      </c>
      <c r="I71" s="143">
        <f>(Taulukko2[[#This Row],[Sote-nettokustannus TP2021 (oikaisut huomioitu)]]+Taulukko2[[#This Row],[Sote-nettokustannus TP2022 (oikaisut huomioitu)]])/2</f>
        <v>50099207.990000002</v>
      </c>
      <c r="J71" s="146">
        <f t="shared" si="7"/>
        <v>51956067.223842971</v>
      </c>
      <c r="K71" s="143">
        <v>1339671.5</v>
      </c>
      <c r="L71" s="143">
        <v>1423879.29</v>
      </c>
      <c r="M71" s="143">
        <f t="shared" si="8"/>
        <v>1381775.395</v>
      </c>
      <c r="N71" s="146">
        <f t="shared" si="9"/>
        <v>1417413.7120691536</v>
      </c>
      <c r="O71" s="147">
        <f t="shared" si="6"/>
        <v>53373480.935912125</v>
      </c>
    </row>
    <row r="72" spans="1:15" ht="15" x14ac:dyDescent="0.25">
      <c r="A72" s="142">
        <v>216</v>
      </c>
      <c r="B72" s="142" t="s">
        <v>76</v>
      </c>
      <c r="C72" s="143">
        <v>6964310.2799999993</v>
      </c>
      <c r="D72" s="143"/>
      <c r="E72" s="143">
        <v>6964310.2799999993</v>
      </c>
      <c r="F72" s="143">
        <v>7483593.5499999998</v>
      </c>
      <c r="G72" s="143"/>
      <c r="H72" s="143">
        <v>7483593.5499999998</v>
      </c>
      <c r="I72" s="143">
        <f>(Taulukko2[[#This Row],[Sote-nettokustannus TP2021 (oikaisut huomioitu)]]+Taulukko2[[#This Row],[Sote-nettokustannus TP2022 (oikaisut huomioitu)]])/2</f>
        <v>7223951.9149999991</v>
      </c>
      <c r="J72" s="146">
        <f t="shared" si="7"/>
        <v>7491697.9005429801</v>
      </c>
      <c r="K72" s="143">
        <v>127616.04</v>
      </c>
      <c r="L72" s="143">
        <v>130943</v>
      </c>
      <c r="M72" s="143">
        <f t="shared" si="8"/>
        <v>129279.51999999999</v>
      </c>
      <c r="N72" s="146">
        <f t="shared" si="9"/>
        <v>132613.85678221486</v>
      </c>
      <c r="O72" s="147">
        <f t="shared" si="6"/>
        <v>7624311.7573251948</v>
      </c>
    </row>
    <row r="73" spans="1:15" ht="15" x14ac:dyDescent="0.25">
      <c r="A73" s="142">
        <v>217</v>
      </c>
      <c r="B73" s="142" t="s">
        <v>77</v>
      </c>
      <c r="C73" s="143">
        <v>20815597.100000001</v>
      </c>
      <c r="D73" s="143"/>
      <c r="E73" s="143">
        <v>20815597.100000001</v>
      </c>
      <c r="F73" s="143">
        <v>22132277.510000002</v>
      </c>
      <c r="G73" s="143"/>
      <c r="H73" s="143">
        <v>22132277.510000002</v>
      </c>
      <c r="I73" s="143">
        <f>(Taulukko2[[#This Row],[Sote-nettokustannus TP2021 (oikaisut huomioitu)]]+Taulukko2[[#This Row],[Sote-nettokustannus TP2022 (oikaisut huomioitu)]])/2</f>
        <v>21473937.305</v>
      </c>
      <c r="J73" s="146">
        <f t="shared" si="7"/>
        <v>22269839.682932071</v>
      </c>
      <c r="K73" s="143">
        <v>611343</v>
      </c>
      <c r="L73" s="143">
        <v>683093.97</v>
      </c>
      <c r="M73" s="143">
        <f t="shared" si="8"/>
        <v>647218.48499999999</v>
      </c>
      <c r="N73" s="146">
        <f t="shared" si="9"/>
        <v>663911.34091921197</v>
      </c>
      <c r="O73" s="147">
        <f t="shared" si="6"/>
        <v>22933751.023851283</v>
      </c>
    </row>
    <row r="74" spans="1:15" ht="15" x14ac:dyDescent="0.25">
      <c r="A74" s="142">
        <v>218</v>
      </c>
      <c r="B74" s="142" t="s">
        <v>78</v>
      </c>
      <c r="C74" s="143">
        <v>6081003.209999999</v>
      </c>
      <c r="D74" s="143">
        <v>-92213.42</v>
      </c>
      <c r="E74" s="143">
        <v>5988789.7899999991</v>
      </c>
      <c r="F74" s="143">
        <v>6501561.46</v>
      </c>
      <c r="G74" s="143">
        <v>101613.42</v>
      </c>
      <c r="H74" s="143">
        <v>6603174.8799999999</v>
      </c>
      <c r="I74" s="143">
        <f>(Taulukko2[[#This Row],[Sote-nettokustannus TP2021 (oikaisut huomioitu)]]+Taulukko2[[#This Row],[Sote-nettokustannus TP2022 (oikaisut huomioitu)]])/2</f>
        <v>6295982.334999999</v>
      </c>
      <c r="J74" s="146">
        <f t="shared" si="7"/>
        <v>6529334.385938419</v>
      </c>
      <c r="K74" s="143">
        <v>125115.29</v>
      </c>
      <c r="L74" s="143">
        <v>124917.18</v>
      </c>
      <c r="M74" s="143">
        <f t="shared" si="8"/>
        <v>125016.23499999999</v>
      </c>
      <c r="N74" s="146">
        <f t="shared" si="9"/>
        <v>128240.6144742935</v>
      </c>
      <c r="O74" s="147">
        <f t="shared" si="6"/>
        <v>6657575.0004127128</v>
      </c>
    </row>
    <row r="75" spans="1:15" ht="15" x14ac:dyDescent="0.25">
      <c r="A75" s="142">
        <v>224</v>
      </c>
      <c r="B75" s="142" t="s">
        <v>79</v>
      </c>
      <c r="C75" s="143">
        <v>32576100.220000006</v>
      </c>
      <c r="D75" s="143"/>
      <c r="E75" s="143">
        <v>32576100.220000006</v>
      </c>
      <c r="F75" s="143">
        <v>33719877.899999999</v>
      </c>
      <c r="G75" s="143"/>
      <c r="H75" s="143">
        <v>33719877.899999999</v>
      </c>
      <c r="I75" s="143">
        <f>(Taulukko2[[#This Row],[Sote-nettokustannus TP2021 (oikaisut huomioitu)]]+Taulukko2[[#This Row],[Sote-nettokustannus TP2022 (oikaisut huomioitu)]])/2</f>
        <v>33147989.060000002</v>
      </c>
      <c r="J75" s="146">
        <f t="shared" si="7"/>
        <v>34376574.3418606</v>
      </c>
      <c r="K75" s="143">
        <v>628476.1100000001</v>
      </c>
      <c r="L75" s="143">
        <v>672843.46</v>
      </c>
      <c r="M75" s="143">
        <f t="shared" si="8"/>
        <v>650659.78500000003</v>
      </c>
      <c r="N75" s="146">
        <f t="shared" si="9"/>
        <v>667441.39784814115</v>
      </c>
      <c r="O75" s="147">
        <f t="shared" si="6"/>
        <v>35044015.739708744</v>
      </c>
    </row>
    <row r="76" spans="1:15" ht="15" x14ac:dyDescent="0.25">
      <c r="A76" s="142">
        <v>226</v>
      </c>
      <c r="B76" s="142" t="s">
        <v>80</v>
      </c>
      <c r="C76" s="143">
        <v>17669504.649999999</v>
      </c>
      <c r="D76" s="143"/>
      <c r="E76" s="143">
        <v>17669504.649999999</v>
      </c>
      <c r="F76" s="143">
        <v>19480416.25</v>
      </c>
      <c r="G76" s="143"/>
      <c r="H76" s="143">
        <v>19480416.25</v>
      </c>
      <c r="I76" s="143">
        <f>(Taulukko2[[#This Row],[Sote-nettokustannus TP2021 (oikaisut huomioitu)]]+Taulukko2[[#This Row],[Sote-nettokustannus TP2022 (oikaisut huomioitu)]])/2</f>
        <v>18574960.449999999</v>
      </c>
      <c r="J76" s="146">
        <f t="shared" si="7"/>
        <v>19263416.180412643</v>
      </c>
      <c r="K76" s="143">
        <v>361041</v>
      </c>
      <c r="L76" s="143">
        <v>366295.28</v>
      </c>
      <c r="M76" s="143">
        <f t="shared" si="8"/>
        <v>363668.14</v>
      </c>
      <c r="N76" s="146">
        <f t="shared" si="9"/>
        <v>373047.75446423737</v>
      </c>
      <c r="O76" s="147">
        <f t="shared" si="6"/>
        <v>19636463.934876882</v>
      </c>
    </row>
    <row r="77" spans="1:15" ht="15" x14ac:dyDescent="0.25">
      <c r="A77" s="142">
        <v>230</v>
      </c>
      <c r="B77" s="142" t="s">
        <v>81</v>
      </c>
      <c r="C77" s="143">
        <v>9650265.1400000006</v>
      </c>
      <c r="D77" s="143"/>
      <c r="E77" s="143">
        <v>9650265.1400000006</v>
      </c>
      <c r="F77" s="143">
        <v>10403715.609999999</v>
      </c>
      <c r="G77" s="143"/>
      <c r="H77" s="143">
        <v>10403715.609999999</v>
      </c>
      <c r="I77" s="143">
        <f>(Taulukko2[[#This Row],[Sote-nettokustannus TP2021 (oikaisut huomioitu)]]+Taulukko2[[#This Row],[Sote-nettokustannus TP2022 (oikaisut huomioitu)]])/2</f>
        <v>10026990.375</v>
      </c>
      <c r="J77" s="146">
        <f t="shared" si="7"/>
        <v>10398627.181497814</v>
      </c>
      <c r="K77" s="143">
        <v>350595.69</v>
      </c>
      <c r="L77" s="143">
        <v>365420.87</v>
      </c>
      <c r="M77" s="143">
        <f t="shared" si="8"/>
        <v>358008.28</v>
      </c>
      <c r="N77" s="146">
        <f t="shared" si="9"/>
        <v>367241.91713248222</v>
      </c>
      <c r="O77" s="147">
        <f t="shared" si="6"/>
        <v>10765869.098630296</v>
      </c>
    </row>
    <row r="78" spans="1:15" ht="15" x14ac:dyDescent="0.25">
      <c r="A78" s="142">
        <v>231</v>
      </c>
      <c r="B78" s="142" t="s">
        <v>82</v>
      </c>
      <c r="C78" s="143">
        <v>7013673.6799999997</v>
      </c>
      <c r="D78" s="143"/>
      <c r="E78" s="143">
        <v>7013673.6799999997</v>
      </c>
      <c r="F78" s="143">
        <v>6683409.0199999996</v>
      </c>
      <c r="G78" s="143"/>
      <c r="H78" s="143">
        <v>6683409.0199999996</v>
      </c>
      <c r="I78" s="143">
        <f>(Taulukko2[[#This Row],[Sote-nettokustannus TP2021 (oikaisut huomioitu)]]+Taulukko2[[#This Row],[Sote-nettokustannus TP2022 (oikaisut huomioitu)]])/2</f>
        <v>6848541.3499999996</v>
      </c>
      <c r="J78" s="146">
        <f t="shared" si="7"/>
        <v>7102373.2518264968</v>
      </c>
      <c r="K78" s="143">
        <v>124759.43</v>
      </c>
      <c r="L78" s="143">
        <v>122606.83</v>
      </c>
      <c r="M78" s="143">
        <f t="shared" si="8"/>
        <v>123683.13</v>
      </c>
      <c r="N78" s="146">
        <f t="shared" si="9"/>
        <v>126873.12644876823</v>
      </c>
      <c r="O78" s="147">
        <f t="shared" si="6"/>
        <v>7229246.378275265</v>
      </c>
    </row>
    <row r="79" spans="1:15" ht="15" x14ac:dyDescent="0.25">
      <c r="A79" s="142">
        <v>232</v>
      </c>
      <c r="B79" s="142" t="s">
        <v>83</v>
      </c>
      <c r="C79" s="143">
        <v>56336001.239999995</v>
      </c>
      <c r="D79" s="143">
        <v>-952670.4</v>
      </c>
      <c r="E79" s="143">
        <v>55383330.839999996</v>
      </c>
      <c r="F79" s="143">
        <v>56985444.229999997</v>
      </c>
      <c r="G79" s="143">
        <v>1142270.3999999999</v>
      </c>
      <c r="H79" s="143">
        <v>58127714.629999995</v>
      </c>
      <c r="I79" s="143">
        <f>(Taulukko2[[#This Row],[Sote-nettokustannus TP2021 (oikaisut huomioitu)]]+Taulukko2[[#This Row],[Sote-nettokustannus TP2022 (oikaisut huomioitu)]])/2</f>
        <v>56755522.734999999</v>
      </c>
      <c r="J79" s="146">
        <f t="shared" si="7"/>
        <v>58859089.252121486</v>
      </c>
      <c r="K79" s="143">
        <v>1345572.14</v>
      </c>
      <c r="L79" s="143">
        <v>1350896.47</v>
      </c>
      <c r="M79" s="143">
        <f t="shared" si="8"/>
        <v>1348234.3049999999</v>
      </c>
      <c r="N79" s="146">
        <f t="shared" si="9"/>
        <v>1383007.5408087762</v>
      </c>
      <c r="O79" s="147">
        <f t="shared" si="6"/>
        <v>60242096.79293026</v>
      </c>
    </row>
    <row r="80" spans="1:15" ht="15" x14ac:dyDescent="0.25">
      <c r="A80" s="142">
        <v>233</v>
      </c>
      <c r="B80" s="142" t="s">
        <v>84</v>
      </c>
      <c r="C80" s="143">
        <v>64621660.729999989</v>
      </c>
      <c r="D80" s="143"/>
      <c r="E80" s="143">
        <v>64621660.729999989</v>
      </c>
      <c r="F80" s="143">
        <v>68941639.370000005</v>
      </c>
      <c r="G80" s="143"/>
      <c r="H80" s="143">
        <v>68941639.370000005</v>
      </c>
      <c r="I80" s="143">
        <f>(Taulukko2[[#This Row],[Sote-nettokustannus TP2021 (oikaisut huomioitu)]]+Taulukko2[[#This Row],[Sote-nettokustannus TP2022 (oikaisut huomioitu)]])/2</f>
        <v>66781650.049999997</v>
      </c>
      <c r="J80" s="146">
        <f t="shared" si="7"/>
        <v>69256821.385470301</v>
      </c>
      <c r="K80" s="143">
        <v>1548437.96</v>
      </c>
      <c r="L80" s="143">
        <v>1562688.84</v>
      </c>
      <c r="M80" s="143">
        <f t="shared" si="8"/>
        <v>1555563.4</v>
      </c>
      <c r="N80" s="146">
        <f t="shared" si="9"/>
        <v>1595684.0027194966</v>
      </c>
      <c r="O80" s="147">
        <f t="shared" si="6"/>
        <v>70852505.388189793</v>
      </c>
    </row>
    <row r="81" spans="1:15" ht="15" x14ac:dyDescent="0.25">
      <c r="A81" s="142">
        <v>235</v>
      </c>
      <c r="B81" s="142" t="s">
        <v>85</v>
      </c>
      <c r="C81" s="143">
        <v>36571861.420000002</v>
      </c>
      <c r="D81" s="143"/>
      <c r="E81" s="143">
        <v>36571861.420000002</v>
      </c>
      <c r="F81" s="143">
        <v>37298163.439999998</v>
      </c>
      <c r="G81" s="143"/>
      <c r="H81" s="143">
        <v>37298163.439999998</v>
      </c>
      <c r="I81" s="143">
        <f>(Taulukko2[[#This Row],[Sote-nettokustannus TP2021 (oikaisut huomioitu)]]+Taulukko2[[#This Row],[Sote-nettokustannus TP2022 (oikaisut huomioitu)]])/2</f>
        <v>36935012.43</v>
      </c>
      <c r="J81" s="146">
        <f t="shared" si="7"/>
        <v>38303958.599696733</v>
      </c>
      <c r="K81" s="143">
        <v>1009181.22</v>
      </c>
      <c r="L81" s="143">
        <v>1236622.6200000001</v>
      </c>
      <c r="M81" s="143">
        <f t="shared" si="8"/>
        <v>1122901.92</v>
      </c>
      <c r="N81" s="146">
        <f t="shared" si="9"/>
        <v>1151863.4536959457</v>
      </c>
      <c r="O81" s="147">
        <f t="shared" si="6"/>
        <v>39455822.053392678</v>
      </c>
    </row>
    <row r="82" spans="1:15" ht="15" x14ac:dyDescent="0.25">
      <c r="A82" s="142">
        <v>236</v>
      </c>
      <c r="B82" s="142" t="s">
        <v>86</v>
      </c>
      <c r="C82" s="143">
        <v>15315128.029999999</v>
      </c>
      <c r="D82" s="143"/>
      <c r="E82" s="143">
        <v>15315128.029999999</v>
      </c>
      <c r="F82" s="143">
        <v>15631266.710000001</v>
      </c>
      <c r="G82" s="143"/>
      <c r="H82" s="143">
        <v>15631266.710000001</v>
      </c>
      <c r="I82" s="143">
        <f>(Taulukko2[[#This Row],[Sote-nettokustannus TP2021 (oikaisut huomioitu)]]+Taulukko2[[#This Row],[Sote-nettokustannus TP2022 (oikaisut huomioitu)]])/2</f>
        <v>15473197.370000001</v>
      </c>
      <c r="J82" s="146">
        <f t="shared" si="7"/>
        <v>16046690.456343686</v>
      </c>
      <c r="K82" s="143">
        <v>333754.44</v>
      </c>
      <c r="L82" s="143">
        <v>388469.23</v>
      </c>
      <c r="M82" s="143">
        <f t="shared" si="8"/>
        <v>361111.83499999996</v>
      </c>
      <c r="N82" s="146">
        <f t="shared" si="9"/>
        <v>370425.51804843335</v>
      </c>
      <c r="O82" s="147">
        <f t="shared" si="6"/>
        <v>16417115.97439212</v>
      </c>
    </row>
    <row r="83" spans="1:15" ht="15" x14ac:dyDescent="0.25">
      <c r="A83" s="142">
        <v>239</v>
      </c>
      <c r="B83" s="142" t="s">
        <v>87</v>
      </c>
      <c r="C83" s="143">
        <v>10925001.429999996</v>
      </c>
      <c r="D83" s="143"/>
      <c r="E83" s="143">
        <v>10925001.429999996</v>
      </c>
      <c r="F83" s="143">
        <v>10653551.23</v>
      </c>
      <c r="G83" s="143"/>
      <c r="H83" s="143">
        <v>10653551.23</v>
      </c>
      <c r="I83" s="143">
        <f>(Taulukko2[[#This Row],[Sote-nettokustannus TP2021 (oikaisut huomioitu)]]+Taulukko2[[#This Row],[Sote-nettokustannus TP2022 (oikaisut huomioitu)]])/2</f>
        <v>10789276.329999998</v>
      </c>
      <c r="J83" s="146">
        <f t="shared" si="7"/>
        <v>11189166.232128646</v>
      </c>
      <c r="K83" s="143">
        <v>237310.58000000002</v>
      </c>
      <c r="L83" s="143">
        <v>270416.75</v>
      </c>
      <c r="M83" s="143">
        <f t="shared" si="8"/>
        <v>253863.66500000001</v>
      </c>
      <c r="N83" s="146">
        <f t="shared" si="9"/>
        <v>260411.23692691751</v>
      </c>
      <c r="O83" s="147">
        <f t="shared" si="6"/>
        <v>11449577.469055563</v>
      </c>
    </row>
    <row r="84" spans="1:15" ht="15" x14ac:dyDescent="0.25">
      <c r="A84" s="142">
        <v>240</v>
      </c>
      <c r="B84" s="142" t="s">
        <v>88</v>
      </c>
      <c r="C84" s="143">
        <v>97060864.01000002</v>
      </c>
      <c r="D84" s="143"/>
      <c r="E84" s="143">
        <v>97060864.01000002</v>
      </c>
      <c r="F84" s="143">
        <v>100036556.47</v>
      </c>
      <c r="G84" s="143"/>
      <c r="H84" s="143">
        <v>100036556.47</v>
      </c>
      <c r="I84" s="143">
        <f>(Taulukko2[[#This Row],[Sote-nettokustannus TP2021 (oikaisut huomioitu)]]+Taulukko2[[#This Row],[Sote-nettokustannus TP2022 (oikaisut huomioitu)]])/2</f>
        <v>98548710.24000001</v>
      </c>
      <c r="J84" s="146">
        <f t="shared" si="7"/>
        <v>102201284.6006363</v>
      </c>
      <c r="K84" s="143">
        <v>2379614.2400000002</v>
      </c>
      <c r="L84" s="143">
        <v>2539918.04</v>
      </c>
      <c r="M84" s="143">
        <f t="shared" si="8"/>
        <v>2459766.14</v>
      </c>
      <c r="N84" s="146">
        <f t="shared" si="9"/>
        <v>2523207.6558429478</v>
      </c>
      <c r="O84" s="147">
        <f t="shared" si="6"/>
        <v>104724492.25647925</v>
      </c>
    </row>
    <row r="85" spans="1:15" ht="15" x14ac:dyDescent="0.25">
      <c r="A85" s="142">
        <v>241</v>
      </c>
      <c r="B85" s="142" t="s">
        <v>89</v>
      </c>
      <c r="C85" s="143">
        <v>31878960.259999998</v>
      </c>
      <c r="D85" s="143"/>
      <c r="E85" s="143">
        <v>31878960.259999998</v>
      </c>
      <c r="F85" s="143">
        <v>33852667.009999998</v>
      </c>
      <c r="G85" s="143"/>
      <c r="H85" s="143">
        <v>33852667.009999998</v>
      </c>
      <c r="I85" s="143">
        <f>(Taulukko2[[#This Row],[Sote-nettokustannus TP2021 (oikaisut huomioitu)]]+Taulukko2[[#This Row],[Sote-nettokustannus TP2022 (oikaisut huomioitu)]])/2</f>
        <v>32865813.634999998</v>
      </c>
      <c r="J85" s="146">
        <f t="shared" si="7"/>
        <v>34083940.467226431</v>
      </c>
      <c r="K85" s="143">
        <v>552809.84</v>
      </c>
      <c r="L85" s="143">
        <v>587324.84</v>
      </c>
      <c r="M85" s="143">
        <f t="shared" si="8"/>
        <v>570067.34</v>
      </c>
      <c r="N85" s="146">
        <f t="shared" si="9"/>
        <v>584770.33781513257</v>
      </c>
      <c r="O85" s="147">
        <f t="shared" si="6"/>
        <v>34668710.805041566</v>
      </c>
    </row>
    <row r="86" spans="1:15" ht="15" x14ac:dyDescent="0.25">
      <c r="A86" s="142">
        <v>244</v>
      </c>
      <c r="B86" s="142" t="s">
        <v>90</v>
      </c>
      <c r="C86" s="143">
        <v>55175107.440000005</v>
      </c>
      <c r="D86" s="143">
        <v>-115087.41200000001</v>
      </c>
      <c r="E86" s="143">
        <v>55060020.028000005</v>
      </c>
      <c r="F86" s="143">
        <v>57015695.200000003</v>
      </c>
      <c r="G86" s="143">
        <v>1286362.4699200001</v>
      </c>
      <c r="H86" s="143">
        <v>58302057.669920005</v>
      </c>
      <c r="I86" s="143">
        <f>(Taulukko2[[#This Row],[Sote-nettokustannus TP2021 (oikaisut huomioitu)]]+Taulukko2[[#This Row],[Sote-nettokustannus TP2022 (oikaisut huomioitu)]])/2</f>
        <v>56681038.848960005</v>
      </c>
      <c r="J86" s="146">
        <f t="shared" si="7"/>
        <v>58781844.721809566</v>
      </c>
      <c r="K86" s="143">
        <v>1348777.77</v>
      </c>
      <c r="L86" s="143">
        <v>1388391.71</v>
      </c>
      <c r="M86" s="143">
        <f t="shared" si="8"/>
        <v>1368584.74</v>
      </c>
      <c r="N86" s="146">
        <f t="shared" si="9"/>
        <v>1403882.8478376525</v>
      </c>
      <c r="O86" s="147">
        <f t="shared" si="6"/>
        <v>60185727.569647215</v>
      </c>
    </row>
    <row r="87" spans="1:15" ht="15" x14ac:dyDescent="0.25">
      <c r="A87" s="142">
        <v>245</v>
      </c>
      <c r="B87" s="142" t="s">
        <v>91</v>
      </c>
      <c r="C87" s="143">
        <v>121120344.00999999</v>
      </c>
      <c r="D87" s="143"/>
      <c r="E87" s="143">
        <v>121120344.00999999</v>
      </c>
      <c r="F87" s="143">
        <v>132562068.20999999</v>
      </c>
      <c r="G87" s="143"/>
      <c r="H87" s="143">
        <v>132562068.20999999</v>
      </c>
      <c r="I87" s="143">
        <f>(Taulukko2[[#This Row],[Sote-nettokustannus TP2021 (oikaisut huomioitu)]]+Taulukko2[[#This Row],[Sote-nettokustannus TP2022 (oikaisut huomioitu)]])/2</f>
        <v>126841206.10999998</v>
      </c>
      <c r="J87" s="146">
        <f t="shared" si="7"/>
        <v>131542403.47911099</v>
      </c>
      <c r="K87" s="143">
        <v>2842036.89</v>
      </c>
      <c r="L87" s="143">
        <v>2164632.21</v>
      </c>
      <c r="M87" s="143">
        <f t="shared" si="8"/>
        <v>2503334.5499999998</v>
      </c>
      <c r="N87" s="146">
        <f t="shared" si="9"/>
        <v>2567899.7685918873</v>
      </c>
      <c r="O87" s="147">
        <f t="shared" si="6"/>
        <v>134110303.24770287</v>
      </c>
    </row>
    <row r="88" spans="1:15" ht="15" x14ac:dyDescent="0.25">
      <c r="A88" s="142">
        <v>249</v>
      </c>
      <c r="B88" s="142" t="s">
        <v>92</v>
      </c>
      <c r="C88" s="143">
        <v>41768287.379999995</v>
      </c>
      <c r="D88" s="143"/>
      <c r="E88" s="143">
        <v>41768287.379999995</v>
      </c>
      <c r="F88" s="143">
        <v>42036213.480000004</v>
      </c>
      <c r="G88" s="143"/>
      <c r="H88" s="143">
        <v>42036213.480000004</v>
      </c>
      <c r="I88" s="143">
        <f>(Taulukko2[[#This Row],[Sote-nettokustannus TP2021 (oikaisut huomioitu)]]+Taulukko2[[#This Row],[Sote-nettokustannus TP2022 (oikaisut huomioitu)]])/2</f>
        <v>41902250.43</v>
      </c>
      <c r="J88" s="146">
        <f t="shared" si="7"/>
        <v>43455300.542993337</v>
      </c>
      <c r="K88" s="143">
        <v>836362.46</v>
      </c>
      <c r="L88" s="143">
        <v>890624.7</v>
      </c>
      <c r="M88" s="143">
        <f t="shared" si="8"/>
        <v>863493.58</v>
      </c>
      <c r="N88" s="146">
        <f t="shared" si="9"/>
        <v>885764.53525262151</v>
      </c>
      <c r="O88" s="147">
        <f t="shared" si="6"/>
        <v>44341065.07824596</v>
      </c>
    </row>
    <row r="89" spans="1:15" ht="15" x14ac:dyDescent="0.25">
      <c r="A89" s="142">
        <v>250</v>
      </c>
      <c r="B89" s="142" t="s">
        <v>93</v>
      </c>
      <c r="C89" s="143">
        <v>8696723.0600000005</v>
      </c>
      <c r="D89" s="143"/>
      <c r="E89" s="143">
        <v>8696723.0600000005</v>
      </c>
      <c r="F89" s="143">
        <v>9088438.1999999993</v>
      </c>
      <c r="G89" s="143"/>
      <c r="H89" s="143">
        <v>9088438.1999999993</v>
      </c>
      <c r="I89" s="143">
        <f>(Taulukko2[[#This Row],[Sote-nettokustannus TP2021 (oikaisut huomioitu)]]+Taulukko2[[#This Row],[Sote-nettokustannus TP2022 (oikaisut huomioitu)]])/2</f>
        <v>8892580.629999999</v>
      </c>
      <c r="J89" s="146">
        <f t="shared" si="7"/>
        <v>9222172.0770105887</v>
      </c>
      <c r="K89" s="143">
        <v>158553.48000000001</v>
      </c>
      <c r="L89" s="143">
        <v>162902.54</v>
      </c>
      <c r="M89" s="143">
        <f t="shared" si="8"/>
        <v>160728.01</v>
      </c>
      <c r="N89" s="146">
        <f t="shared" si="9"/>
        <v>164873.45636053104</v>
      </c>
      <c r="O89" s="147">
        <f t="shared" si="6"/>
        <v>9387045.5333711207</v>
      </c>
    </row>
    <row r="90" spans="1:15" ht="15" x14ac:dyDescent="0.25">
      <c r="A90" s="142">
        <v>256</v>
      </c>
      <c r="B90" s="142" t="s">
        <v>94</v>
      </c>
      <c r="C90" s="143">
        <v>8063609.5299999993</v>
      </c>
      <c r="D90" s="143">
        <v>-82838.51999999999</v>
      </c>
      <c r="E90" s="143">
        <v>7980771.0099999998</v>
      </c>
      <c r="F90" s="143">
        <v>8144664.75</v>
      </c>
      <c r="G90" s="143">
        <v>125173.59</v>
      </c>
      <c r="H90" s="143">
        <v>8269838.3399999999</v>
      </c>
      <c r="I90" s="143">
        <f>(Taulukko2[[#This Row],[Sote-nettokustannus TP2021 (oikaisut huomioitu)]]+Taulukko2[[#This Row],[Sote-nettokustannus TP2022 (oikaisut huomioitu)]])/2</f>
        <v>8125304.6749999998</v>
      </c>
      <c r="J90" s="146">
        <f t="shared" si="7"/>
        <v>8426458.0787937827</v>
      </c>
      <c r="K90" s="143">
        <v>143823.82</v>
      </c>
      <c r="L90" s="143">
        <v>185887.24</v>
      </c>
      <c r="M90" s="143">
        <f t="shared" si="8"/>
        <v>164855.53</v>
      </c>
      <c r="N90" s="146">
        <f t="shared" si="9"/>
        <v>169107.43206020666</v>
      </c>
      <c r="O90" s="147">
        <f t="shared" si="6"/>
        <v>8595565.510853989</v>
      </c>
    </row>
    <row r="91" spans="1:15" ht="15" x14ac:dyDescent="0.25">
      <c r="A91" s="142">
        <v>257</v>
      </c>
      <c r="B91" s="142" t="s">
        <v>95</v>
      </c>
      <c r="C91" s="143">
        <v>114788727.48999999</v>
      </c>
      <c r="D91" s="143"/>
      <c r="E91" s="143">
        <v>114788727.48999999</v>
      </c>
      <c r="F91" s="143">
        <v>128196870.37</v>
      </c>
      <c r="G91" s="143"/>
      <c r="H91" s="143">
        <v>128196870.37</v>
      </c>
      <c r="I91" s="143">
        <f>(Taulukko2[[#This Row],[Sote-nettokustannus TP2021 (oikaisut huomioitu)]]+Taulukko2[[#This Row],[Sote-nettokustannus TP2022 (oikaisut huomioitu)]])/2</f>
        <v>121492798.93000001</v>
      </c>
      <c r="J91" s="146">
        <f t="shared" si="7"/>
        <v>125995764.83683884</v>
      </c>
      <c r="K91" s="143">
        <v>2815934.6900000004</v>
      </c>
      <c r="L91" s="143">
        <v>3075087.55</v>
      </c>
      <c r="M91" s="143">
        <f t="shared" si="8"/>
        <v>2945511.12</v>
      </c>
      <c r="N91" s="146">
        <f t="shared" si="9"/>
        <v>3021480.8178286962</v>
      </c>
      <c r="O91" s="147">
        <f t="shared" si="6"/>
        <v>129017245.65466754</v>
      </c>
    </row>
    <row r="92" spans="1:15" ht="15" x14ac:dyDescent="0.25">
      <c r="A92" s="142">
        <v>260</v>
      </c>
      <c r="B92" s="142" t="s">
        <v>96</v>
      </c>
      <c r="C92" s="143">
        <v>45290754.420000002</v>
      </c>
      <c r="D92" s="143"/>
      <c r="E92" s="143">
        <v>45290754.420000002</v>
      </c>
      <c r="F92" s="143">
        <v>48682677.350000001</v>
      </c>
      <c r="G92" s="143"/>
      <c r="H92" s="143">
        <v>48682677.350000001</v>
      </c>
      <c r="I92" s="143">
        <f>(Taulukko2[[#This Row],[Sote-nettokustannus TP2021 (oikaisut huomioitu)]]+Taulukko2[[#This Row],[Sote-nettokustannus TP2022 (oikaisut huomioitu)]])/2</f>
        <v>46986715.885000005</v>
      </c>
      <c r="J92" s="146">
        <f t="shared" si="7"/>
        <v>48728214.818005763</v>
      </c>
      <c r="K92" s="143">
        <v>892542.94</v>
      </c>
      <c r="L92" s="143">
        <v>989687.09</v>
      </c>
      <c r="M92" s="143">
        <f t="shared" si="8"/>
        <v>941115.0149999999</v>
      </c>
      <c r="N92" s="146">
        <f t="shared" si="9"/>
        <v>965387.95792869572</v>
      </c>
      <c r="O92" s="147">
        <f t="shared" si="6"/>
        <v>49693602.775934458</v>
      </c>
    </row>
    <row r="93" spans="1:15" ht="15" x14ac:dyDescent="0.25">
      <c r="A93" s="142">
        <v>261</v>
      </c>
      <c r="B93" s="142" t="s">
        <v>97</v>
      </c>
      <c r="C93" s="143">
        <v>28000759.470000006</v>
      </c>
      <c r="D93" s="143"/>
      <c r="E93" s="143">
        <v>28000759.470000006</v>
      </c>
      <c r="F93" s="143">
        <v>28065681.09</v>
      </c>
      <c r="G93" s="143"/>
      <c r="H93" s="143">
        <v>28065681.09</v>
      </c>
      <c r="I93" s="143">
        <f>(Taulukko2[[#This Row],[Sote-nettokustannus TP2021 (oikaisut huomioitu)]]+Taulukko2[[#This Row],[Sote-nettokustannus TP2022 (oikaisut huomioitu)]])/2</f>
        <v>28033220.280000001</v>
      </c>
      <c r="J93" s="146">
        <f t="shared" si="7"/>
        <v>29072233.590183713</v>
      </c>
      <c r="K93" s="143">
        <v>949663.56</v>
      </c>
      <c r="L93" s="143">
        <v>983929.58</v>
      </c>
      <c r="M93" s="143">
        <f t="shared" si="8"/>
        <v>966796.57000000007</v>
      </c>
      <c r="N93" s="146">
        <f t="shared" si="9"/>
        <v>991731.8835304816</v>
      </c>
      <c r="O93" s="147">
        <f t="shared" si="6"/>
        <v>30063965.473714195</v>
      </c>
    </row>
    <row r="94" spans="1:15" ht="15" x14ac:dyDescent="0.25">
      <c r="A94" s="142">
        <v>263</v>
      </c>
      <c r="B94" s="142" t="s">
        <v>98</v>
      </c>
      <c r="C94" s="143">
        <v>35412997.599999994</v>
      </c>
      <c r="D94" s="143"/>
      <c r="E94" s="143">
        <v>35412997.599999994</v>
      </c>
      <c r="F94" s="143">
        <v>36847611.100000001</v>
      </c>
      <c r="G94" s="143"/>
      <c r="H94" s="143">
        <v>36847611.100000001</v>
      </c>
      <c r="I94" s="143">
        <f>(Taulukko2[[#This Row],[Sote-nettokustannus TP2021 (oikaisut huomioitu)]]+Taulukko2[[#This Row],[Sote-nettokustannus TP2022 (oikaisut huomioitu)]])/2</f>
        <v>36130304.349999994</v>
      </c>
      <c r="J94" s="146">
        <f t="shared" si="7"/>
        <v>37469425.105506659</v>
      </c>
      <c r="K94" s="143">
        <v>856335.54999999993</v>
      </c>
      <c r="L94" s="143">
        <v>770538.65</v>
      </c>
      <c r="M94" s="143">
        <f t="shared" si="8"/>
        <v>813437.1</v>
      </c>
      <c r="N94" s="146">
        <f t="shared" si="9"/>
        <v>834417.01423968922</v>
      </c>
      <c r="O94" s="147">
        <f t="shared" si="6"/>
        <v>38303842.11974635</v>
      </c>
    </row>
    <row r="95" spans="1:15" ht="15" x14ac:dyDescent="0.25">
      <c r="A95" s="142">
        <v>265</v>
      </c>
      <c r="B95" s="142" t="s">
        <v>99</v>
      </c>
      <c r="C95" s="143">
        <v>5394736.7599999998</v>
      </c>
      <c r="D95" s="143"/>
      <c r="E95" s="143">
        <v>5394736.7599999998</v>
      </c>
      <c r="F95" s="143">
        <v>5371103.29</v>
      </c>
      <c r="G95" s="143"/>
      <c r="H95" s="143">
        <v>5371103.29</v>
      </c>
      <c r="I95" s="143">
        <f>(Taulukko2[[#This Row],[Sote-nettokustannus TP2021 (oikaisut huomioitu)]]+Taulukko2[[#This Row],[Sote-nettokustannus TP2022 (oikaisut huomioitu)]])/2</f>
        <v>5382920.0250000004</v>
      </c>
      <c r="J95" s="146">
        <f t="shared" si="7"/>
        <v>5582430.6590893576</v>
      </c>
      <c r="K95" s="143">
        <v>98779.950000000012</v>
      </c>
      <c r="L95" s="143">
        <v>108952.88</v>
      </c>
      <c r="M95" s="143">
        <f t="shared" si="8"/>
        <v>103866.41500000001</v>
      </c>
      <c r="N95" s="146">
        <f t="shared" si="9"/>
        <v>106545.30495852781</v>
      </c>
      <c r="O95" s="147">
        <f t="shared" si="6"/>
        <v>5688975.9640478855</v>
      </c>
    </row>
    <row r="96" spans="1:15" ht="15" x14ac:dyDescent="0.25">
      <c r="A96" s="142">
        <v>271</v>
      </c>
      <c r="B96" s="142" t="s">
        <v>100</v>
      </c>
      <c r="C96" s="143">
        <v>29920069.139999997</v>
      </c>
      <c r="D96" s="143"/>
      <c r="E96" s="143">
        <v>29920069.139999997</v>
      </c>
      <c r="F96" s="143">
        <v>30921190.489999998</v>
      </c>
      <c r="G96" s="143"/>
      <c r="H96" s="143">
        <v>30921190.489999998</v>
      </c>
      <c r="I96" s="143">
        <f>(Taulukko2[[#This Row],[Sote-nettokustannus TP2021 (oikaisut huomioitu)]]+Taulukko2[[#This Row],[Sote-nettokustannus TP2022 (oikaisut huomioitu)]])/2</f>
        <v>30420629.814999998</v>
      </c>
      <c r="J96" s="146">
        <f t="shared" si="7"/>
        <v>31548129.22342531</v>
      </c>
      <c r="K96" s="143">
        <v>840797.79</v>
      </c>
      <c r="L96" s="143">
        <v>839081.82</v>
      </c>
      <c r="M96" s="143">
        <f t="shared" si="8"/>
        <v>839939.80499999993</v>
      </c>
      <c r="N96" s="146">
        <f t="shared" si="9"/>
        <v>861603.26868440933</v>
      </c>
      <c r="O96" s="147">
        <f t="shared" si="6"/>
        <v>32409732.49210972</v>
      </c>
    </row>
    <row r="97" spans="1:15" ht="15" x14ac:dyDescent="0.25">
      <c r="A97" s="142">
        <v>272</v>
      </c>
      <c r="B97" s="142" t="s">
        <v>101</v>
      </c>
      <c r="C97" s="143">
        <v>179925931.28</v>
      </c>
      <c r="D97" s="143"/>
      <c r="E97" s="143">
        <v>179925931.28</v>
      </c>
      <c r="F97" s="143">
        <v>193555503.88999999</v>
      </c>
      <c r="G97" s="143"/>
      <c r="H97" s="143">
        <v>193555503.88999999</v>
      </c>
      <c r="I97" s="143">
        <f>(Taulukko2[[#This Row],[Sote-nettokustannus TP2021 (oikaisut huomioitu)]]+Taulukko2[[#This Row],[Sote-nettokustannus TP2022 (oikaisut huomioitu)]])/2</f>
        <v>186740717.58499998</v>
      </c>
      <c r="J97" s="146">
        <f t="shared" si="7"/>
        <v>193662009.15215173</v>
      </c>
      <c r="K97" s="143">
        <v>4139248.4399999985</v>
      </c>
      <c r="L97" s="143">
        <v>4619403.24</v>
      </c>
      <c r="M97" s="143">
        <f t="shared" si="8"/>
        <v>4379325.84</v>
      </c>
      <c r="N97" s="146">
        <f t="shared" si="9"/>
        <v>4492276.0368263498</v>
      </c>
      <c r="O97" s="147">
        <f t="shared" si="6"/>
        <v>198154285.18897808</v>
      </c>
    </row>
    <row r="98" spans="1:15" ht="15" x14ac:dyDescent="0.25">
      <c r="A98" s="142">
        <v>273</v>
      </c>
      <c r="B98" s="142" t="s">
        <v>102</v>
      </c>
      <c r="C98" s="143">
        <v>19522007.749999996</v>
      </c>
      <c r="D98" s="143"/>
      <c r="E98" s="143">
        <v>19522007.749999996</v>
      </c>
      <c r="F98" s="143">
        <v>19550269.280000001</v>
      </c>
      <c r="G98" s="143"/>
      <c r="H98" s="143">
        <v>19550269.280000001</v>
      </c>
      <c r="I98" s="143">
        <f>(Taulukko2[[#This Row],[Sote-nettokustannus TP2021 (oikaisut huomioitu)]]+Taulukko2[[#This Row],[Sote-nettokustannus TP2022 (oikaisut huomioitu)]])/2</f>
        <v>19536138.515000001</v>
      </c>
      <c r="J98" s="146">
        <f t="shared" si="7"/>
        <v>20260219.00749908</v>
      </c>
      <c r="K98" s="143">
        <v>523191</v>
      </c>
      <c r="L98" s="143">
        <v>559588</v>
      </c>
      <c r="M98" s="143">
        <f t="shared" si="8"/>
        <v>541389.5</v>
      </c>
      <c r="N98" s="146">
        <f t="shared" si="9"/>
        <v>555352.84797154961</v>
      </c>
      <c r="O98" s="147">
        <f t="shared" si="6"/>
        <v>20815571.855470631</v>
      </c>
    </row>
    <row r="99" spans="1:15" ht="15" x14ac:dyDescent="0.25">
      <c r="A99" s="142">
        <v>275</v>
      </c>
      <c r="B99" s="142" t="s">
        <v>103</v>
      </c>
      <c r="C99" s="143">
        <v>11288831.539999999</v>
      </c>
      <c r="D99" s="143">
        <v>270785</v>
      </c>
      <c r="E99" s="143">
        <v>11559616.539999999</v>
      </c>
      <c r="F99" s="143">
        <v>12245971.83</v>
      </c>
      <c r="G99" s="143">
        <v>-61001</v>
      </c>
      <c r="H99" s="143">
        <v>12184970.83</v>
      </c>
      <c r="I99" s="143">
        <f>(Taulukko2[[#This Row],[Sote-nettokustannus TP2021 (oikaisut huomioitu)]]+Taulukko2[[#This Row],[Sote-nettokustannus TP2022 (oikaisut huomioitu)]])/2</f>
        <v>11872293.684999999</v>
      </c>
      <c r="J99" s="146">
        <f t="shared" si="7"/>
        <v>12312324.157343756</v>
      </c>
      <c r="K99" s="143">
        <v>242696.94999999998</v>
      </c>
      <c r="L99" s="143">
        <v>255603.58</v>
      </c>
      <c r="M99" s="143">
        <f t="shared" si="8"/>
        <v>249150.26499999998</v>
      </c>
      <c r="N99" s="146">
        <f t="shared" si="9"/>
        <v>255576.27039426568</v>
      </c>
      <c r="O99" s="147">
        <f t="shared" si="6"/>
        <v>12567900.427738022</v>
      </c>
    </row>
    <row r="100" spans="1:15" ht="15" x14ac:dyDescent="0.25">
      <c r="A100" s="142">
        <v>276</v>
      </c>
      <c r="B100" s="142" t="s">
        <v>104</v>
      </c>
      <c r="C100" s="143">
        <v>39743661.489999995</v>
      </c>
      <c r="D100" s="143"/>
      <c r="E100" s="143">
        <v>39743661.489999995</v>
      </c>
      <c r="F100" s="143">
        <v>43719628.460000001</v>
      </c>
      <c r="G100" s="143"/>
      <c r="H100" s="143">
        <v>43719628.460000001</v>
      </c>
      <c r="I100" s="143">
        <f>(Taulukko2[[#This Row],[Sote-nettokustannus TP2021 (oikaisut huomioitu)]]+Taulukko2[[#This Row],[Sote-nettokustannus TP2022 (oikaisut huomioitu)]])/2</f>
        <v>41731644.974999994</v>
      </c>
      <c r="J100" s="146">
        <f t="shared" si="7"/>
        <v>43278371.828062274</v>
      </c>
      <c r="K100" s="143">
        <v>1263124</v>
      </c>
      <c r="L100" s="143">
        <v>1574294.14</v>
      </c>
      <c r="M100" s="143">
        <f t="shared" si="8"/>
        <v>1418709.0699999998</v>
      </c>
      <c r="N100" s="146">
        <f t="shared" si="9"/>
        <v>1455299.9688164778</v>
      </c>
      <c r="O100" s="147">
        <f t="shared" si="6"/>
        <v>44733671.796878755</v>
      </c>
    </row>
    <row r="101" spans="1:15" ht="15" x14ac:dyDescent="0.25">
      <c r="A101" s="142">
        <v>280</v>
      </c>
      <c r="B101" s="142" t="s">
        <v>105</v>
      </c>
      <c r="C101" s="143">
        <v>7892900.7199999997</v>
      </c>
      <c r="D101" s="143"/>
      <c r="E101" s="143">
        <v>7892900.7199999997</v>
      </c>
      <c r="F101" s="143">
        <v>8178607.1799999997</v>
      </c>
      <c r="G101" s="143"/>
      <c r="H101" s="143">
        <v>8178607.1799999997</v>
      </c>
      <c r="I101" s="143">
        <f>(Taulukko2[[#This Row],[Sote-nettokustannus TP2021 (oikaisut huomioitu)]]+Taulukko2[[#This Row],[Sote-nettokustannus TP2022 (oikaisut huomioitu)]])/2</f>
        <v>8035753.9499999993</v>
      </c>
      <c r="J101" s="146">
        <f t="shared" si="7"/>
        <v>8333588.2775591481</v>
      </c>
      <c r="K101" s="143">
        <v>164503.62</v>
      </c>
      <c r="L101" s="143">
        <v>168458.76</v>
      </c>
      <c r="M101" s="143">
        <f t="shared" si="8"/>
        <v>166481.19</v>
      </c>
      <c r="N101" s="146">
        <f t="shared" si="9"/>
        <v>170775.02057242094</v>
      </c>
      <c r="O101" s="147">
        <f t="shared" si="6"/>
        <v>8504363.2981315684</v>
      </c>
    </row>
    <row r="102" spans="1:15" ht="15" x14ac:dyDescent="0.25">
      <c r="A102" s="142">
        <v>284</v>
      </c>
      <c r="B102" s="142" t="s">
        <v>106</v>
      </c>
      <c r="C102" s="143">
        <v>8892999.0199999996</v>
      </c>
      <c r="D102" s="143">
        <v>-86621.246159999995</v>
      </c>
      <c r="E102" s="143">
        <v>8806377.773839999</v>
      </c>
      <c r="F102" s="143">
        <v>10652114.710000001</v>
      </c>
      <c r="G102" s="143">
        <v>140669.25828000001</v>
      </c>
      <c r="H102" s="143">
        <v>10792783.968280001</v>
      </c>
      <c r="I102" s="143">
        <f>(Taulukko2[[#This Row],[Sote-nettokustannus TP2021 (oikaisut huomioitu)]]+Taulukko2[[#This Row],[Sote-nettokustannus TP2022 (oikaisut huomioitu)]])/2</f>
        <v>9799580.8710599989</v>
      </c>
      <c r="J102" s="146">
        <f t="shared" si="7"/>
        <v>10162789.052551625</v>
      </c>
      <c r="K102" s="143">
        <v>157714.73000000001</v>
      </c>
      <c r="L102" s="143">
        <v>228590.77</v>
      </c>
      <c r="M102" s="143">
        <f t="shared" si="8"/>
        <v>193152.75</v>
      </c>
      <c r="N102" s="146">
        <f t="shared" si="9"/>
        <v>198134.48507227559</v>
      </c>
      <c r="O102" s="147">
        <f t="shared" si="6"/>
        <v>10360923.537623901</v>
      </c>
    </row>
    <row r="103" spans="1:15" ht="15" x14ac:dyDescent="0.25">
      <c r="A103" s="142">
        <v>285</v>
      </c>
      <c r="B103" s="142" t="s">
        <v>107</v>
      </c>
      <c r="C103" s="143">
        <v>227031570.18000004</v>
      </c>
      <c r="D103" s="143"/>
      <c r="E103" s="143">
        <v>227031570.18000004</v>
      </c>
      <c r="F103" s="143">
        <v>249770558.03999999</v>
      </c>
      <c r="G103" s="143"/>
      <c r="H103" s="143">
        <v>249770558.03999999</v>
      </c>
      <c r="I103" s="143">
        <f>(Taulukko2[[#This Row],[Sote-nettokustannus TP2021 (oikaisut huomioitu)]]+Taulukko2[[#This Row],[Sote-nettokustannus TP2022 (oikaisut huomioitu)]])/2</f>
        <v>238401064.11000001</v>
      </c>
      <c r="J103" s="146">
        <f t="shared" si="7"/>
        <v>247237076.39464539</v>
      </c>
      <c r="K103" s="143">
        <v>6227941.7999999989</v>
      </c>
      <c r="L103" s="143">
        <v>5368178.18</v>
      </c>
      <c r="M103" s="143">
        <f t="shared" si="8"/>
        <v>5798059.9899999993</v>
      </c>
      <c r="N103" s="146">
        <f t="shared" si="9"/>
        <v>5947601.7324983114</v>
      </c>
      <c r="O103" s="147">
        <f t="shared" si="6"/>
        <v>253184678.12714371</v>
      </c>
    </row>
    <row r="104" spans="1:15" ht="15" x14ac:dyDescent="0.25">
      <c r="A104" s="142">
        <v>286</v>
      </c>
      <c r="B104" s="142" t="s">
        <v>108</v>
      </c>
      <c r="C104" s="143">
        <v>341676618.13999999</v>
      </c>
      <c r="D104" s="143"/>
      <c r="E104" s="143">
        <v>341676618.13999999</v>
      </c>
      <c r="F104" s="143">
        <v>371723804.50999999</v>
      </c>
      <c r="G104" s="143"/>
      <c r="H104" s="143">
        <v>371723804.50999999</v>
      </c>
      <c r="I104" s="143">
        <f>(Taulukko2[[#This Row],[Sote-nettokustannus TP2021 (oikaisut huomioitu)]]+Taulukko2[[#This Row],[Sote-nettokustannus TP2022 (oikaisut huomioitu)]])/2</f>
        <v>356700211.32499999</v>
      </c>
      <c r="J104" s="146">
        <f t="shared" si="7"/>
        <v>369920821.14471555</v>
      </c>
      <c r="K104" s="143">
        <v>7852496.4499999993</v>
      </c>
      <c r="L104" s="143">
        <v>9181657.3000000007</v>
      </c>
      <c r="M104" s="143">
        <f t="shared" si="8"/>
        <v>8517076.875</v>
      </c>
      <c r="N104" s="146">
        <f t="shared" si="9"/>
        <v>8736746.6471438333</v>
      </c>
      <c r="O104" s="147">
        <f t="shared" si="6"/>
        <v>378657567.79185939</v>
      </c>
    </row>
    <row r="105" spans="1:15" ht="15" x14ac:dyDescent="0.25">
      <c r="A105" s="142">
        <v>287</v>
      </c>
      <c r="B105" s="142" t="s">
        <v>109</v>
      </c>
      <c r="C105" s="143">
        <v>27455534.759999998</v>
      </c>
      <c r="D105" s="143"/>
      <c r="E105" s="143">
        <v>27455534.759999998</v>
      </c>
      <c r="F105" s="143">
        <v>29672550.449999999</v>
      </c>
      <c r="G105" s="143"/>
      <c r="H105" s="143">
        <v>29672550.449999999</v>
      </c>
      <c r="I105" s="143">
        <f>(Taulukko2[[#This Row],[Sote-nettokustannus TP2021 (oikaisut huomioitu)]]+Taulukko2[[#This Row],[Sote-nettokustannus TP2022 (oikaisut huomioitu)]])/2</f>
        <v>28564042.604999997</v>
      </c>
      <c r="J105" s="146">
        <f t="shared" si="7"/>
        <v>29622730.125121377</v>
      </c>
      <c r="K105" s="143">
        <v>498762.48000000004</v>
      </c>
      <c r="L105" s="143">
        <v>535373.56000000006</v>
      </c>
      <c r="M105" s="143">
        <f t="shared" si="8"/>
        <v>517068.02</v>
      </c>
      <c r="N105" s="146">
        <f t="shared" si="9"/>
        <v>530404.07599705982</v>
      </c>
      <c r="O105" s="147">
        <f t="shared" si="6"/>
        <v>30153134.201118436</v>
      </c>
    </row>
    <row r="106" spans="1:15" ht="15" x14ac:dyDescent="0.25">
      <c r="A106" s="142">
        <v>288</v>
      </c>
      <c r="B106" s="142" t="s">
        <v>110</v>
      </c>
      <c r="C106" s="143">
        <v>24386480.390000001</v>
      </c>
      <c r="D106" s="143"/>
      <c r="E106" s="143">
        <v>24386480.390000001</v>
      </c>
      <c r="F106" s="143">
        <v>24391803.989999998</v>
      </c>
      <c r="G106" s="143"/>
      <c r="H106" s="143">
        <v>24391803.989999998</v>
      </c>
      <c r="I106" s="143">
        <f>(Taulukko2[[#This Row],[Sote-nettokustannus TP2021 (oikaisut huomioitu)]]+Taulukko2[[#This Row],[Sote-nettokustannus TP2022 (oikaisut huomioitu)]])/2</f>
        <v>24389142.189999998</v>
      </c>
      <c r="J106" s="146">
        <f t="shared" si="7"/>
        <v>25293092.685386077</v>
      </c>
      <c r="K106" s="143">
        <v>595101.54</v>
      </c>
      <c r="L106" s="143">
        <v>754091.42</v>
      </c>
      <c r="M106" s="143">
        <f t="shared" si="8"/>
        <v>674596.48</v>
      </c>
      <c r="N106" s="146">
        <f t="shared" si="9"/>
        <v>691995.46056874492</v>
      </c>
      <c r="O106" s="147">
        <f t="shared" si="6"/>
        <v>25985088.145954821</v>
      </c>
    </row>
    <row r="107" spans="1:15" ht="15" x14ac:dyDescent="0.25">
      <c r="A107" s="142">
        <v>290</v>
      </c>
      <c r="B107" s="142" t="s">
        <v>111</v>
      </c>
      <c r="C107" s="143">
        <v>40808538.090000004</v>
      </c>
      <c r="D107" s="143">
        <v>-133733.01</v>
      </c>
      <c r="E107" s="143">
        <v>40674805.080000006</v>
      </c>
      <c r="F107" s="143">
        <v>41132700.049999997</v>
      </c>
      <c r="G107" s="143">
        <v>4668.6199999999953</v>
      </c>
      <c r="H107" s="143">
        <v>41137368.669999994</v>
      </c>
      <c r="I107" s="143">
        <f>(Taulukko2[[#This Row],[Sote-nettokustannus TP2021 (oikaisut huomioitu)]]+Taulukko2[[#This Row],[Sote-nettokustannus TP2022 (oikaisut huomioitu)]])/2</f>
        <v>40906086.875</v>
      </c>
      <c r="J107" s="146">
        <f t="shared" si="7"/>
        <v>42422215.536143459</v>
      </c>
      <c r="K107" s="143">
        <v>1094942.52</v>
      </c>
      <c r="L107" s="143">
        <v>1083449.9099999999</v>
      </c>
      <c r="M107" s="143">
        <f t="shared" si="8"/>
        <v>1089196.2149999999</v>
      </c>
      <c r="N107" s="146">
        <f t="shared" si="9"/>
        <v>1117288.4217371822</v>
      </c>
      <c r="O107" s="147">
        <f t="shared" si="6"/>
        <v>43539503.957880639</v>
      </c>
    </row>
    <row r="108" spans="1:15" ht="15" x14ac:dyDescent="0.25">
      <c r="A108" s="142">
        <v>291</v>
      </c>
      <c r="B108" s="142" t="s">
        <v>112</v>
      </c>
      <c r="C108" s="143">
        <v>10498785.790000001</v>
      </c>
      <c r="D108" s="143"/>
      <c r="E108" s="143">
        <v>10498785.790000001</v>
      </c>
      <c r="F108" s="143">
        <v>11375509.689999999</v>
      </c>
      <c r="G108" s="143"/>
      <c r="H108" s="143">
        <v>11375509.689999999</v>
      </c>
      <c r="I108" s="143">
        <f>(Taulukko2[[#This Row],[Sote-nettokustannus TP2021 (oikaisut huomioitu)]]+Taulukko2[[#This Row],[Sote-nettokustannus TP2022 (oikaisut huomioitu)]])/2</f>
        <v>10937147.74</v>
      </c>
      <c r="J108" s="146">
        <f t="shared" si="7"/>
        <v>11342518.295498151</v>
      </c>
      <c r="K108" s="143">
        <v>170479.2</v>
      </c>
      <c r="L108" s="143">
        <v>176717.2</v>
      </c>
      <c r="M108" s="143">
        <f t="shared" si="8"/>
        <v>173598.2</v>
      </c>
      <c r="N108" s="146">
        <f t="shared" si="9"/>
        <v>178075.59025938754</v>
      </c>
      <c r="O108" s="147">
        <f t="shared" si="6"/>
        <v>11520593.885757539</v>
      </c>
    </row>
    <row r="109" spans="1:15" ht="15" x14ac:dyDescent="0.25">
      <c r="A109" s="142">
        <v>297</v>
      </c>
      <c r="B109" s="142" t="s">
        <v>113</v>
      </c>
      <c r="C109" s="143">
        <v>456573870.26999998</v>
      </c>
      <c r="D109" s="143"/>
      <c r="E109" s="143">
        <v>456573870.26999998</v>
      </c>
      <c r="F109" s="143">
        <v>494009190.29000002</v>
      </c>
      <c r="G109" s="143"/>
      <c r="H109" s="143">
        <v>494009190.29000002</v>
      </c>
      <c r="I109" s="143">
        <f>(Taulukko2[[#This Row],[Sote-nettokustannus TP2021 (oikaisut huomioitu)]]+Taulukko2[[#This Row],[Sote-nettokustannus TP2022 (oikaisut huomioitu)]])/2</f>
        <v>475291530.27999997</v>
      </c>
      <c r="J109" s="146">
        <f t="shared" si="7"/>
        <v>492907566.58428514</v>
      </c>
      <c r="K109" s="143">
        <v>7630322.379999999</v>
      </c>
      <c r="L109" s="143">
        <v>13824334.689999999</v>
      </c>
      <c r="M109" s="143">
        <f t="shared" si="8"/>
        <v>10727328.535</v>
      </c>
      <c r="N109" s="146">
        <f t="shared" si="9"/>
        <v>11004004.423873611</v>
      </c>
      <c r="O109" s="147">
        <f t="shared" si="6"/>
        <v>503911571.00815874</v>
      </c>
    </row>
    <row r="110" spans="1:15" ht="15" x14ac:dyDescent="0.25">
      <c r="A110" s="142">
        <v>300</v>
      </c>
      <c r="B110" s="142" t="s">
        <v>114</v>
      </c>
      <c r="C110" s="143">
        <v>15284192.66</v>
      </c>
      <c r="D110" s="143"/>
      <c r="E110" s="143">
        <v>15284192.66</v>
      </c>
      <c r="F110" s="143">
        <v>15491211.630000001</v>
      </c>
      <c r="G110" s="143"/>
      <c r="H110" s="143">
        <v>15491211.630000001</v>
      </c>
      <c r="I110" s="143">
        <f>(Taulukko2[[#This Row],[Sote-nettokustannus TP2021 (oikaisut huomioitu)]]+Taulukko2[[#This Row],[Sote-nettokustannus TP2022 (oikaisut huomioitu)]])/2</f>
        <v>15387702.145</v>
      </c>
      <c r="J110" s="146">
        <f t="shared" si="7"/>
        <v>15958026.466719253</v>
      </c>
      <c r="K110" s="143">
        <v>295625.83</v>
      </c>
      <c r="L110" s="143">
        <v>299520.93</v>
      </c>
      <c r="M110" s="143">
        <f t="shared" si="8"/>
        <v>297573.38</v>
      </c>
      <c r="N110" s="146">
        <f t="shared" si="9"/>
        <v>305248.29917004332</v>
      </c>
      <c r="O110" s="147">
        <f t="shared" si="6"/>
        <v>16263274.765889296</v>
      </c>
    </row>
    <row r="111" spans="1:15" ht="15" x14ac:dyDescent="0.25">
      <c r="A111" s="142">
        <v>301</v>
      </c>
      <c r="B111" s="142" t="s">
        <v>115</v>
      </c>
      <c r="C111" s="143">
        <v>93382236.939999998</v>
      </c>
      <c r="D111" s="143"/>
      <c r="E111" s="143">
        <v>93382236.939999998</v>
      </c>
      <c r="F111" s="143">
        <v>94616191.989999995</v>
      </c>
      <c r="G111" s="143"/>
      <c r="H111" s="143">
        <v>94616191.989999995</v>
      </c>
      <c r="I111" s="143">
        <f>(Taulukko2[[#This Row],[Sote-nettokustannus TP2021 (oikaisut huomioitu)]]+Taulukko2[[#This Row],[Sote-nettokustannus TP2022 (oikaisut huomioitu)]])/2</f>
        <v>93999214.465000004</v>
      </c>
      <c r="J111" s="146">
        <f t="shared" si="7"/>
        <v>97483167.931652829</v>
      </c>
      <c r="K111" s="143">
        <v>2058262.51</v>
      </c>
      <c r="L111" s="143">
        <v>2085752.14</v>
      </c>
      <c r="M111" s="143">
        <f t="shared" si="8"/>
        <v>2072007.325</v>
      </c>
      <c r="N111" s="146">
        <f t="shared" si="9"/>
        <v>2125447.887254301</v>
      </c>
      <c r="O111" s="147">
        <f t="shared" si="6"/>
        <v>99608615.818907127</v>
      </c>
    </row>
    <row r="112" spans="1:15" ht="15" x14ac:dyDescent="0.25">
      <c r="A112" s="142">
        <v>304</v>
      </c>
      <c r="B112" s="142" t="s">
        <v>116</v>
      </c>
      <c r="C112" s="143">
        <v>4767375.83</v>
      </c>
      <c r="D112" s="143">
        <v>-57747.497439999999</v>
      </c>
      <c r="E112" s="143">
        <v>4709628.33256</v>
      </c>
      <c r="F112" s="143">
        <v>4983274.5599999996</v>
      </c>
      <c r="G112" s="143">
        <v>93779.505519999992</v>
      </c>
      <c r="H112" s="143">
        <v>5077054.0655199997</v>
      </c>
      <c r="I112" s="143">
        <f>(Taulukko2[[#This Row],[Sote-nettokustannus TP2021 (oikaisut huomioitu)]]+Taulukko2[[#This Row],[Sote-nettokustannus TP2022 (oikaisut huomioitu)]])/2</f>
        <v>4893341.1990399994</v>
      </c>
      <c r="J112" s="146">
        <f t="shared" si="7"/>
        <v>5074706.2575773578</v>
      </c>
      <c r="K112" s="143">
        <v>96069.3</v>
      </c>
      <c r="L112" s="143">
        <v>102396.21</v>
      </c>
      <c r="M112" s="143">
        <f t="shared" si="8"/>
        <v>99232.755000000005</v>
      </c>
      <c r="N112" s="146">
        <f t="shared" si="9"/>
        <v>101792.13505491524</v>
      </c>
      <c r="O112" s="147">
        <f t="shared" si="6"/>
        <v>5176498.392632273</v>
      </c>
    </row>
    <row r="113" spans="1:15" ht="15" x14ac:dyDescent="0.25">
      <c r="A113" s="142">
        <v>305</v>
      </c>
      <c r="B113" s="142" t="s">
        <v>117</v>
      </c>
      <c r="C113" s="143">
        <v>63471362.550000034</v>
      </c>
      <c r="D113" s="143">
        <v>-75853.066999999995</v>
      </c>
      <c r="E113" s="143">
        <v>63395509.483000033</v>
      </c>
      <c r="F113" s="143">
        <v>68731900.090000004</v>
      </c>
      <c r="G113" s="143">
        <v>847829.8097199999</v>
      </c>
      <c r="H113" s="143">
        <v>69579729.899719998</v>
      </c>
      <c r="I113" s="143">
        <f>(Taulukko2[[#This Row],[Sote-nettokustannus TP2021 (oikaisut huomioitu)]]+Taulukko2[[#This Row],[Sote-nettokustannus TP2022 (oikaisut huomioitu)]])/2</f>
        <v>66487619.691360012</v>
      </c>
      <c r="J113" s="146">
        <f t="shared" si="7"/>
        <v>68951893.190150335</v>
      </c>
      <c r="K113" s="143">
        <v>1054700.1599999999</v>
      </c>
      <c r="L113" s="143">
        <v>1173569.31</v>
      </c>
      <c r="M113" s="143">
        <f t="shared" si="8"/>
        <v>1114134.7349999999</v>
      </c>
      <c r="N113" s="146">
        <f t="shared" si="9"/>
        <v>1142870.1482135833</v>
      </c>
      <c r="O113" s="147">
        <f t="shared" si="6"/>
        <v>70094763.338363916</v>
      </c>
    </row>
    <row r="114" spans="1:15" ht="15" x14ac:dyDescent="0.25">
      <c r="A114" s="142">
        <v>309</v>
      </c>
      <c r="B114" s="142" t="s">
        <v>118</v>
      </c>
      <c r="C114" s="143">
        <v>30033413.589999996</v>
      </c>
      <c r="D114" s="143"/>
      <c r="E114" s="143">
        <v>30033413.589999996</v>
      </c>
      <c r="F114" s="143">
        <v>32491575.23</v>
      </c>
      <c r="G114" s="143"/>
      <c r="H114" s="143">
        <v>32491575.23</v>
      </c>
      <c r="I114" s="143">
        <f>(Taulukko2[[#This Row],[Sote-nettokustannus TP2021 (oikaisut huomioitu)]]+Taulukko2[[#This Row],[Sote-nettokustannus TP2022 (oikaisut huomioitu)]])/2</f>
        <v>31262494.409999996</v>
      </c>
      <c r="J114" s="146">
        <f t="shared" si="7"/>
        <v>32421196.388477575</v>
      </c>
      <c r="K114" s="143">
        <v>579952</v>
      </c>
      <c r="L114" s="143">
        <v>689009.03</v>
      </c>
      <c r="M114" s="143">
        <f t="shared" si="8"/>
        <v>634480.51500000001</v>
      </c>
      <c r="N114" s="146">
        <f t="shared" si="9"/>
        <v>650844.83719707443</v>
      </c>
      <c r="O114" s="147">
        <f t="shared" si="6"/>
        <v>33072041.225674648</v>
      </c>
    </row>
    <row r="115" spans="1:15" ht="15" x14ac:dyDescent="0.25">
      <c r="A115" s="142">
        <v>312</v>
      </c>
      <c r="B115" s="142" t="s">
        <v>119</v>
      </c>
      <c r="C115" s="143">
        <v>5929820.0500000007</v>
      </c>
      <c r="D115" s="143">
        <v>149103</v>
      </c>
      <c r="E115" s="143">
        <v>6078923.0500000007</v>
      </c>
      <c r="F115" s="143">
        <v>6486818.2300000004</v>
      </c>
      <c r="G115" s="143">
        <v>-84571</v>
      </c>
      <c r="H115" s="143">
        <v>6402247.2300000004</v>
      </c>
      <c r="I115" s="143">
        <f>(Taulukko2[[#This Row],[Sote-nettokustannus TP2021 (oikaisut huomioitu)]]+Taulukko2[[#This Row],[Sote-nettokustannus TP2022 (oikaisut huomioitu)]])/2</f>
        <v>6240585.1400000006</v>
      </c>
      <c r="J115" s="146">
        <f t="shared" si="7"/>
        <v>6471883.9689975604</v>
      </c>
      <c r="K115" s="143">
        <v>120960.4</v>
      </c>
      <c r="L115" s="143">
        <v>124660.28</v>
      </c>
      <c r="M115" s="143">
        <f t="shared" si="8"/>
        <v>122810.34</v>
      </c>
      <c r="N115" s="146">
        <f t="shared" si="9"/>
        <v>125977.82572317033</v>
      </c>
      <c r="O115" s="147">
        <f t="shared" si="6"/>
        <v>6597861.7947207307</v>
      </c>
    </row>
    <row r="116" spans="1:15" ht="15" x14ac:dyDescent="0.25">
      <c r="A116" s="142">
        <v>316</v>
      </c>
      <c r="B116" s="142" t="s">
        <v>120</v>
      </c>
      <c r="C116" s="143">
        <v>15452455.620000003</v>
      </c>
      <c r="D116" s="143">
        <v>4524.6817347440001</v>
      </c>
      <c r="E116" s="143">
        <v>15456980.301734747</v>
      </c>
      <c r="F116" s="143">
        <v>16512392.309999999</v>
      </c>
      <c r="G116" s="143">
        <v>454507.22029799997</v>
      </c>
      <c r="H116" s="143">
        <v>16966899.530297998</v>
      </c>
      <c r="I116" s="143">
        <f>(Taulukko2[[#This Row],[Sote-nettokustannus TP2021 (oikaisut huomioitu)]]+Taulukko2[[#This Row],[Sote-nettokustannus TP2022 (oikaisut huomioitu)]])/2</f>
        <v>16211939.916016374</v>
      </c>
      <c r="J116" s="146">
        <f t="shared" si="7"/>
        <v>16812813.493450396</v>
      </c>
      <c r="K116" s="143">
        <v>432491</v>
      </c>
      <c r="L116" s="143">
        <v>444768</v>
      </c>
      <c r="M116" s="143">
        <f t="shared" si="8"/>
        <v>438629.5</v>
      </c>
      <c r="N116" s="146">
        <f t="shared" si="9"/>
        <v>449942.49432125461</v>
      </c>
      <c r="O116" s="147">
        <f t="shared" si="6"/>
        <v>17262755.987771649</v>
      </c>
    </row>
    <row r="117" spans="1:15" ht="15" x14ac:dyDescent="0.25">
      <c r="A117" s="142">
        <v>317</v>
      </c>
      <c r="B117" s="142" t="s">
        <v>121</v>
      </c>
      <c r="C117" s="143">
        <v>10998137.220000003</v>
      </c>
      <c r="D117" s="143">
        <v>-18309.360999999997</v>
      </c>
      <c r="E117" s="143">
        <v>10979827.859000003</v>
      </c>
      <c r="F117" s="143">
        <v>11350281.939999999</v>
      </c>
      <c r="G117" s="143">
        <v>204648.57475999999</v>
      </c>
      <c r="H117" s="143">
        <v>11554930.514759999</v>
      </c>
      <c r="I117" s="143">
        <f>(Taulukko2[[#This Row],[Sote-nettokustannus TP2021 (oikaisut huomioitu)]]+Taulukko2[[#This Row],[Sote-nettokustannus TP2022 (oikaisut huomioitu)]])/2</f>
        <v>11267379.18688</v>
      </c>
      <c r="J117" s="146">
        <f t="shared" si="7"/>
        <v>11684989.323322564</v>
      </c>
      <c r="K117" s="143">
        <v>269635.57</v>
      </c>
      <c r="L117" s="143">
        <v>332767.21000000002</v>
      </c>
      <c r="M117" s="143">
        <f t="shared" si="8"/>
        <v>301201.39</v>
      </c>
      <c r="N117" s="146">
        <f t="shared" si="9"/>
        <v>308969.88166466</v>
      </c>
      <c r="O117" s="147">
        <f t="shared" si="6"/>
        <v>11993959.204987224</v>
      </c>
    </row>
    <row r="118" spans="1:15" ht="15" x14ac:dyDescent="0.25">
      <c r="A118" s="142">
        <v>320</v>
      </c>
      <c r="B118" s="142" t="s">
        <v>122</v>
      </c>
      <c r="C118" s="143">
        <v>33726933.050000004</v>
      </c>
      <c r="D118" s="143"/>
      <c r="E118" s="143">
        <v>33726933.050000004</v>
      </c>
      <c r="F118" s="143">
        <v>39914506.200000003</v>
      </c>
      <c r="G118" s="143"/>
      <c r="H118" s="143">
        <v>39914506.200000003</v>
      </c>
      <c r="I118" s="143">
        <f>(Taulukko2[[#This Row],[Sote-nettokustannus TP2021 (oikaisut huomioitu)]]+Taulukko2[[#This Row],[Sote-nettokustannus TP2022 (oikaisut huomioitu)]])/2</f>
        <v>36820719.625</v>
      </c>
      <c r="J118" s="146">
        <f t="shared" si="7"/>
        <v>38185429.686805196</v>
      </c>
      <c r="K118" s="143">
        <v>732877</v>
      </c>
      <c r="L118" s="143">
        <v>788219</v>
      </c>
      <c r="M118" s="143">
        <f t="shared" si="8"/>
        <v>760548</v>
      </c>
      <c r="N118" s="146">
        <f t="shared" si="9"/>
        <v>780163.81518124416</v>
      </c>
      <c r="O118" s="147">
        <f t="shared" si="6"/>
        <v>38965593.501986444</v>
      </c>
    </row>
    <row r="119" spans="1:15" ht="15" x14ac:dyDescent="0.25">
      <c r="A119" s="142">
        <v>322</v>
      </c>
      <c r="B119" s="142" t="s">
        <v>123</v>
      </c>
      <c r="C119" s="143">
        <v>26039096.390000004</v>
      </c>
      <c r="D119" s="143">
        <v>-288737.48719999997</v>
      </c>
      <c r="E119" s="143">
        <v>25750358.902800005</v>
      </c>
      <c r="F119" s="143">
        <v>29256571.850000001</v>
      </c>
      <c r="G119" s="143">
        <v>468897.52759999997</v>
      </c>
      <c r="H119" s="143">
        <v>29725469.377600003</v>
      </c>
      <c r="I119" s="143">
        <f>(Taulukko2[[#This Row],[Sote-nettokustannus TP2021 (oikaisut huomioitu)]]+Taulukko2[[#This Row],[Sote-nettokustannus TP2022 (oikaisut huomioitu)]])/2</f>
        <v>27737914.140200004</v>
      </c>
      <c r="J119" s="146">
        <f t="shared" si="7"/>
        <v>28765982.328604393</v>
      </c>
      <c r="K119" s="143">
        <v>499483.69</v>
      </c>
      <c r="L119" s="143">
        <v>552666.67000000004</v>
      </c>
      <c r="M119" s="143">
        <f t="shared" si="8"/>
        <v>526075.18000000005</v>
      </c>
      <c r="N119" s="146">
        <f t="shared" si="9"/>
        <v>539643.54583926301</v>
      </c>
      <c r="O119" s="147">
        <f t="shared" si="6"/>
        <v>29305625.874443654</v>
      </c>
    </row>
    <row r="120" spans="1:15" ht="15" x14ac:dyDescent="0.25">
      <c r="A120" s="142">
        <v>398</v>
      </c>
      <c r="B120" s="142" t="s">
        <v>124</v>
      </c>
      <c r="C120" s="143">
        <v>410464330.68000007</v>
      </c>
      <c r="D120" s="143">
        <v>120253.6623309775</v>
      </c>
      <c r="E120" s="143">
        <v>410584584.34233105</v>
      </c>
      <c r="F120" s="143">
        <v>386473033.94999999</v>
      </c>
      <c r="G120" s="143">
        <v>65841613.519445598</v>
      </c>
      <c r="H120" s="143">
        <v>452314647.46944559</v>
      </c>
      <c r="I120" s="143">
        <f>(Taulukko2[[#This Row],[Sote-nettokustannus TP2021 (oikaisut huomioitu)]]+Taulukko2[[#This Row],[Sote-nettokustannus TP2022 (oikaisut huomioitu)]])/2</f>
        <v>431449615.90588832</v>
      </c>
      <c r="J120" s="146">
        <f t="shared" si="7"/>
        <v>447440711.08233827</v>
      </c>
      <c r="K120" s="143">
        <v>11284373.85</v>
      </c>
      <c r="L120" s="143">
        <v>11488386.23</v>
      </c>
      <c r="M120" s="143">
        <f t="shared" si="8"/>
        <v>11386380.039999999</v>
      </c>
      <c r="N120" s="146">
        <f t="shared" si="9"/>
        <v>11680053.97832874</v>
      </c>
      <c r="O120" s="147">
        <f t="shared" si="6"/>
        <v>459120765.06066704</v>
      </c>
    </row>
    <row r="121" spans="1:15" ht="15" x14ac:dyDescent="0.25">
      <c r="A121" s="142">
        <v>399</v>
      </c>
      <c r="B121" s="142" t="s">
        <v>125</v>
      </c>
      <c r="C121" s="143">
        <v>29809070.79999999</v>
      </c>
      <c r="D121" s="143"/>
      <c r="E121" s="143">
        <v>29809070.79999999</v>
      </c>
      <c r="F121" s="143">
        <v>32769092.890000001</v>
      </c>
      <c r="G121" s="143"/>
      <c r="H121" s="143">
        <v>32769092.890000001</v>
      </c>
      <c r="I121" s="143">
        <f>(Taulukko2[[#This Row],[Sote-nettokustannus TP2021 (oikaisut huomioitu)]]+Taulukko2[[#This Row],[Sote-nettokustannus TP2022 (oikaisut huomioitu)]])/2</f>
        <v>31289081.844999995</v>
      </c>
      <c r="J121" s="146">
        <f t="shared" si="7"/>
        <v>32448769.250716139</v>
      </c>
      <c r="K121" s="143">
        <v>625735.32000000007</v>
      </c>
      <c r="L121" s="143">
        <v>640015.03</v>
      </c>
      <c r="M121" s="143">
        <f t="shared" si="8"/>
        <v>632875.17500000005</v>
      </c>
      <c r="N121" s="146">
        <f t="shared" si="9"/>
        <v>649198.09277191921</v>
      </c>
      <c r="O121" s="147">
        <f t="shared" si="6"/>
        <v>33097967.343488056</v>
      </c>
    </row>
    <row r="122" spans="1:15" ht="15" x14ac:dyDescent="0.25">
      <c r="A122" s="142">
        <v>400</v>
      </c>
      <c r="B122" s="142" t="s">
        <v>126</v>
      </c>
      <c r="C122" s="143">
        <v>27173457.190000001</v>
      </c>
      <c r="D122" s="143">
        <v>-375358.73335999995</v>
      </c>
      <c r="E122" s="143">
        <v>26798098.456640001</v>
      </c>
      <c r="F122" s="143">
        <v>33234364.489999998</v>
      </c>
      <c r="G122" s="143">
        <v>609566.78587999998</v>
      </c>
      <c r="H122" s="143">
        <v>33843931.275880001</v>
      </c>
      <c r="I122" s="143">
        <f>(Taulukko2[[#This Row],[Sote-nettokustannus TP2021 (oikaisut huomioitu)]]+Taulukko2[[#This Row],[Sote-nettokustannus TP2022 (oikaisut huomioitu)]])/2</f>
        <v>30321014.86626</v>
      </c>
      <c r="J122" s="146">
        <f t="shared" si="7"/>
        <v>31444822.181639977</v>
      </c>
      <c r="K122" s="143">
        <v>633094.41</v>
      </c>
      <c r="L122" s="143">
        <v>759365.85</v>
      </c>
      <c r="M122" s="143">
        <f t="shared" si="8"/>
        <v>696230.13</v>
      </c>
      <c r="N122" s="146">
        <f t="shared" si="9"/>
        <v>714187.07887593366</v>
      </c>
      <c r="O122" s="147">
        <f t="shared" si="6"/>
        <v>32159009.26051591</v>
      </c>
    </row>
    <row r="123" spans="1:15" ht="15" x14ac:dyDescent="0.25">
      <c r="A123" s="142">
        <v>402</v>
      </c>
      <c r="B123" s="142" t="s">
        <v>127</v>
      </c>
      <c r="C123" s="143">
        <v>42895918.989999995</v>
      </c>
      <c r="D123" s="143"/>
      <c r="E123" s="143">
        <v>42895918.989999995</v>
      </c>
      <c r="F123" s="143">
        <v>44121383.68</v>
      </c>
      <c r="G123" s="143"/>
      <c r="H123" s="143">
        <v>44121383.68</v>
      </c>
      <c r="I123" s="143">
        <f>(Taulukko2[[#This Row],[Sote-nettokustannus TP2021 (oikaisut huomioitu)]]+Taulukko2[[#This Row],[Sote-nettokustannus TP2022 (oikaisut huomioitu)]])/2</f>
        <v>43508651.334999993</v>
      </c>
      <c r="J123" s="146">
        <f t="shared" si="7"/>
        <v>45121240.520034112</v>
      </c>
      <c r="K123" s="143">
        <v>711350.19</v>
      </c>
      <c r="L123" s="143">
        <v>800980.88</v>
      </c>
      <c r="M123" s="143">
        <f t="shared" si="8"/>
        <v>756165.53499999992</v>
      </c>
      <c r="N123" s="146">
        <f t="shared" si="9"/>
        <v>775668.31902018876</v>
      </c>
      <c r="O123" s="147">
        <f t="shared" si="6"/>
        <v>45896908.839054301</v>
      </c>
    </row>
    <row r="124" spans="1:15" ht="15" x14ac:dyDescent="0.25">
      <c r="A124" s="142">
        <v>403</v>
      </c>
      <c r="B124" s="142" t="s">
        <v>128</v>
      </c>
      <c r="C124" s="143">
        <v>13847612.27</v>
      </c>
      <c r="D124" s="143"/>
      <c r="E124" s="143">
        <v>13847612.27</v>
      </c>
      <c r="F124" s="143">
        <v>14067352.52</v>
      </c>
      <c r="G124" s="143"/>
      <c r="H124" s="143">
        <v>14067352.52</v>
      </c>
      <c r="I124" s="143">
        <f>(Taulukko2[[#This Row],[Sote-nettokustannus TP2021 (oikaisut huomioitu)]]+Taulukko2[[#This Row],[Sote-nettokustannus TP2022 (oikaisut huomioitu)]])/2</f>
        <v>13957482.395</v>
      </c>
      <c r="J124" s="146">
        <f t="shared" si="7"/>
        <v>14474797.560372066</v>
      </c>
      <c r="K124" s="143">
        <v>289195</v>
      </c>
      <c r="L124" s="143">
        <v>292685.3</v>
      </c>
      <c r="M124" s="143">
        <f t="shared" si="8"/>
        <v>290940.15000000002</v>
      </c>
      <c r="N124" s="146">
        <f t="shared" si="9"/>
        <v>298443.98698491539</v>
      </c>
      <c r="O124" s="147">
        <f t="shared" si="6"/>
        <v>14773241.547356982</v>
      </c>
    </row>
    <row r="125" spans="1:15" ht="15" x14ac:dyDescent="0.25">
      <c r="A125" s="142">
        <v>405</v>
      </c>
      <c r="B125" s="142" t="s">
        <v>129</v>
      </c>
      <c r="C125" s="143">
        <v>257376785.22999996</v>
      </c>
      <c r="D125" s="143">
        <v>-418144</v>
      </c>
      <c r="E125" s="143">
        <v>256958641.22999996</v>
      </c>
      <c r="F125" s="143">
        <v>273879269.20999998</v>
      </c>
      <c r="G125" s="143">
        <v>-19582</v>
      </c>
      <c r="H125" s="143">
        <v>273859687.20999998</v>
      </c>
      <c r="I125" s="143">
        <f>(Taulukko2[[#This Row],[Sote-nettokustannus TP2021 (oikaisut huomioitu)]]+Taulukko2[[#This Row],[Sote-nettokustannus TP2022 (oikaisut huomioitu)]])/2</f>
        <v>265409164.21999997</v>
      </c>
      <c r="J125" s="146">
        <f t="shared" si="7"/>
        <v>275246195.1252954</v>
      </c>
      <c r="K125" s="143">
        <v>7318736.2199999997</v>
      </c>
      <c r="L125" s="143">
        <v>7952556.4000000004</v>
      </c>
      <c r="M125" s="143">
        <f t="shared" si="8"/>
        <v>7635646.3100000005</v>
      </c>
      <c r="N125" s="146">
        <f t="shared" si="9"/>
        <v>7832582.5018068403</v>
      </c>
      <c r="O125" s="147">
        <f t="shared" si="6"/>
        <v>283078777.62710226</v>
      </c>
    </row>
    <row r="126" spans="1:15" ht="15" x14ac:dyDescent="0.25">
      <c r="A126" s="142">
        <v>407</v>
      </c>
      <c r="B126" s="142" t="s">
        <v>130</v>
      </c>
      <c r="C126" s="143">
        <v>10336099.23</v>
      </c>
      <c r="D126" s="143"/>
      <c r="E126" s="143">
        <v>10336099.23</v>
      </c>
      <c r="F126" s="143">
        <v>10798432.4</v>
      </c>
      <c r="G126" s="143"/>
      <c r="H126" s="143">
        <v>10798432.4</v>
      </c>
      <c r="I126" s="143">
        <f>(Taulukko2[[#This Row],[Sote-nettokustannus TP2021 (oikaisut huomioitu)]]+Taulukko2[[#This Row],[Sote-nettokustannus TP2022 (oikaisut huomioitu)]])/2</f>
        <v>10567265.815000001</v>
      </c>
      <c r="J126" s="146">
        <f t="shared" si="7"/>
        <v>10958927.198329106</v>
      </c>
      <c r="K126" s="143">
        <v>282183.06</v>
      </c>
      <c r="L126" s="143">
        <v>256306.8</v>
      </c>
      <c r="M126" s="143">
        <f t="shared" si="8"/>
        <v>269244.93</v>
      </c>
      <c r="N126" s="146">
        <f t="shared" si="9"/>
        <v>276189.21068362152</v>
      </c>
      <c r="O126" s="147">
        <f t="shared" si="6"/>
        <v>11235116.409012727</v>
      </c>
    </row>
    <row r="127" spans="1:15" ht="15" x14ac:dyDescent="0.25">
      <c r="A127" s="142">
        <v>408</v>
      </c>
      <c r="B127" s="142" t="s">
        <v>131</v>
      </c>
      <c r="C127" s="143">
        <v>53196960.129999988</v>
      </c>
      <c r="D127" s="143"/>
      <c r="E127" s="143">
        <v>53196960.129999988</v>
      </c>
      <c r="F127" s="143">
        <v>57194849.609999999</v>
      </c>
      <c r="G127" s="143"/>
      <c r="H127" s="143">
        <v>57194849.609999999</v>
      </c>
      <c r="I127" s="143">
        <f>(Taulukko2[[#This Row],[Sote-nettokustannus TP2021 (oikaisut huomioitu)]]+Taulukko2[[#This Row],[Sote-nettokustannus TP2022 (oikaisut huomioitu)]])/2</f>
        <v>55195904.86999999</v>
      </c>
      <c r="J127" s="146">
        <f t="shared" si="7"/>
        <v>57241666.26504311</v>
      </c>
      <c r="K127" s="143">
        <v>1378582.6099999999</v>
      </c>
      <c r="L127" s="143">
        <v>1420406.5</v>
      </c>
      <c r="M127" s="143">
        <f t="shared" si="8"/>
        <v>1399494.5549999999</v>
      </c>
      <c r="N127" s="146">
        <f t="shared" si="9"/>
        <v>1435589.8790795286</v>
      </c>
      <c r="O127" s="147">
        <f t="shared" si="6"/>
        <v>58677256.144122638</v>
      </c>
    </row>
    <row r="128" spans="1:15" ht="15" x14ac:dyDescent="0.25">
      <c r="A128" s="142">
        <v>410</v>
      </c>
      <c r="B128" s="142" t="s">
        <v>132</v>
      </c>
      <c r="C128" s="143">
        <v>63602871.339999989</v>
      </c>
      <c r="D128" s="143"/>
      <c r="E128" s="143">
        <v>63602871.339999989</v>
      </c>
      <c r="F128" s="143">
        <v>71067797.849999994</v>
      </c>
      <c r="G128" s="143"/>
      <c r="H128" s="143">
        <v>71067797.849999994</v>
      </c>
      <c r="I128" s="143">
        <f>(Taulukko2[[#This Row],[Sote-nettokustannus TP2021 (oikaisut huomioitu)]]+Taulukko2[[#This Row],[Sote-nettokustannus TP2022 (oikaisut huomioitu)]])/2</f>
        <v>67335334.594999999</v>
      </c>
      <c r="J128" s="146">
        <f t="shared" si="7"/>
        <v>69831027.49760215</v>
      </c>
      <c r="K128" s="143">
        <v>1799044.2399999998</v>
      </c>
      <c r="L128" s="143">
        <v>1812408.18</v>
      </c>
      <c r="M128" s="143">
        <f t="shared" si="8"/>
        <v>1805726.21</v>
      </c>
      <c r="N128" s="146">
        <f t="shared" si="9"/>
        <v>1852298.9333564329</v>
      </c>
      <c r="O128" s="147">
        <f t="shared" si="6"/>
        <v>71683326.430958584</v>
      </c>
    </row>
    <row r="129" spans="1:15" ht="15" x14ac:dyDescent="0.25">
      <c r="A129" s="142">
        <v>416</v>
      </c>
      <c r="B129" s="142" t="s">
        <v>133</v>
      </c>
      <c r="C129" s="143">
        <v>10934508.879999997</v>
      </c>
      <c r="D129" s="143">
        <v>-17288.82</v>
      </c>
      <c r="E129" s="143">
        <v>10917220.059999997</v>
      </c>
      <c r="F129" s="143">
        <v>11478694.189999999</v>
      </c>
      <c r="G129" s="143">
        <v>-804.27</v>
      </c>
      <c r="H129" s="143">
        <v>11477889.92</v>
      </c>
      <c r="I129" s="143">
        <f>(Taulukko2[[#This Row],[Sote-nettokustannus TP2021 (oikaisut huomioitu)]]+Taulukko2[[#This Row],[Sote-nettokustannus TP2022 (oikaisut huomioitu)]])/2</f>
        <v>11197554.989999998</v>
      </c>
      <c r="J129" s="146">
        <f t="shared" si="7"/>
        <v>11612577.187233061</v>
      </c>
      <c r="K129" s="143">
        <v>320267.49</v>
      </c>
      <c r="L129" s="143">
        <v>339571.69</v>
      </c>
      <c r="M129" s="143">
        <f t="shared" si="8"/>
        <v>329919.58999999997</v>
      </c>
      <c r="N129" s="146">
        <f t="shared" si="9"/>
        <v>338428.7724606886</v>
      </c>
      <c r="O129" s="147">
        <f t="shared" si="6"/>
        <v>11951005.959693749</v>
      </c>
    </row>
    <row r="130" spans="1:15" ht="15" x14ac:dyDescent="0.25">
      <c r="A130" s="142">
        <v>418</v>
      </c>
      <c r="B130" s="142" t="s">
        <v>134</v>
      </c>
      <c r="C130" s="143">
        <v>68733657.349999994</v>
      </c>
      <c r="D130" s="143"/>
      <c r="E130" s="143">
        <v>68733657.349999994</v>
      </c>
      <c r="F130" s="143">
        <v>73544144.290000007</v>
      </c>
      <c r="G130" s="143"/>
      <c r="H130" s="143">
        <v>73544144.290000007</v>
      </c>
      <c r="I130" s="143">
        <f>(Taulukko2[[#This Row],[Sote-nettokustannus TP2021 (oikaisut huomioitu)]]+Taulukko2[[#This Row],[Sote-nettokustannus TP2022 (oikaisut huomioitu)]])/2</f>
        <v>71138900.819999993</v>
      </c>
      <c r="J130" s="146">
        <f t="shared" si="7"/>
        <v>73775567.748934731</v>
      </c>
      <c r="K130" s="143">
        <v>1941409</v>
      </c>
      <c r="L130" s="143">
        <v>2048764.92</v>
      </c>
      <c r="M130" s="143">
        <f t="shared" si="8"/>
        <v>1995086.96</v>
      </c>
      <c r="N130" s="146">
        <f t="shared" si="9"/>
        <v>2046543.6163555097</v>
      </c>
      <c r="O130" s="147">
        <f t="shared" si="6"/>
        <v>75822111.365290239</v>
      </c>
    </row>
    <row r="131" spans="1:15" ht="15" x14ac:dyDescent="0.25">
      <c r="A131" s="142">
        <v>420</v>
      </c>
      <c r="B131" s="142" t="s">
        <v>135</v>
      </c>
      <c r="C131" s="143">
        <v>41050243</v>
      </c>
      <c r="D131" s="143"/>
      <c r="E131" s="143">
        <v>41050243</v>
      </c>
      <c r="F131" s="143">
        <v>43087275.219999999</v>
      </c>
      <c r="G131" s="143"/>
      <c r="H131" s="143">
        <v>43087275.219999999</v>
      </c>
      <c r="I131" s="143">
        <f>(Taulukko2[[#This Row],[Sote-nettokustannus TP2021 (oikaisut huomioitu)]]+Taulukko2[[#This Row],[Sote-nettokustannus TP2022 (oikaisut huomioitu)]])/2</f>
        <v>42068759.109999999</v>
      </c>
      <c r="J131" s="146">
        <f t="shared" si="7"/>
        <v>43627980.641512252</v>
      </c>
      <c r="K131" s="143">
        <v>596636.08000000007</v>
      </c>
      <c r="L131" s="143">
        <v>624684.37</v>
      </c>
      <c r="M131" s="143">
        <f t="shared" si="8"/>
        <v>610660.22500000009</v>
      </c>
      <c r="N131" s="146">
        <f t="shared" si="9"/>
        <v>626410.18175767607</v>
      </c>
      <c r="O131" s="147">
        <f t="shared" si="6"/>
        <v>44254390.823269926</v>
      </c>
    </row>
    <row r="132" spans="1:15" ht="15" x14ac:dyDescent="0.25">
      <c r="A132" s="142">
        <v>421</v>
      </c>
      <c r="B132" s="142" t="s">
        <v>136</v>
      </c>
      <c r="C132" s="143">
        <v>3274471.3700000006</v>
      </c>
      <c r="D132" s="143"/>
      <c r="E132" s="143">
        <v>3274471.3700000006</v>
      </c>
      <c r="F132" s="143">
        <v>2013920.92</v>
      </c>
      <c r="G132" s="143"/>
      <c r="H132" s="143">
        <v>2013920.92</v>
      </c>
      <c r="I132" s="143">
        <f>(Taulukko2[[#This Row],[Sote-nettokustannus TP2021 (oikaisut huomioitu)]]+Taulukko2[[#This Row],[Sote-nettokustannus TP2022 (oikaisut huomioitu)]])/2</f>
        <v>2644196.1450000005</v>
      </c>
      <c r="J132" s="146">
        <f t="shared" si="7"/>
        <v>2742199.6908627474</v>
      </c>
      <c r="K132" s="143">
        <v>159380.51</v>
      </c>
      <c r="L132" s="143">
        <v>170243.76</v>
      </c>
      <c r="M132" s="143">
        <f t="shared" si="8"/>
        <v>164812.13500000001</v>
      </c>
      <c r="N132" s="146">
        <f t="shared" si="9"/>
        <v>169062.917829994</v>
      </c>
      <c r="O132" s="147">
        <f t="shared" si="6"/>
        <v>2911262.6086927415</v>
      </c>
    </row>
    <row r="133" spans="1:15" ht="15" x14ac:dyDescent="0.25">
      <c r="A133" s="142">
        <v>422</v>
      </c>
      <c r="B133" s="142" t="s">
        <v>137</v>
      </c>
      <c r="C133" s="143">
        <v>52626929.759999998</v>
      </c>
      <c r="D133" s="143"/>
      <c r="E133" s="143">
        <v>52626929.759999998</v>
      </c>
      <c r="F133" s="143">
        <v>55853393.780000001</v>
      </c>
      <c r="G133" s="143"/>
      <c r="H133" s="143">
        <v>55853393.780000001</v>
      </c>
      <c r="I133" s="143">
        <f>(Taulukko2[[#This Row],[Sote-nettokustannus TP2021 (oikaisut huomioitu)]]+Taulukko2[[#This Row],[Sote-nettokustannus TP2022 (oikaisut huomioitu)]])/2</f>
        <v>54240161.769999996</v>
      </c>
      <c r="J133" s="146">
        <f t="shared" si="7"/>
        <v>56250499.84256722</v>
      </c>
      <c r="K133" s="143">
        <v>1081647.08</v>
      </c>
      <c r="L133" s="143">
        <v>1149529.49</v>
      </c>
      <c r="M133" s="143">
        <f t="shared" si="8"/>
        <v>1115588.2850000001</v>
      </c>
      <c r="N133" s="146">
        <f t="shared" si="9"/>
        <v>1144361.1877187253</v>
      </c>
      <c r="O133" s="147">
        <f t="shared" ref="O133:O196" si="10">N133+J133</f>
        <v>57394861.030285947</v>
      </c>
    </row>
    <row r="134" spans="1:15" ht="15" x14ac:dyDescent="0.25">
      <c r="A134" s="142">
        <v>423</v>
      </c>
      <c r="B134" s="142" t="s">
        <v>138</v>
      </c>
      <c r="C134" s="143">
        <v>58039767.820000015</v>
      </c>
      <c r="D134" s="143">
        <v>-418669.35643999994</v>
      </c>
      <c r="E134" s="143">
        <v>57621098.463560015</v>
      </c>
      <c r="F134" s="143">
        <v>62450460.619999997</v>
      </c>
      <c r="G134" s="143">
        <v>679901.41501999996</v>
      </c>
      <c r="H134" s="143">
        <v>63130362.035019994</v>
      </c>
      <c r="I134" s="143">
        <f>(Taulukko2[[#This Row],[Sote-nettokustannus TP2021 (oikaisut huomioitu)]]+Taulukko2[[#This Row],[Sote-nettokustannus TP2022 (oikaisut huomioitu)]])/2</f>
        <v>60375730.249290004</v>
      </c>
      <c r="J134" s="146">
        <f t="shared" ref="J134:J197" si="11">(I134/$I$4)*$H$4</f>
        <v>62613474.850677393</v>
      </c>
      <c r="K134" s="143">
        <v>1499908.97</v>
      </c>
      <c r="L134" s="143">
        <v>1693432.22</v>
      </c>
      <c r="M134" s="143">
        <f t="shared" ref="M134:M197" si="12">AVERAGE(K134:L134)</f>
        <v>1596670.595</v>
      </c>
      <c r="N134" s="146">
        <f t="shared" ref="N134:N197" si="13">(M134/$M$4)*$L$4</f>
        <v>1637851.4215840513</v>
      </c>
      <c r="O134" s="147">
        <f t="shared" si="10"/>
        <v>64251326.272261448</v>
      </c>
    </row>
    <row r="135" spans="1:15" ht="15" x14ac:dyDescent="0.25">
      <c r="A135" s="142">
        <v>425</v>
      </c>
      <c r="B135" s="142" t="s">
        <v>139</v>
      </c>
      <c r="C135" s="143">
        <v>27224070.440000005</v>
      </c>
      <c r="D135" s="143">
        <v>-54928.083000000006</v>
      </c>
      <c r="E135" s="143">
        <v>27169142.357000005</v>
      </c>
      <c r="F135" s="143">
        <v>28714404.390000001</v>
      </c>
      <c r="G135" s="143">
        <v>613945.72428000008</v>
      </c>
      <c r="H135" s="143">
        <v>29328350.11428</v>
      </c>
      <c r="I135" s="143">
        <f>(Taulukko2[[#This Row],[Sote-nettokustannus TP2021 (oikaisut huomioitu)]]+Taulukko2[[#This Row],[Sote-nettokustannus TP2022 (oikaisut huomioitu)]])/2</f>
        <v>28248746.235640004</v>
      </c>
      <c r="J135" s="146">
        <f t="shared" si="11"/>
        <v>29295747.723220509</v>
      </c>
      <c r="K135" s="143">
        <v>772566.7</v>
      </c>
      <c r="L135" s="143">
        <v>661245.86</v>
      </c>
      <c r="M135" s="143">
        <f t="shared" si="12"/>
        <v>716906.28</v>
      </c>
      <c r="N135" s="146">
        <f t="shared" si="13"/>
        <v>735396.50164380588</v>
      </c>
      <c r="O135" s="147">
        <f t="shared" si="10"/>
        <v>30031144.224864315</v>
      </c>
    </row>
    <row r="136" spans="1:15" ht="15" x14ac:dyDescent="0.25">
      <c r="A136" s="142">
        <v>426</v>
      </c>
      <c r="B136" s="142" t="s">
        <v>140</v>
      </c>
      <c r="C136" s="143">
        <v>42935200.019999996</v>
      </c>
      <c r="D136" s="143"/>
      <c r="E136" s="143">
        <v>42935200.019999996</v>
      </c>
      <c r="F136" s="143">
        <v>47230919.25</v>
      </c>
      <c r="G136" s="143"/>
      <c r="H136" s="143">
        <v>47230919.25</v>
      </c>
      <c r="I136" s="143">
        <f>(Taulukko2[[#This Row],[Sote-nettokustannus TP2021 (oikaisut huomioitu)]]+Taulukko2[[#This Row],[Sote-nettokustannus TP2022 (oikaisut huomioitu)]])/2</f>
        <v>45083059.634999998</v>
      </c>
      <c r="J136" s="146">
        <f t="shared" si="11"/>
        <v>46754002.129537083</v>
      </c>
      <c r="K136" s="143">
        <v>1030425.2</v>
      </c>
      <c r="L136" s="143">
        <v>1261872.32</v>
      </c>
      <c r="M136" s="143">
        <f t="shared" si="12"/>
        <v>1146148.76</v>
      </c>
      <c r="N136" s="146">
        <f t="shared" si="13"/>
        <v>1175709.8688930247</v>
      </c>
      <c r="O136" s="147">
        <f t="shared" si="10"/>
        <v>47929711.998430111</v>
      </c>
    </row>
    <row r="137" spans="1:15" ht="15" x14ac:dyDescent="0.25">
      <c r="A137" s="142">
        <v>430</v>
      </c>
      <c r="B137" s="142" t="s">
        <v>141</v>
      </c>
      <c r="C137" s="143">
        <v>65635287.299999997</v>
      </c>
      <c r="D137" s="143">
        <v>-736280.59235999989</v>
      </c>
      <c r="E137" s="143">
        <v>64899006.70764</v>
      </c>
      <c r="F137" s="143">
        <v>68736888.150000006</v>
      </c>
      <c r="G137" s="143">
        <v>1195688.6953799999</v>
      </c>
      <c r="H137" s="143">
        <v>69932576.845380008</v>
      </c>
      <c r="I137" s="143">
        <f>(Taulukko2[[#This Row],[Sote-nettokustannus TP2021 (oikaisut huomioitu)]]+Taulukko2[[#This Row],[Sote-nettokustannus TP2022 (oikaisut huomioitu)]])/2</f>
        <v>67415791.77651</v>
      </c>
      <c r="J137" s="146">
        <f t="shared" si="11"/>
        <v>69914466.71548377</v>
      </c>
      <c r="K137" s="143">
        <v>1200326.47</v>
      </c>
      <c r="L137" s="143">
        <v>1222612.8899999999</v>
      </c>
      <c r="M137" s="143">
        <f t="shared" si="12"/>
        <v>1211469.68</v>
      </c>
      <c r="N137" s="146">
        <f t="shared" si="13"/>
        <v>1242715.5255489475</v>
      </c>
      <c r="O137" s="147">
        <f t="shared" si="10"/>
        <v>71157182.24103272</v>
      </c>
    </row>
    <row r="138" spans="1:15" ht="15" x14ac:dyDescent="0.25">
      <c r="A138" s="142">
        <v>433</v>
      </c>
      <c r="B138" s="142" t="s">
        <v>142</v>
      </c>
      <c r="C138" s="143">
        <v>27268583.149999999</v>
      </c>
      <c r="D138" s="143"/>
      <c r="E138" s="143">
        <v>27268583.149999999</v>
      </c>
      <c r="F138" s="143">
        <v>30359515.350000001</v>
      </c>
      <c r="G138" s="143"/>
      <c r="H138" s="143">
        <v>30359515.350000001</v>
      </c>
      <c r="I138" s="143">
        <f>(Taulukko2[[#This Row],[Sote-nettokustannus TP2021 (oikaisut huomioitu)]]+Taulukko2[[#This Row],[Sote-nettokustannus TP2022 (oikaisut huomioitu)]])/2</f>
        <v>28814049.25</v>
      </c>
      <c r="J138" s="146">
        <f t="shared" si="11"/>
        <v>29882002.927530155</v>
      </c>
      <c r="K138" s="143">
        <v>472769.06</v>
      </c>
      <c r="L138" s="143">
        <v>516842.35</v>
      </c>
      <c r="M138" s="143">
        <f t="shared" si="12"/>
        <v>494805.70499999996</v>
      </c>
      <c r="N138" s="146">
        <f t="shared" si="13"/>
        <v>507567.57835961069</v>
      </c>
      <c r="O138" s="147">
        <f t="shared" si="10"/>
        <v>30389570.505889766</v>
      </c>
    </row>
    <row r="139" spans="1:15" ht="15" x14ac:dyDescent="0.25">
      <c r="A139" s="142">
        <v>434</v>
      </c>
      <c r="B139" s="142" t="s">
        <v>143</v>
      </c>
      <c r="C139" s="143">
        <v>53249940.019999996</v>
      </c>
      <c r="D139" s="143"/>
      <c r="E139" s="143">
        <v>53249940.019999996</v>
      </c>
      <c r="F139" s="143">
        <v>57282508.979999997</v>
      </c>
      <c r="G139" s="143"/>
      <c r="H139" s="143">
        <v>57282508.979999997</v>
      </c>
      <c r="I139" s="143">
        <f>(Taulukko2[[#This Row],[Sote-nettokustannus TP2021 (oikaisut huomioitu)]]+Taulukko2[[#This Row],[Sote-nettokustannus TP2022 (oikaisut huomioitu)]])/2</f>
        <v>55266224.5</v>
      </c>
      <c r="J139" s="146">
        <f t="shared" si="11"/>
        <v>57314592.196809649</v>
      </c>
      <c r="K139" s="143">
        <v>1994615.73</v>
      </c>
      <c r="L139" s="143">
        <v>1993147.12</v>
      </c>
      <c r="M139" s="143">
        <f t="shared" si="12"/>
        <v>1993881.425</v>
      </c>
      <c r="N139" s="146">
        <f t="shared" si="13"/>
        <v>2045306.9885753638</v>
      </c>
      <c r="O139" s="147">
        <f t="shared" si="10"/>
        <v>59359899.185385011</v>
      </c>
    </row>
    <row r="140" spans="1:15" ht="15" x14ac:dyDescent="0.25">
      <c r="A140" s="142">
        <v>435</v>
      </c>
      <c r="B140" s="142" t="s">
        <v>144</v>
      </c>
      <c r="C140" s="143">
        <v>2929825.7</v>
      </c>
      <c r="D140" s="143"/>
      <c r="E140" s="143">
        <v>2929825.7</v>
      </c>
      <c r="F140" s="143">
        <v>3067224.85</v>
      </c>
      <c r="G140" s="143"/>
      <c r="H140" s="143">
        <v>3067224.85</v>
      </c>
      <c r="I140" s="143">
        <f>(Taulukko2[[#This Row],[Sote-nettokustannus TP2021 (oikaisut huomioitu)]]+Taulukko2[[#This Row],[Sote-nettokustannus TP2022 (oikaisut huomioitu)]])/2</f>
        <v>2998525.2750000004</v>
      </c>
      <c r="J140" s="146">
        <f t="shared" si="11"/>
        <v>3109661.5497671911</v>
      </c>
      <c r="K140" s="143">
        <v>63004.38</v>
      </c>
      <c r="L140" s="143">
        <v>60119.71</v>
      </c>
      <c r="M140" s="143">
        <f t="shared" si="12"/>
        <v>61562.044999999998</v>
      </c>
      <c r="N140" s="146">
        <f t="shared" si="13"/>
        <v>63149.83393232173</v>
      </c>
      <c r="O140" s="147">
        <f t="shared" si="10"/>
        <v>3172811.3836995126</v>
      </c>
    </row>
    <row r="141" spans="1:15" ht="15" x14ac:dyDescent="0.25">
      <c r="A141" s="142">
        <v>436</v>
      </c>
      <c r="B141" s="142" t="s">
        <v>145</v>
      </c>
      <c r="C141" s="143">
        <v>5886749.2199999988</v>
      </c>
      <c r="D141" s="143">
        <v>-10462.492</v>
      </c>
      <c r="E141" s="143">
        <v>5876286.7279999992</v>
      </c>
      <c r="F141" s="143">
        <v>7532834.5800000001</v>
      </c>
      <c r="G141" s="143">
        <v>116942.04272</v>
      </c>
      <c r="H141" s="143">
        <v>7649776.6227200003</v>
      </c>
      <c r="I141" s="143">
        <f>(Taulukko2[[#This Row],[Sote-nettokustannus TP2021 (oikaisut huomioitu)]]+Taulukko2[[#This Row],[Sote-nettokustannus TP2022 (oikaisut huomioitu)]])/2</f>
        <v>6763031.6753599998</v>
      </c>
      <c r="J141" s="146">
        <f t="shared" si="11"/>
        <v>7013694.2770057451</v>
      </c>
      <c r="K141" s="143">
        <v>140577.12</v>
      </c>
      <c r="L141" s="143">
        <v>143454.48000000001</v>
      </c>
      <c r="M141" s="143">
        <f t="shared" si="12"/>
        <v>142015.79999999999</v>
      </c>
      <c r="N141" s="146">
        <f t="shared" si="13"/>
        <v>145678.62691640304</v>
      </c>
      <c r="O141" s="147">
        <f t="shared" si="10"/>
        <v>7159372.903922148</v>
      </c>
    </row>
    <row r="142" spans="1:15" ht="15" x14ac:dyDescent="0.25">
      <c r="A142" s="142">
        <v>440</v>
      </c>
      <c r="B142" s="142" t="s">
        <v>146</v>
      </c>
      <c r="C142" s="143">
        <v>16950266.989999998</v>
      </c>
      <c r="D142" s="143"/>
      <c r="E142" s="143">
        <v>16950266.989999998</v>
      </c>
      <c r="F142" s="143">
        <v>17770118.739999998</v>
      </c>
      <c r="G142" s="143"/>
      <c r="H142" s="143">
        <v>17770118.739999998</v>
      </c>
      <c r="I142" s="143">
        <f>(Taulukko2[[#This Row],[Sote-nettokustannus TP2021 (oikaisut huomioitu)]]+Taulukko2[[#This Row],[Sote-nettokustannus TP2022 (oikaisut huomioitu)]])/2</f>
        <v>17360192.864999998</v>
      </c>
      <c r="J142" s="146">
        <f t="shared" si="11"/>
        <v>18003624.881512202</v>
      </c>
      <c r="K142" s="143">
        <v>368495.46</v>
      </c>
      <c r="L142" s="143">
        <v>366927.29</v>
      </c>
      <c r="M142" s="143">
        <f t="shared" si="12"/>
        <v>367711.375</v>
      </c>
      <c r="N142" s="146">
        <f t="shared" si="13"/>
        <v>377195.271311661</v>
      </c>
      <c r="O142" s="147">
        <f t="shared" si="10"/>
        <v>18380820.152823862</v>
      </c>
    </row>
    <row r="143" spans="1:15" ht="15" x14ac:dyDescent="0.25">
      <c r="A143" s="142">
        <v>441</v>
      </c>
      <c r="B143" s="142" t="s">
        <v>147</v>
      </c>
      <c r="C143" s="143">
        <v>20720122.270000003</v>
      </c>
      <c r="D143" s="143">
        <v>-30278.6</v>
      </c>
      <c r="E143" s="143">
        <v>20689843.670000002</v>
      </c>
      <c r="F143" s="143">
        <v>22174400.75</v>
      </c>
      <c r="G143" s="143">
        <v>-1399.66</v>
      </c>
      <c r="H143" s="143">
        <v>22173001.09</v>
      </c>
      <c r="I143" s="143">
        <f>(Taulukko2[[#This Row],[Sote-nettokustannus TP2021 (oikaisut huomioitu)]]+Taulukko2[[#This Row],[Sote-nettokustannus TP2022 (oikaisut huomioitu)]])/2</f>
        <v>21431422.380000003</v>
      </c>
      <c r="J143" s="146">
        <f t="shared" si="11"/>
        <v>22225748.999866631</v>
      </c>
      <c r="K143" s="143">
        <v>524495.97</v>
      </c>
      <c r="L143" s="143">
        <v>534348.68999999994</v>
      </c>
      <c r="M143" s="143">
        <f t="shared" si="12"/>
        <v>529422.32999999996</v>
      </c>
      <c r="N143" s="146">
        <f t="shared" si="13"/>
        <v>543077.024480958</v>
      </c>
      <c r="O143" s="147">
        <f t="shared" si="10"/>
        <v>22768826.024347588</v>
      </c>
    </row>
    <row r="144" spans="1:15" ht="15" x14ac:dyDescent="0.25">
      <c r="A144" s="142">
        <v>444</v>
      </c>
      <c r="B144" s="142" t="s">
        <v>148</v>
      </c>
      <c r="C144" s="143">
        <v>161120640.93999997</v>
      </c>
      <c r="D144" s="143"/>
      <c r="E144" s="143">
        <v>161120640.93999997</v>
      </c>
      <c r="F144" s="143">
        <v>171553716.75</v>
      </c>
      <c r="G144" s="143"/>
      <c r="H144" s="143">
        <v>171553716.75</v>
      </c>
      <c r="I144" s="143">
        <f>(Taulukko2[[#This Row],[Sote-nettokustannus TP2021 (oikaisut huomioitu)]]+Taulukko2[[#This Row],[Sote-nettokustannus TP2022 (oikaisut huomioitu)]])/2</f>
        <v>166337178.84499997</v>
      </c>
      <c r="J144" s="146">
        <f t="shared" si="11"/>
        <v>172502240.90608841</v>
      </c>
      <c r="K144" s="143">
        <v>3059303.92</v>
      </c>
      <c r="L144" s="143">
        <v>3432260.01</v>
      </c>
      <c r="M144" s="143">
        <f t="shared" si="12"/>
        <v>3245781.9649999999</v>
      </c>
      <c r="N144" s="146">
        <f t="shared" si="13"/>
        <v>3329496.154168935</v>
      </c>
      <c r="O144" s="147">
        <f t="shared" si="10"/>
        <v>175831737.06025735</v>
      </c>
    </row>
    <row r="145" spans="1:15" ht="15" x14ac:dyDescent="0.25">
      <c r="A145" s="142">
        <v>445</v>
      </c>
      <c r="B145" s="142" t="s">
        <v>149</v>
      </c>
      <c r="C145" s="143">
        <v>59738078.740000002</v>
      </c>
      <c r="D145" s="143">
        <v>-519727.47695999994</v>
      </c>
      <c r="E145" s="143">
        <v>59218351.263039999</v>
      </c>
      <c r="F145" s="143">
        <v>66440591.649999999</v>
      </c>
      <c r="G145" s="143">
        <v>844015.54967999994</v>
      </c>
      <c r="H145" s="143">
        <v>67284607.199680001</v>
      </c>
      <c r="I145" s="143">
        <f>(Taulukko2[[#This Row],[Sote-nettokustannus TP2021 (oikaisut huomioitu)]]+Taulukko2[[#This Row],[Sote-nettokustannus TP2022 (oikaisut huomioitu)]])/2</f>
        <v>63251479.231360003</v>
      </c>
      <c r="J145" s="146">
        <f t="shared" si="11"/>
        <v>65595809.570642434</v>
      </c>
      <c r="K145" s="143">
        <v>1350056.4100000001</v>
      </c>
      <c r="L145" s="143">
        <v>1499088.4</v>
      </c>
      <c r="M145" s="143">
        <f t="shared" si="12"/>
        <v>1424572.405</v>
      </c>
      <c r="N145" s="146">
        <f t="shared" si="13"/>
        <v>1461314.529111536</v>
      </c>
      <c r="O145" s="147">
        <f t="shared" si="10"/>
        <v>67057124.099753968</v>
      </c>
    </row>
    <row r="146" spans="1:15" ht="15" x14ac:dyDescent="0.25">
      <c r="A146" s="142">
        <v>475</v>
      </c>
      <c r="B146" s="142" t="s">
        <v>150</v>
      </c>
      <c r="C146" s="143">
        <v>23697425.999999996</v>
      </c>
      <c r="D146" s="143"/>
      <c r="E146" s="143">
        <v>23697425.999999996</v>
      </c>
      <c r="F146" s="143">
        <v>25622263.280000001</v>
      </c>
      <c r="G146" s="143"/>
      <c r="H146" s="143">
        <v>25622263.280000001</v>
      </c>
      <c r="I146" s="143">
        <f>(Taulukko2[[#This Row],[Sote-nettokustannus TP2021 (oikaisut huomioitu)]]+Taulukko2[[#This Row],[Sote-nettokustannus TP2022 (oikaisut huomioitu)]])/2</f>
        <v>24659844.640000001</v>
      </c>
      <c r="J146" s="146">
        <f t="shared" si="11"/>
        <v>25573828.354753673</v>
      </c>
      <c r="K146" s="143">
        <v>446053.97</v>
      </c>
      <c r="L146" s="143">
        <v>441853.04</v>
      </c>
      <c r="M146" s="143">
        <f t="shared" si="12"/>
        <v>443953.505</v>
      </c>
      <c r="N146" s="146">
        <f t="shared" si="13"/>
        <v>455403.8143863182</v>
      </c>
      <c r="O146" s="147">
        <f t="shared" si="10"/>
        <v>26029232.169139992</v>
      </c>
    </row>
    <row r="147" spans="1:15" ht="15" x14ac:dyDescent="0.25">
      <c r="A147" s="142">
        <v>480</v>
      </c>
      <c r="B147" s="142" t="s">
        <v>151</v>
      </c>
      <c r="C147" s="143">
        <v>7074087.7300000004</v>
      </c>
      <c r="D147" s="143">
        <v>-72184.371799999994</v>
      </c>
      <c r="E147" s="143">
        <v>7001903.3582000006</v>
      </c>
      <c r="F147" s="143">
        <v>7616461.8399999999</v>
      </c>
      <c r="G147" s="143">
        <v>117224.38189999999</v>
      </c>
      <c r="H147" s="143">
        <v>7733686.2219000002</v>
      </c>
      <c r="I147" s="143">
        <f>(Taulukko2[[#This Row],[Sote-nettokustannus TP2021 (oikaisut huomioitu)]]+Taulukko2[[#This Row],[Sote-nettokustannus TP2022 (oikaisut huomioitu)]])/2</f>
        <v>7367794.79005</v>
      </c>
      <c r="J147" s="146">
        <f t="shared" si="11"/>
        <v>7640872.1167753097</v>
      </c>
      <c r="K147" s="143">
        <v>149930.16999999998</v>
      </c>
      <c r="L147" s="143">
        <v>166044.10999999999</v>
      </c>
      <c r="M147" s="143">
        <f t="shared" si="12"/>
        <v>157987.13999999998</v>
      </c>
      <c r="N147" s="146">
        <f t="shared" si="13"/>
        <v>162061.89470220593</v>
      </c>
      <c r="O147" s="147">
        <f t="shared" si="10"/>
        <v>7802934.011477516</v>
      </c>
    </row>
    <row r="148" spans="1:15" ht="15" x14ac:dyDescent="0.25">
      <c r="A148" s="142">
        <v>481</v>
      </c>
      <c r="B148" s="142" t="s">
        <v>152</v>
      </c>
      <c r="C148" s="143">
        <v>27993367.719999995</v>
      </c>
      <c r="D148" s="143">
        <v>-230989.98976</v>
      </c>
      <c r="E148" s="143">
        <v>27762377.730239995</v>
      </c>
      <c r="F148" s="143">
        <v>28670486.07</v>
      </c>
      <c r="G148" s="143">
        <v>375118.02207999997</v>
      </c>
      <c r="H148" s="143">
        <v>29045604.092080001</v>
      </c>
      <c r="I148" s="143">
        <f>(Taulukko2[[#This Row],[Sote-nettokustannus TP2021 (oikaisut huomioitu)]]+Taulukko2[[#This Row],[Sote-nettokustannus TP2022 (oikaisut huomioitu)]])/2</f>
        <v>28403990.91116</v>
      </c>
      <c r="J148" s="146">
        <f t="shared" si="11"/>
        <v>29456746.33220192</v>
      </c>
      <c r="K148" s="143">
        <v>707867.58</v>
      </c>
      <c r="L148" s="143">
        <v>802354.66</v>
      </c>
      <c r="M148" s="143">
        <f t="shared" si="12"/>
        <v>755111.12</v>
      </c>
      <c r="N148" s="146">
        <f t="shared" si="13"/>
        <v>774586.70887962659</v>
      </c>
      <c r="O148" s="147">
        <f t="shared" si="10"/>
        <v>30231333.041081548</v>
      </c>
    </row>
    <row r="149" spans="1:15" ht="15" x14ac:dyDescent="0.25">
      <c r="A149" s="142">
        <v>483</v>
      </c>
      <c r="B149" s="142" t="s">
        <v>153</v>
      </c>
      <c r="C149" s="143">
        <v>4056514.65</v>
      </c>
      <c r="D149" s="143">
        <v>-7846.8690000000006</v>
      </c>
      <c r="E149" s="143">
        <v>4048667.781</v>
      </c>
      <c r="F149" s="143">
        <v>4416995.0199999996</v>
      </c>
      <c r="G149" s="143">
        <v>87706.532040000006</v>
      </c>
      <c r="H149" s="143">
        <v>4504701.5520399995</v>
      </c>
      <c r="I149" s="143">
        <f>(Taulukko2[[#This Row],[Sote-nettokustannus TP2021 (oikaisut huomioitu)]]+Taulukko2[[#This Row],[Sote-nettokustannus TP2022 (oikaisut huomioitu)]])/2</f>
        <v>4276684.6665199995</v>
      </c>
      <c r="J149" s="146">
        <f t="shared" si="11"/>
        <v>4435194.1865676492</v>
      </c>
      <c r="K149" s="143">
        <v>93826</v>
      </c>
      <c r="L149" s="143">
        <v>115969.47</v>
      </c>
      <c r="M149" s="143">
        <f t="shared" si="12"/>
        <v>104897.735</v>
      </c>
      <c r="N149" s="146">
        <f t="shared" si="13"/>
        <v>107603.22444010255</v>
      </c>
      <c r="O149" s="147">
        <f t="shared" si="10"/>
        <v>4542797.4110077517</v>
      </c>
    </row>
    <row r="150" spans="1:15" ht="15" x14ac:dyDescent="0.25">
      <c r="A150" s="142">
        <v>484</v>
      </c>
      <c r="B150" s="142" t="s">
        <v>154</v>
      </c>
      <c r="C150" s="143">
        <v>14539588.550000001</v>
      </c>
      <c r="D150" s="143"/>
      <c r="E150" s="143">
        <v>14539588.550000001</v>
      </c>
      <c r="F150" s="143">
        <v>15205387.16</v>
      </c>
      <c r="G150" s="143"/>
      <c r="H150" s="143">
        <v>15205387.16</v>
      </c>
      <c r="I150" s="143">
        <f>(Taulukko2[[#This Row],[Sote-nettokustannus TP2021 (oikaisut huomioitu)]]+Taulukko2[[#This Row],[Sote-nettokustannus TP2022 (oikaisut huomioitu)]])/2</f>
        <v>14872487.855</v>
      </c>
      <c r="J150" s="146">
        <f t="shared" si="11"/>
        <v>15423716.457441909</v>
      </c>
      <c r="K150" s="143">
        <v>349566.1</v>
      </c>
      <c r="L150" s="143">
        <v>368182.32</v>
      </c>
      <c r="M150" s="143">
        <f t="shared" si="12"/>
        <v>358874.20999999996</v>
      </c>
      <c r="N150" s="146">
        <f t="shared" si="13"/>
        <v>368130.18092711433</v>
      </c>
      <c r="O150" s="147">
        <f t="shared" si="10"/>
        <v>15791846.638369024</v>
      </c>
    </row>
    <row r="151" spans="1:15" ht="15" x14ac:dyDescent="0.25">
      <c r="A151" s="142">
        <v>489</v>
      </c>
      <c r="B151" s="142" t="s">
        <v>155</v>
      </c>
      <c r="C151" s="143">
        <v>8484335.2899999972</v>
      </c>
      <c r="D151" s="143"/>
      <c r="E151" s="143">
        <v>8484335.2899999972</v>
      </c>
      <c r="F151" s="143">
        <v>9283904.6799999997</v>
      </c>
      <c r="G151" s="143"/>
      <c r="H151" s="143">
        <v>9283904.6799999997</v>
      </c>
      <c r="I151" s="143">
        <f>(Taulukko2[[#This Row],[Sote-nettokustannus TP2021 (oikaisut huomioitu)]]+Taulukko2[[#This Row],[Sote-nettokustannus TP2022 (oikaisut huomioitu)]])/2</f>
        <v>8884119.9849999994</v>
      </c>
      <c r="J151" s="146">
        <f t="shared" si="11"/>
        <v>9213397.8496722095</v>
      </c>
      <c r="K151" s="143">
        <v>303365.7</v>
      </c>
      <c r="L151" s="143">
        <v>362077.97</v>
      </c>
      <c r="M151" s="143">
        <f t="shared" si="12"/>
        <v>332721.83499999996</v>
      </c>
      <c r="N151" s="146">
        <f t="shared" si="13"/>
        <v>341303.29208374006</v>
      </c>
      <c r="O151" s="147">
        <f t="shared" si="10"/>
        <v>9554701.1417559497</v>
      </c>
    </row>
    <row r="152" spans="1:15" ht="15" x14ac:dyDescent="0.25">
      <c r="A152" s="142">
        <v>491</v>
      </c>
      <c r="B152" s="142" t="s">
        <v>156</v>
      </c>
      <c r="C152" s="143">
        <v>232053839.09999999</v>
      </c>
      <c r="D152" s="143">
        <v>4105462.64</v>
      </c>
      <c r="E152" s="143">
        <v>236159301.73999998</v>
      </c>
      <c r="F152" s="143">
        <v>239326703.97</v>
      </c>
      <c r="G152" s="143">
        <v>-6347847.6500000004</v>
      </c>
      <c r="H152" s="143">
        <v>232978856.31999999</v>
      </c>
      <c r="I152" s="143">
        <f>(Taulukko2[[#This Row],[Sote-nettokustannus TP2021 (oikaisut huomioitu)]]+Taulukko2[[#This Row],[Sote-nettokustannus TP2022 (oikaisut huomioitu)]])/2</f>
        <v>234569079.02999997</v>
      </c>
      <c r="J152" s="146">
        <f t="shared" si="11"/>
        <v>243263063.98197442</v>
      </c>
      <c r="K152" s="143">
        <v>5407718.049999997</v>
      </c>
      <c r="L152" s="143">
        <v>6225784.96</v>
      </c>
      <c r="M152" s="143">
        <f t="shared" si="12"/>
        <v>5816751.504999999</v>
      </c>
      <c r="N152" s="146">
        <f t="shared" si="13"/>
        <v>5966775.3331834981</v>
      </c>
      <c r="O152" s="147">
        <f t="shared" si="10"/>
        <v>249229839.31515792</v>
      </c>
    </row>
    <row r="153" spans="1:15" ht="15" x14ac:dyDescent="0.25">
      <c r="A153" s="142">
        <v>494</v>
      </c>
      <c r="B153" s="142" t="s">
        <v>157</v>
      </c>
      <c r="C153" s="143">
        <v>33557000</v>
      </c>
      <c r="D153" s="143">
        <v>-62774.952000000005</v>
      </c>
      <c r="E153" s="143">
        <v>33494225.048</v>
      </c>
      <c r="F153" s="143">
        <v>34239581.079999998</v>
      </c>
      <c r="G153" s="143">
        <v>701652.25632000004</v>
      </c>
      <c r="H153" s="143">
        <v>34941233.336319998</v>
      </c>
      <c r="I153" s="143">
        <f>(Taulukko2[[#This Row],[Sote-nettokustannus TP2021 (oikaisut huomioitu)]]+Taulukko2[[#This Row],[Sote-nettokustannus TP2022 (oikaisut huomioitu)]])/2</f>
        <v>34217729.192159995</v>
      </c>
      <c r="J153" s="146">
        <f t="shared" si="11"/>
        <v>35485962.941968627</v>
      </c>
      <c r="K153" s="143">
        <v>628493.27</v>
      </c>
      <c r="L153" s="143">
        <v>627296.4</v>
      </c>
      <c r="M153" s="143">
        <f t="shared" si="12"/>
        <v>627894.83499999996</v>
      </c>
      <c r="N153" s="146">
        <f t="shared" si="13"/>
        <v>644089.30140661437</v>
      </c>
      <c r="O153" s="147">
        <f t="shared" si="10"/>
        <v>36130052.243375242</v>
      </c>
    </row>
    <row r="154" spans="1:15" ht="15" x14ac:dyDescent="0.25">
      <c r="A154" s="142">
        <v>495</v>
      </c>
      <c r="B154" s="142" t="s">
        <v>158</v>
      </c>
      <c r="C154" s="143">
        <v>7230506.7899999991</v>
      </c>
      <c r="D154" s="143"/>
      <c r="E154" s="143">
        <v>7230506.7899999991</v>
      </c>
      <c r="F154" s="143">
        <v>8026372.9000000004</v>
      </c>
      <c r="G154" s="143"/>
      <c r="H154" s="143">
        <v>8026372.9000000004</v>
      </c>
      <c r="I154" s="143">
        <f>(Taulukko2[[#This Row],[Sote-nettokustannus TP2021 (oikaisut huomioitu)]]+Taulukko2[[#This Row],[Sote-nettokustannus TP2022 (oikaisut huomioitu)]])/2</f>
        <v>7628439.8449999997</v>
      </c>
      <c r="J154" s="146">
        <f t="shared" si="11"/>
        <v>7911177.6273783408</v>
      </c>
      <c r="K154" s="143">
        <v>141390.96</v>
      </c>
      <c r="L154" s="143">
        <v>146052</v>
      </c>
      <c r="M154" s="143">
        <f t="shared" si="12"/>
        <v>143721.47999999998</v>
      </c>
      <c r="N154" s="146">
        <f t="shared" si="13"/>
        <v>147428.29927932867</v>
      </c>
      <c r="O154" s="147">
        <f t="shared" si="10"/>
        <v>8058605.9266576692</v>
      </c>
    </row>
    <row r="155" spans="1:15" ht="15" x14ac:dyDescent="0.25">
      <c r="A155" s="142">
        <v>498</v>
      </c>
      <c r="B155" s="142" t="s">
        <v>159</v>
      </c>
      <c r="C155" s="143">
        <v>10605731.249999998</v>
      </c>
      <c r="D155" s="143"/>
      <c r="E155" s="143">
        <v>10605731.249999998</v>
      </c>
      <c r="F155" s="143">
        <v>10971769</v>
      </c>
      <c r="G155" s="143"/>
      <c r="H155" s="143">
        <v>10971769</v>
      </c>
      <c r="I155" s="143">
        <f>(Taulukko2[[#This Row],[Sote-nettokustannus TP2021 (oikaisut huomioitu)]]+Taulukko2[[#This Row],[Sote-nettokustannus TP2022 (oikaisut huomioitu)]])/2</f>
        <v>10788750.125</v>
      </c>
      <c r="J155" s="146">
        <f t="shared" si="11"/>
        <v>11188620.524053603</v>
      </c>
      <c r="K155" s="143">
        <v>312843</v>
      </c>
      <c r="L155" s="143">
        <v>351052</v>
      </c>
      <c r="M155" s="143">
        <f t="shared" si="12"/>
        <v>331947.5</v>
      </c>
      <c r="N155" s="146">
        <f t="shared" si="13"/>
        <v>340508.98567858443</v>
      </c>
      <c r="O155" s="147">
        <f t="shared" si="10"/>
        <v>11529129.509732189</v>
      </c>
    </row>
    <row r="156" spans="1:15" ht="15" x14ac:dyDescent="0.25">
      <c r="A156" s="142">
        <v>499</v>
      </c>
      <c r="B156" s="142" t="s">
        <v>160</v>
      </c>
      <c r="C156" s="143">
        <v>62659359.340000018</v>
      </c>
      <c r="D156" s="143"/>
      <c r="E156" s="143">
        <v>62659359.340000018</v>
      </c>
      <c r="F156" s="143">
        <v>69652855.469999999</v>
      </c>
      <c r="G156" s="143"/>
      <c r="H156" s="143">
        <v>69652855.469999999</v>
      </c>
      <c r="I156" s="143">
        <f>(Taulukko2[[#This Row],[Sote-nettokustannus TP2021 (oikaisut huomioitu)]]+Taulukko2[[#This Row],[Sote-nettokustannus TP2022 (oikaisut huomioitu)]])/2</f>
        <v>66156107.405000009</v>
      </c>
      <c r="J156" s="146">
        <f t="shared" si="11"/>
        <v>68608093.850266799</v>
      </c>
      <c r="K156" s="143">
        <v>1489496.4</v>
      </c>
      <c r="L156" s="143">
        <v>1529505.36</v>
      </c>
      <c r="M156" s="143">
        <f t="shared" si="12"/>
        <v>1509500.88</v>
      </c>
      <c r="N156" s="146">
        <f t="shared" si="13"/>
        <v>1548433.4526686617</v>
      </c>
      <c r="O156" s="147">
        <f t="shared" si="10"/>
        <v>70156527.302935466</v>
      </c>
    </row>
    <row r="157" spans="1:15" ht="15" x14ac:dyDescent="0.25">
      <c r="A157" s="142">
        <v>500</v>
      </c>
      <c r="B157" s="142" t="s">
        <v>161</v>
      </c>
      <c r="C157" s="143">
        <v>25595939.870000005</v>
      </c>
      <c r="D157" s="143"/>
      <c r="E157" s="143">
        <v>25595939.870000005</v>
      </c>
      <c r="F157" s="143">
        <v>29237495.010000002</v>
      </c>
      <c r="G157" s="143"/>
      <c r="H157" s="143">
        <v>29237495.010000002</v>
      </c>
      <c r="I157" s="143">
        <f>(Taulukko2[[#This Row],[Sote-nettokustannus TP2021 (oikaisut huomioitu)]]+Taulukko2[[#This Row],[Sote-nettokustannus TP2022 (oikaisut huomioitu)]])/2</f>
        <v>27416717.440000005</v>
      </c>
      <c r="J157" s="146">
        <f t="shared" si="11"/>
        <v>28432880.908098925</v>
      </c>
      <c r="K157" s="143">
        <v>999808.83</v>
      </c>
      <c r="L157" s="143">
        <v>883668.21</v>
      </c>
      <c r="M157" s="143">
        <f t="shared" si="12"/>
        <v>941738.52</v>
      </c>
      <c r="N157" s="146">
        <f t="shared" si="13"/>
        <v>966027.54417385673</v>
      </c>
      <c r="O157" s="147">
        <f t="shared" si="10"/>
        <v>29398908.45227278</v>
      </c>
    </row>
    <row r="158" spans="1:15" ht="15" x14ac:dyDescent="0.25">
      <c r="A158" s="142">
        <v>503</v>
      </c>
      <c r="B158" s="142" t="s">
        <v>162</v>
      </c>
      <c r="C158" s="143">
        <v>30992566.890000001</v>
      </c>
      <c r="D158" s="143">
        <v>-375358.73336000001</v>
      </c>
      <c r="E158" s="143">
        <v>30617208.156640001</v>
      </c>
      <c r="F158" s="143">
        <v>30100879</v>
      </c>
      <c r="G158" s="143">
        <v>609566.78587999998</v>
      </c>
      <c r="H158" s="143">
        <v>30710445.785879999</v>
      </c>
      <c r="I158" s="143">
        <f>(Taulukko2[[#This Row],[Sote-nettokustannus TP2021 (oikaisut huomioitu)]]+Taulukko2[[#This Row],[Sote-nettokustannus TP2022 (oikaisut huomioitu)]])/2</f>
        <v>30663826.97126</v>
      </c>
      <c r="J158" s="146">
        <f t="shared" si="11"/>
        <v>31800340.152624313</v>
      </c>
      <c r="K158" s="143">
        <v>555911.76</v>
      </c>
      <c r="L158" s="143">
        <v>630501.28</v>
      </c>
      <c r="M158" s="143">
        <f t="shared" si="12"/>
        <v>593206.52</v>
      </c>
      <c r="N158" s="146">
        <f t="shared" si="13"/>
        <v>608506.31627930002</v>
      </c>
      <c r="O158" s="147">
        <f t="shared" si="10"/>
        <v>32408846.468903612</v>
      </c>
    </row>
    <row r="159" spans="1:15" ht="15" x14ac:dyDescent="0.25">
      <c r="A159" s="142">
        <v>504</v>
      </c>
      <c r="B159" s="142" t="s">
        <v>163</v>
      </c>
      <c r="C159" s="143">
        <v>7815337.540000001</v>
      </c>
      <c r="D159" s="143">
        <v>2178.1403051570001</v>
      </c>
      <c r="E159" s="143">
        <v>7817515.6803051578</v>
      </c>
      <c r="F159" s="143">
        <v>8143037.5800000001</v>
      </c>
      <c r="G159" s="143">
        <v>218795.60896274998</v>
      </c>
      <c r="H159" s="143">
        <v>8361833.1889627501</v>
      </c>
      <c r="I159" s="143">
        <f>(Taulukko2[[#This Row],[Sote-nettokustannus TP2021 (oikaisut huomioitu)]]+Taulukko2[[#This Row],[Sote-nettokustannus TP2022 (oikaisut huomioitu)]])/2</f>
        <v>8089674.4346339535</v>
      </c>
      <c r="J159" s="146">
        <f t="shared" si="11"/>
        <v>8389507.2518659495</v>
      </c>
      <c r="K159" s="143">
        <v>187042</v>
      </c>
      <c r="L159" s="143">
        <v>183918.11</v>
      </c>
      <c r="M159" s="143">
        <f t="shared" si="12"/>
        <v>185480.05499999999</v>
      </c>
      <c r="N159" s="146">
        <f t="shared" si="13"/>
        <v>190263.89833229064</v>
      </c>
      <c r="O159" s="147">
        <f t="shared" si="10"/>
        <v>8579771.1501982398</v>
      </c>
    </row>
    <row r="160" spans="1:15" ht="15" x14ac:dyDescent="0.25">
      <c r="A160" s="142">
        <v>505</v>
      </c>
      <c r="B160" s="142" t="s">
        <v>164</v>
      </c>
      <c r="C160" s="143">
        <v>65197115.970000006</v>
      </c>
      <c r="D160" s="143"/>
      <c r="E160" s="143">
        <v>65197115.970000006</v>
      </c>
      <c r="F160" s="143">
        <v>72634524.739999995</v>
      </c>
      <c r="G160" s="143"/>
      <c r="H160" s="143">
        <v>72634524.739999995</v>
      </c>
      <c r="I160" s="143">
        <f>(Taulukko2[[#This Row],[Sote-nettokustannus TP2021 (oikaisut huomioitu)]]+Taulukko2[[#This Row],[Sote-nettokustannus TP2022 (oikaisut huomioitu)]])/2</f>
        <v>68915820.355000004</v>
      </c>
      <c r="J160" s="146">
        <f t="shared" si="11"/>
        <v>71470091.819921926</v>
      </c>
      <c r="K160" s="143">
        <v>1890260.6</v>
      </c>
      <c r="L160" s="143">
        <v>1508115.21</v>
      </c>
      <c r="M160" s="143">
        <f t="shared" si="12"/>
        <v>1699187.905</v>
      </c>
      <c r="N160" s="146">
        <f t="shared" si="13"/>
        <v>1743012.8258500784</v>
      </c>
      <c r="O160" s="147">
        <f t="shared" si="10"/>
        <v>73213104.64577201</v>
      </c>
    </row>
    <row r="161" spans="1:15" ht="15" x14ac:dyDescent="0.25">
      <c r="A161" s="142">
        <v>507</v>
      </c>
      <c r="B161" s="142" t="s">
        <v>165</v>
      </c>
      <c r="C161" s="143">
        <v>29374864.810000006</v>
      </c>
      <c r="D161" s="143">
        <v>305933.8</v>
      </c>
      <c r="E161" s="143">
        <v>29680798.610000007</v>
      </c>
      <c r="F161" s="143">
        <v>29992111.460000001</v>
      </c>
      <c r="G161" s="143">
        <v>-473033.45</v>
      </c>
      <c r="H161" s="143">
        <v>29519078.010000002</v>
      </c>
      <c r="I161" s="143">
        <f>(Taulukko2[[#This Row],[Sote-nettokustannus TP2021 (oikaisut huomioitu)]]+Taulukko2[[#This Row],[Sote-nettokustannus TP2022 (oikaisut huomioitu)]])/2</f>
        <v>29599938.310000002</v>
      </c>
      <c r="J161" s="146">
        <f t="shared" si="11"/>
        <v>30697019.900253419</v>
      </c>
      <c r="K161" s="143">
        <v>626145.61</v>
      </c>
      <c r="L161" s="143">
        <v>664476.68999999994</v>
      </c>
      <c r="M161" s="143">
        <f t="shared" si="12"/>
        <v>645311.14999999991</v>
      </c>
      <c r="N161" s="146">
        <f t="shared" si="13"/>
        <v>661954.81253385183</v>
      </c>
      <c r="O161" s="147">
        <f t="shared" si="10"/>
        <v>31358974.712787271</v>
      </c>
    </row>
    <row r="162" spans="1:15" ht="15" x14ac:dyDescent="0.25">
      <c r="A162" s="142">
        <v>508</v>
      </c>
      <c r="B162" s="142" t="s">
        <v>166</v>
      </c>
      <c r="C162" s="143">
        <v>44758129.619999997</v>
      </c>
      <c r="D162" s="143"/>
      <c r="E162" s="143">
        <v>44758129.619999997</v>
      </c>
      <c r="F162" s="143">
        <v>47593597.530000001</v>
      </c>
      <c r="G162" s="143"/>
      <c r="H162" s="143">
        <v>47593597.530000001</v>
      </c>
      <c r="I162" s="143">
        <f>(Taulukko2[[#This Row],[Sote-nettokustannus TP2021 (oikaisut huomioitu)]]+Taulukko2[[#This Row],[Sote-nettokustannus TP2022 (oikaisut huomioitu)]])/2</f>
        <v>46175863.575000003</v>
      </c>
      <c r="J162" s="146">
        <f t="shared" si="11"/>
        <v>47887309.366259351</v>
      </c>
      <c r="K162" s="143">
        <v>768211.7</v>
      </c>
      <c r="L162" s="143">
        <v>806417.86</v>
      </c>
      <c r="M162" s="143">
        <f t="shared" si="12"/>
        <v>787314.78</v>
      </c>
      <c r="N162" s="146">
        <f t="shared" si="13"/>
        <v>807620.95556543686</v>
      </c>
      <c r="O162" s="147">
        <f t="shared" si="10"/>
        <v>48694930.321824789</v>
      </c>
    </row>
    <row r="163" spans="1:15" ht="15" x14ac:dyDescent="0.25">
      <c r="A163" s="142">
        <v>529</v>
      </c>
      <c r="B163" s="142" t="s">
        <v>167</v>
      </c>
      <c r="C163" s="143">
        <v>64561811.609999999</v>
      </c>
      <c r="D163" s="143">
        <v>-505290.60260000004</v>
      </c>
      <c r="E163" s="143">
        <v>64056521.007399999</v>
      </c>
      <c r="F163" s="143">
        <v>70889132.989999995</v>
      </c>
      <c r="G163" s="143">
        <v>-721770.93670000008</v>
      </c>
      <c r="H163" s="143">
        <v>70167362.053299993</v>
      </c>
      <c r="I163" s="143">
        <f>(Taulukko2[[#This Row],[Sote-nettokustannus TP2021 (oikaisut huomioitu)]]+Taulukko2[[#This Row],[Sote-nettokustannus TP2022 (oikaisut huomioitu)]])/2</f>
        <v>67111941.53035</v>
      </c>
      <c r="J163" s="146">
        <f t="shared" si="11"/>
        <v>69599354.671823904</v>
      </c>
      <c r="K163" s="143">
        <v>1428389.98</v>
      </c>
      <c r="L163" s="143">
        <v>1618580.9</v>
      </c>
      <c r="M163" s="143">
        <f t="shared" si="12"/>
        <v>1523485.44</v>
      </c>
      <c r="N163" s="146">
        <f t="shared" si="13"/>
        <v>1562778.6980486128</v>
      </c>
      <c r="O163" s="147">
        <f t="shared" si="10"/>
        <v>71162133.36987251</v>
      </c>
    </row>
    <row r="164" spans="1:15" ht="15" x14ac:dyDescent="0.25">
      <c r="A164" s="142">
        <v>531</v>
      </c>
      <c r="B164" s="142" t="s">
        <v>168</v>
      </c>
      <c r="C164" s="143">
        <v>21234175.390000001</v>
      </c>
      <c r="D164" s="143"/>
      <c r="E164" s="143">
        <v>21234175.390000001</v>
      </c>
      <c r="F164" s="143">
        <v>22569541.510000002</v>
      </c>
      <c r="G164" s="143"/>
      <c r="H164" s="143">
        <v>22569541.510000002</v>
      </c>
      <c r="I164" s="143">
        <f>(Taulukko2[[#This Row],[Sote-nettokustannus TP2021 (oikaisut huomioitu)]]+Taulukko2[[#This Row],[Sote-nettokustannus TP2022 (oikaisut huomioitu)]])/2</f>
        <v>21901858.450000003</v>
      </c>
      <c r="J164" s="146">
        <f t="shared" si="11"/>
        <v>22713621.145117298</v>
      </c>
      <c r="K164" s="143">
        <v>564204.93000000005</v>
      </c>
      <c r="L164" s="143">
        <v>586416.91</v>
      </c>
      <c r="M164" s="143">
        <f t="shared" si="12"/>
        <v>575310.92000000004</v>
      </c>
      <c r="N164" s="146">
        <f t="shared" si="13"/>
        <v>590149.15858385211</v>
      </c>
      <c r="O164" s="147">
        <f t="shared" si="10"/>
        <v>23303770.303701151</v>
      </c>
    </row>
    <row r="165" spans="1:15" ht="15" x14ac:dyDescent="0.25">
      <c r="A165" s="142">
        <v>535</v>
      </c>
      <c r="B165" s="142" t="s">
        <v>169</v>
      </c>
      <c r="C165" s="143">
        <v>42724692.069999993</v>
      </c>
      <c r="D165" s="143">
        <v>-52312.46</v>
      </c>
      <c r="E165" s="143">
        <v>42672379.609999992</v>
      </c>
      <c r="F165" s="143">
        <v>44642485.939999998</v>
      </c>
      <c r="G165" s="143">
        <v>584710.21360000002</v>
      </c>
      <c r="H165" s="143">
        <v>45227196.1536</v>
      </c>
      <c r="I165" s="143">
        <f>(Taulukko2[[#This Row],[Sote-nettokustannus TP2021 (oikaisut huomioitu)]]+Taulukko2[[#This Row],[Sote-nettokustannus TP2022 (oikaisut huomioitu)]])/2</f>
        <v>43949787.881799996</v>
      </c>
      <c r="J165" s="146">
        <f t="shared" si="11"/>
        <v>45578727.194973364</v>
      </c>
      <c r="K165" s="143">
        <v>1063616.8400000001</v>
      </c>
      <c r="L165" s="143">
        <v>1567697.05</v>
      </c>
      <c r="M165" s="143">
        <f t="shared" si="12"/>
        <v>1315656.9450000001</v>
      </c>
      <c r="N165" s="146">
        <f t="shared" si="13"/>
        <v>1349589.9557699189</v>
      </c>
      <c r="O165" s="147">
        <f t="shared" si="10"/>
        <v>46928317.150743283</v>
      </c>
    </row>
    <row r="166" spans="1:15" ht="15" x14ac:dyDescent="0.25">
      <c r="A166" s="142">
        <v>536</v>
      </c>
      <c r="B166" s="142" t="s">
        <v>170</v>
      </c>
      <c r="C166" s="143">
        <v>111869562.01999998</v>
      </c>
      <c r="D166" s="143"/>
      <c r="E166" s="143">
        <v>111869562.01999998</v>
      </c>
      <c r="F166" s="143">
        <v>120588006.7</v>
      </c>
      <c r="G166" s="143"/>
      <c r="H166" s="143">
        <v>120588006.7</v>
      </c>
      <c r="I166" s="143">
        <f>(Taulukko2[[#This Row],[Sote-nettokustannus TP2021 (oikaisut huomioitu)]]+Taulukko2[[#This Row],[Sote-nettokustannus TP2022 (oikaisut huomioitu)]])/2</f>
        <v>116228784.35999998</v>
      </c>
      <c r="J166" s="146">
        <f t="shared" si="11"/>
        <v>120536646.70226072</v>
      </c>
      <c r="K166" s="143">
        <v>2647979</v>
      </c>
      <c r="L166" s="143">
        <v>2808125.94</v>
      </c>
      <c r="M166" s="143">
        <f t="shared" si="12"/>
        <v>2728052.4699999997</v>
      </c>
      <c r="N166" s="146">
        <f t="shared" si="13"/>
        <v>2798413.5426163981</v>
      </c>
      <c r="O166" s="147">
        <f t="shared" si="10"/>
        <v>123335060.24487711</v>
      </c>
    </row>
    <row r="167" spans="1:15" ht="15" x14ac:dyDescent="0.25">
      <c r="A167" s="142">
        <v>538</v>
      </c>
      <c r="B167" s="142" t="s">
        <v>171</v>
      </c>
      <c r="C167" s="143">
        <v>15549436.510000002</v>
      </c>
      <c r="D167" s="143">
        <v>-144368.74359999999</v>
      </c>
      <c r="E167" s="143">
        <v>15405067.766400002</v>
      </c>
      <c r="F167" s="143">
        <v>15329767.34</v>
      </c>
      <c r="G167" s="143">
        <v>234448.76379999999</v>
      </c>
      <c r="H167" s="143">
        <v>15564216.103800001</v>
      </c>
      <c r="I167" s="143">
        <f>(Taulukko2[[#This Row],[Sote-nettokustannus TP2021 (oikaisut huomioitu)]]+Taulukko2[[#This Row],[Sote-nettokustannus TP2022 (oikaisut huomioitu)]])/2</f>
        <v>15484641.9351</v>
      </c>
      <c r="J167" s="146">
        <f t="shared" si="11"/>
        <v>16058559.19873582</v>
      </c>
      <c r="K167" s="143">
        <v>350691.44</v>
      </c>
      <c r="L167" s="143">
        <v>391530.57</v>
      </c>
      <c r="M167" s="143">
        <f t="shared" si="12"/>
        <v>371111.005</v>
      </c>
      <c r="N167" s="146">
        <f t="shared" si="13"/>
        <v>380682.58350103576</v>
      </c>
      <c r="O167" s="147">
        <f t="shared" si="10"/>
        <v>16439241.782236855</v>
      </c>
    </row>
    <row r="168" spans="1:15" ht="15" x14ac:dyDescent="0.25">
      <c r="A168" s="142">
        <v>541</v>
      </c>
      <c r="B168" s="142" t="s">
        <v>172</v>
      </c>
      <c r="C168" s="143">
        <v>45684758.609999977</v>
      </c>
      <c r="D168" s="143"/>
      <c r="E168" s="143">
        <v>45684758.609999977</v>
      </c>
      <c r="F168" s="143">
        <v>47888987.43</v>
      </c>
      <c r="G168" s="143"/>
      <c r="H168" s="143">
        <v>47888987.43</v>
      </c>
      <c r="I168" s="143">
        <f>(Taulukko2[[#This Row],[Sote-nettokustannus TP2021 (oikaisut huomioitu)]]+Taulukko2[[#This Row],[Sote-nettokustannus TP2022 (oikaisut huomioitu)]])/2</f>
        <v>46786873.019999988</v>
      </c>
      <c r="J168" s="146">
        <f t="shared" si="11"/>
        <v>48520965.04810483</v>
      </c>
      <c r="K168" s="143">
        <v>906919.95000000007</v>
      </c>
      <c r="L168" s="143">
        <v>1155710.6599999999</v>
      </c>
      <c r="M168" s="143">
        <f t="shared" si="12"/>
        <v>1031315.3049999999</v>
      </c>
      <c r="N168" s="146">
        <f t="shared" si="13"/>
        <v>1057914.6654827944</v>
      </c>
      <c r="O168" s="147">
        <f t="shared" si="10"/>
        <v>49578879.713587627</v>
      </c>
    </row>
    <row r="169" spans="1:15" ht="15" x14ac:dyDescent="0.25">
      <c r="A169" s="142">
        <v>543</v>
      </c>
      <c r="B169" s="142" t="s">
        <v>173</v>
      </c>
      <c r="C169" s="143">
        <v>125944979.75</v>
      </c>
      <c r="D169" s="143"/>
      <c r="E169" s="143">
        <v>125944979.75</v>
      </c>
      <c r="F169" s="143">
        <v>140639514.16999999</v>
      </c>
      <c r="G169" s="143"/>
      <c r="H169" s="143">
        <v>140639514.16999999</v>
      </c>
      <c r="I169" s="143">
        <f>(Taulukko2[[#This Row],[Sote-nettokustannus TP2021 (oikaisut huomioitu)]]+Taulukko2[[#This Row],[Sote-nettokustannus TP2022 (oikaisut huomioitu)]])/2</f>
        <v>133292246.95999999</v>
      </c>
      <c r="J169" s="146">
        <f t="shared" si="11"/>
        <v>138232543.41372353</v>
      </c>
      <c r="K169" s="143">
        <v>3513944.77</v>
      </c>
      <c r="L169" s="143">
        <v>2629425.9300000002</v>
      </c>
      <c r="M169" s="143">
        <f t="shared" si="12"/>
        <v>3071685.35</v>
      </c>
      <c r="N169" s="146">
        <f t="shared" si="13"/>
        <v>3150909.2939463849</v>
      </c>
      <c r="O169" s="147">
        <f t="shared" si="10"/>
        <v>141383452.70766991</v>
      </c>
    </row>
    <row r="170" spans="1:15" ht="15" x14ac:dyDescent="0.25">
      <c r="A170" s="142">
        <v>545</v>
      </c>
      <c r="B170" s="142" t="s">
        <v>174</v>
      </c>
      <c r="C170" s="143">
        <v>35433628.560000002</v>
      </c>
      <c r="D170" s="143"/>
      <c r="E170" s="143">
        <v>35433628.560000002</v>
      </c>
      <c r="F170" s="143">
        <v>40269497.950000003</v>
      </c>
      <c r="G170" s="143"/>
      <c r="H170" s="143">
        <v>40269497.950000003</v>
      </c>
      <c r="I170" s="143">
        <f>(Taulukko2[[#This Row],[Sote-nettokustannus TP2021 (oikaisut huomioitu)]]+Taulukko2[[#This Row],[Sote-nettokustannus TP2022 (oikaisut huomioitu)]])/2</f>
        <v>37851563.255000003</v>
      </c>
      <c r="J170" s="146">
        <f t="shared" si="11"/>
        <v>39254480.138625532</v>
      </c>
      <c r="K170" s="143">
        <v>727098.62</v>
      </c>
      <c r="L170" s="143">
        <v>752695.08</v>
      </c>
      <c r="M170" s="143">
        <f t="shared" si="12"/>
        <v>739896.85</v>
      </c>
      <c r="N170" s="146">
        <f t="shared" si="13"/>
        <v>758980.03720552113</v>
      </c>
      <c r="O170" s="147">
        <f t="shared" si="10"/>
        <v>40013460.175831057</v>
      </c>
    </row>
    <row r="171" spans="1:15" ht="15" x14ac:dyDescent="0.25">
      <c r="A171" s="142">
        <v>560</v>
      </c>
      <c r="B171" s="142" t="s">
        <v>175</v>
      </c>
      <c r="C171" s="143">
        <v>53785811.720000006</v>
      </c>
      <c r="D171" s="143">
        <v>15980.352133232998</v>
      </c>
      <c r="E171" s="143">
        <v>53801792.072133236</v>
      </c>
      <c r="F171" s="143">
        <v>59089731.350000001</v>
      </c>
      <c r="G171" s="143">
        <v>1605236.75547975</v>
      </c>
      <c r="H171" s="143">
        <v>60694968.105479755</v>
      </c>
      <c r="I171" s="143">
        <f>(Taulukko2[[#This Row],[Sote-nettokustannus TP2021 (oikaisut huomioitu)]]+Taulukko2[[#This Row],[Sote-nettokustannus TP2022 (oikaisut huomioitu)]])/2</f>
        <v>57248380.088806495</v>
      </c>
      <c r="J171" s="146">
        <f t="shared" si="11"/>
        <v>59370213.695670515</v>
      </c>
      <c r="K171" s="143">
        <v>1952940.6700000002</v>
      </c>
      <c r="L171" s="143">
        <v>1849033.93</v>
      </c>
      <c r="M171" s="143">
        <f t="shared" si="12"/>
        <v>1900987.3</v>
      </c>
      <c r="N171" s="146">
        <f t="shared" si="13"/>
        <v>1950016.9674748895</v>
      </c>
      <c r="O171" s="147">
        <f t="shared" si="10"/>
        <v>61320230.663145408</v>
      </c>
    </row>
    <row r="172" spans="1:15" ht="15" x14ac:dyDescent="0.25">
      <c r="A172" s="142">
        <v>561</v>
      </c>
      <c r="B172" s="142" t="s">
        <v>176</v>
      </c>
      <c r="C172" s="143">
        <v>4736326.8599999994</v>
      </c>
      <c r="D172" s="143">
        <v>-57747.497439999999</v>
      </c>
      <c r="E172" s="143">
        <v>4678579.3625599993</v>
      </c>
      <c r="F172" s="143">
        <v>5060654.1500000004</v>
      </c>
      <c r="G172" s="143">
        <v>93779.505519999992</v>
      </c>
      <c r="H172" s="143">
        <v>5154433.6555200005</v>
      </c>
      <c r="I172" s="143">
        <f>(Taulukko2[[#This Row],[Sote-nettokustannus TP2021 (oikaisut huomioitu)]]+Taulukko2[[#This Row],[Sote-nettokustannus TP2022 (oikaisut huomioitu)]])/2</f>
        <v>4916506.5090399999</v>
      </c>
      <c r="J172" s="146">
        <f t="shared" si="11"/>
        <v>5098730.1583915474</v>
      </c>
      <c r="K172" s="143">
        <v>94238.66</v>
      </c>
      <c r="L172" s="143">
        <v>111420.81</v>
      </c>
      <c r="M172" s="143">
        <f t="shared" si="12"/>
        <v>102829.735</v>
      </c>
      <c r="N172" s="146">
        <f t="shared" si="13"/>
        <v>105481.88723351625</v>
      </c>
      <c r="O172" s="147">
        <f t="shared" si="10"/>
        <v>5204212.0456250636</v>
      </c>
    </row>
    <row r="173" spans="1:15" ht="15" x14ac:dyDescent="0.25">
      <c r="A173" s="142">
        <v>562</v>
      </c>
      <c r="B173" s="142" t="s">
        <v>177</v>
      </c>
      <c r="C173" s="143">
        <v>37832026.57</v>
      </c>
      <c r="D173" s="143"/>
      <c r="E173" s="143">
        <v>37832026.57</v>
      </c>
      <c r="F173" s="143">
        <v>38205097.210000001</v>
      </c>
      <c r="G173" s="143"/>
      <c r="H173" s="143">
        <v>38205097.210000001</v>
      </c>
      <c r="I173" s="143">
        <f>(Taulukko2[[#This Row],[Sote-nettokustannus TP2021 (oikaisut huomioitu)]]+Taulukko2[[#This Row],[Sote-nettokustannus TP2022 (oikaisut huomioitu)]])/2</f>
        <v>38018561.890000001</v>
      </c>
      <c r="J173" s="146">
        <f t="shared" si="11"/>
        <v>39427668.35166239</v>
      </c>
      <c r="K173" s="143">
        <v>706539.4</v>
      </c>
      <c r="L173" s="143">
        <v>726323.06</v>
      </c>
      <c r="M173" s="143">
        <f t="shared" si="12"/>
        <v>716431.23</v>
      </c>
      <c r="N173" s="146">
        <f t="shared" si="13"/>
        <v>734909.19930338569</v>
      </c>
      <c r="O173" s="147">
        <f t="shared" si="10"/>
        <v>40162577.550965779</v>
      </c>
    </row>
    <row r="174" spans="1:15" ht="15" x14ac:dyDescent="0.25">
      <c r="A174" s="142">
        <v>563</v>
      </c>
      <c r="B174" s="142" t="s">
        <v>178</v>
      </c>
      <c r="C174" s="143">
        <v>33839844.240000002</v>
      </c>
      <c r="D174" s="143">
        <v>-54928.083000000006</v>
      </c>
      <c r="E174" s="143">
        <v>33784916.157000005</v>
      </c>
      <c r="F174" s="143">
        <v>35899584.030000001</v>
      </c>
      <c r="G174" s="143">
        <v>613945.72428000008</v>
      </c>
      <c r="H174" s="143">
        <v>36513529.754280001</v>
      </c>
      <c r="I174" s="143">
        <f>(Taulukko2[[#This Row],[Sote-nettokustannus TP2021 (oikaisut huomioitu)]]+Taulukko2[[#This Row],[Sote-nettokustannus TP2022 (oikaisut huomioitu)]])/2</f>
        <v>35149222.955640003</v>
      </c>
      <c r="J174" s="146">
        <f t="shared" si="11"/>
        <v>36451981.259136796</v>
      </c>
      <c r="K174" s="143">
        <v>975166.02</v>
      </c>
      <c r="L174" s="143">
        <v>1413255.7</v>
      </c>
      <c r="M174" s="143">
        <f t="shared" si="12"/>
        <v>1194210.8599999999</v>
      </c>
      <c r="N174" s="146">
        <f t="shared" si="13"/>
        <v>1225011.5714832917</v>
      </c>
      <c r="O174" s="147">
        <f t="shared" si="10"/>
        <v>37676992.830620088</v>
      </c>
    </row>
    <row r="175" spans="1:15" ht="15" x14ac:dyDescent="0.25">
      <c r="A175" s="142">
        <v>564</v>
      </c>
      <c r="B175" s="142" t="s">
        <v>179</v>
      </c>
      <c r="C175" s="143">
        <v>683329529.27999973</v>
      </c>
      <c r="D175" s="143">
        <v>-1399358.3050000002</v>
      </c>
      <c r="E175" s="143">
        <v>681930170.97499979</v>
      </c>
      <c r="F175" s="143">
        <v>621660631.20000005</v>
      </c>
      <c r="G175" s="143">
        <v>115116798.2138</v>
      </c>
      <c r="H175" s="143">
        <v>736777429.4138</v>
      </c>
      <c r="I175" s="143">
        <f>(Taulukko2[[#This Row],[Sote-nettokustannus TP2021 (oikaisut huomioitu)]]+Taulukko2[[#This Row],[Sote-nettokustannus TP2022 (oikaisut huomioitu)]])/2</f>
        <v>709353800.19439983</v>
      </c>
      <c r="J175" s="146">
        <f t="shared" si="11"/>
        <v>735645037.25777781</v>
      </c>
      <c r="K175" s="143">
        <v>13676401.08</v>
      </c>
      <c r="L175" s="143">
        <v>16340989.9</v>
      </c>
      <c r="M175" s="143">
        <f t="shared" si="12"/>
        <v>15008695.49</v>
      </c>
      <c r="N175" s="146">
        <f t="shared" si="13"/>
        <v>15395795.050900051</v>
      </c>
      <c r="O175" s="147">
        <f t="shared" si="10"/>
        <v>751040832.30867791</v>
      </c>
    </row>
    <row r="176" spans="1:15" ht="15" x14ac:dyDescent="0.25">
      <c r="A176" s="142">
        <v>576</v>
      </c>
      <c r="B176" s="142" t="s">
        <v>180</v>
      </c>
      <c r="C176" s="143">
        <v>13852080.759999998</v>
      </c>
      <c r="D176" s="143">
        <v>3775.6645493070005</v>
      </c>
      <c r="E176" s="143">
        <v>13855856.424549306</v>
      </c>
      <c r="F176" s="143">
        <v>13963655.9</v>
      </c>
      <c r="G176" s="143">
        <v>379267.95732525003</v>
      </c>
      <c r="H176" s="143">
        <v>14342923.85732525</v>
      </c>
      <c r="I176" s="143">
        <f>(Taulukko2[[#This Row],[Sote-nettokustannus TP2021 (oikaisut huomioitu)]]+Taulukko2[[#This Row],[Sote-nettokustannus TP2022 (oikaisut huomioitu)]])/2</f>
        <v>14099390.140937278</v>
      </c>
      <c r="J176" s="146">
        <f t="shared" si="11"/>
        <v>14621964.924554212</v>
      </c>
      <c r="K176" s="143">
        <v>286943</v>
      </c>
      <c r="L176" s="143">
        <v>294156</v>
      </c>
      <c r="M176" s="143">
        <f t="shared" si="12"/>
        <v>290549.5</v>
      </c>
      <c r="N176" s="146">
        <f t="shared" si="13"/>
        <v>298043.26146279112</v>
      </c>
      <c r="O176" s="147">
        <f t="shared" si="10"/>
        <v>14920008.186017003</v>
      </c>
    </row>
    <row r="177" spans="1:15" ht="15" x14ac:dyDescent="0.25">
      <c r="A177" s="142">
        <v>577</v>
      </c>
      <c r="B177" s="142" t="s">
        <v>181</v>
      </c>
      <c r="C177" s="143">
        <v>34202810.450000003</v>
      </c>
      <c r="D177" s="143">
        <v>-317611.23591999995</v>
      </c>
      <c r="E177" s="143">
        <v>33885199.214080006</v>
      </c>
      <c r="F177" s="143">
        <v>38333929.469999999</v>
      </c>
      <c r="G177" s="143">
        <v>515787.28035999998</v>
      </c>
      <c r="H177" s="143">
        <v>38849716.750359997</v>
      </c>
      <c r="I177" s="143">
        <f>(Taulukko2[[#This Row],[Sote-nettokustannus TP2021 (oikaisut huomioitu)]]+Taulukko2[[#This Row],[Sote-nettokustannus TP2022 (oikaisut huomioitu)]])/2</f>
        <v>36367457.982220002</v>
      </c>
      <c r="J177" s="146">
        <f t="shared" si="11"/>
        <v>37715368.515639223</v>
      </c>
      <c r="K177" s="143">
        <v>810087.14999999991</v>
      </c>
      <c r="L177" s="143">
        <v>912754.73</v>
      </c>
      <c r="M177" s="143">
        <f t="shared" si="12"/>
        <v>861420.94</v>
      </c>
      <c r="N177" s="146">
        <f t="shared" si="13"/>
        <v>883638.43837261223</v>
      </c>
      <c r="O177" s="147">
        <f t="shared" si="10"/>
        <v>38599006.954011835</v>
      </c>
    </row>
    <row r="178" spans="1:15" ht="15" x14ac:dyDescent="0.25">
      <c r="A178" s="142">
        <v>578</v>
      </c>
      <c r="B178" s="142" t="s">
        <v>182</v>
      </c>
      <c r="C178" s="143">
        <v>16496766.309999995</v>
      </c>
      <c r="D178" s="143">
        <v>-54715.968901453962</v>
      </c>
      <c r="E178" s="143">
        <v>16442050.341098541</v>
      </c>
      <c r="F178" s="143">
        <v>16066307.619999999</v>
      </c>
      <c r="G178" s="143">
        <v>1777</v>
      </c>
      <c r="H178" s="143">
        <v>16068084.619999999</v>
      </c>
      <c r="I178" s="143">
        <f>(Taulukko2[[#This Row],[Sote-nettokustannus TP2021 (oikaisut huomioitu)]]+Taulukko2[[#This Row],[Sote-nettokustannus TP2022 (oikaisut huomioitu)]])/2</f>
        <v>16255067.48054927</v>
      </c>
      <c r="J178" s="146">
        <f t="shared" si="11"/>
        <v>16857539.522702575</v>
      </c>
      <c r="K178" s="143">
        <v>504979.1</v>
      </c>
      <c r="L178" s="143">
        <v>502186.19</v>
      </c>
      <c r="M178" s="143">
        <f t="shared" si="12"/>
        <v>503582.64500000002</v>
      </c>
      <c r="N178" s="146">
        <f t="shared" si="13"/>
        <v>516570.89043986978</v>
      </c>
      <c r="O178" s="147">
        <f t="shared" si="10"/>
        <v>17374110.413142443</v>
      </c>
    </row>
    <row r="179" spans="1:15" ht="15" x14ac:dyDescent="0.25">
      <c r="A179" s="142">
        <v>580</v>
      </c>
      <c r="B179" s="142" t="s">
        <v>183</v>
      </c>
      <c r="C179" s="143">
        <v>23325813.080000002</v>
      </c>
      <c r="D179" s="143">
        <v>-38305.93</v>
      </c>
      <c r="E179" s="143">
        <v>23287507.150000002</v>
      </c>
      <c r="F179" s="143">
        <v>24766762.98</v>
      </c>
      <c r="G179" s="143">
        <v>-1768.16</v>
      </c>
      <c r="H179" s="143">
        <v>24764994.82</v>
      </c>
      <c r="I179" s="143">
        <f>(Taulukko2[[#This Row],[Sote-nettokustannus TP2021 (oikaisut huomioitu)]]+Taulukko2[[#This Row],[Sote-nettokustannus TP2022 (oikaisut huomioitu)]])/2</f>
        <v>24026250.984999999</v>
      </c>
      <c r="J179" s="146">
        <f t="shared" si="11"/>
        <v>24916751.40977779</v>
      </c>
      <c r="K179" s="143">
        <v>535557.91</v>
      </c>
      <c r="L179" s="143">
        <v>554174.54</v>
      </c>
      <c r="M179" s="143">
        <f t="shared" si="12"/>
        <v>544866.22500000009</v>
      </c>
      <c r="N179" s="146">
        <f t="shared" si="13"/>
        <v>558919.24357095442</v>
      </c>
      <c r="O179" s="147">
        <f t="shared" si="10"/>
        <v>25475670.653348744</v>
      </c>
    </row>
    <row r="180" spans="1:15" ht="15" x14ac:dyDescent="0.25">
      <c r="A180" s="142">
        <v>581</v>
      </c>
      <c r="B180" s="142" t="s">
        <v>184</v>
      </c>
      <c r="C180" s="143">
        <v>27896959.150000006</v>
      </c>
      <c r="D180" s="143"/>
      <c r="E180" s="143">
        <v>27896959.150000006</v>
      </c>
      <c r="F180" s="143">
        <v>31841257.739999998</v>
      </c>
      <c r="G180" s="143"/>
      <c r="H180" s="143">
        <v>31841257.739999998</v>
      </c>
      <c r="I180" s="143">
        <f>(Taulukko2[[#This Row],[Sote-nettokustannus TP2021 (oikaisut huomioitu)]]+Taulukko2[[#This Row],[Sote-nettokustannus TP2022 (oikaisut huomioitu)]])/2</f>
        <v>29869108.445</v>
      </c>
      <c r="J180" s="146">
        <f t="shared" si="11"/>
        <v>30976166.461442616</v>
      </c>
      <c r="K180" s="143">
        <v>493632.54</v>
      </c>
      <c r="L180" s="143">
        <v>500747.04</v>
      </c>
      <c r="M180" s="143">
        <f t="shared" si="12"/>
        <v>497189.79</v>
      </c>
      <c r="N180" s="146">
        <f t="shared" si="13"/>
        <v>510013.15293125686</v>
      </c>
      <c r="O180" s="147">
        <f t="shared" si="10"/>
        <v>31486179.614373874</v>
      </c>
    </row>
    <row r="181" spans="1:15" ht="15" x14ac:dyDescent="0.25">
      <c r="A181" s="142">
        <v>583</v>
      </c>
      <c r="B181" s="142" t="s">
        <v>185</v>
      </c>
      <c r="C181" s="143">
        <v>5988599</v>
      </c>
      <c r="D181" s="143"/>
      <c r="E181" s="143">
        <v>5988599</v>
      </c>
      <c r="F181" s="143">
        <v>6116512.4299999997</v>
      </c>
      <c r="G181" s="143"/>
      <c r="H181" s="143">
        <v>6116512.4299999997</v>
      </c>
      <c r="I181" s="143">
        <f>(Taulukko2[[#This Row],[Sote-nettokustannus TP2021 (oikaisut huomioitu)]]+Taulukko2[[#This Row],[Sote-nettokustannus TP2022 (oikaisut huomioitu)]])/2</f>
        <v>6052555.7149999999</v>
      </c>
      <c r="J181" s="146">
        <f t="shared" si="11"/>
        <v>6276885.4882369358</v>
      </c>
      <c r="K181" s="143">
        <v>202971</v>
      </c>
      <c r="L181" s="143">
        <v>216099.61</v>
      </c>
      <c r="M181" s="143">
        <f t="shared" si="12"/>
        <v>209535.30499999999</v>
      </c>
      <c r="N181" s="146">
        <f t="shared" si="13"/>
        <v>214939.57378622468</v>
      </c>
      <c r="O181" s="147">
        <f t="shared" si="10"/>
        <v>6491825.06202316</v>
      </c>
    </row>
    <row r="182" spans="1:15" ht="15" x14ac:dyDescent="0.25">
      <c r="A182" s="142">
        <v>584</v>
      </c>
      <c r="B182" s="142" t="s">
        <v>186</v>
      </c>
      <c r="C182" s="143">
        <v>11260131.07</v>
      </c>
      <c r="D182" s="143"/>
      <c r="E182" s="143">
        <v>11260131.07</v>
      </c>
      <c r="F182" s="143">
        <v>12127898.359999999</v>
      </c>
      <c r="G182" s="143"/>
      <c r="H182" s="143">
        <v>12127898.359999999</v>
      </c>
      <c r="I182" s="143">
        <f>(Taulukko2[[#This Row],[Sote-nettokustannus TP2021 (oikaisut huomioitu)]]+Taulukko2[[#This Row],[Sote-nettokustannus TP2022 (oikaisut huomioitu)]])/2</f>
        <v>11694014.715</v>
      </c>
      <c r="J182" s="146">
        <f t="shared" si="11"/>
        <v>12127437.518980805</v>
      </c>
      <c r="K182" s="143">
        <v>346170.32999999996</v>
      </c>
      <c r="L182" s="143">
        <v>372842.31</v>
      </c>
      <c r="M182" s="143">
        <f t="shared" si="12"/>
        <v>359506.31999999995</v>
      </c>
      <c r="N182" s="146">
        <f t="shared" si="13"/>
        <v>368778.59410973295</v>
      </c>
      <c r="O182" s="147">
        <f t="shared" si="10"/>
        <v>12496216.113090537</v>
      </c>
    </row>
    <row r="183" spans="1:15" ht="15" x14ac:dyDescent="0.25">
      <c r="A183" s="142">
        <v>588</v>
      </c>
      <c r="B183" s="142" t="s">
        <v>187</v>
      </c>
      <c r="C183" s="143">
        <v>9319979.0800000001</v>
      </c>
      <c r="D183" s="143">
        <v>136891.76</v>
      </c>
      <c r="E183" s="143">
        <v>9456870.8399999999</v>
      </c>
      <c r="F183" s="143">
        <v>9577926.2200000007</v>
      </c>
      <c r="G183" s="143">
        <v>-143605.13</v>
      </c>
      <c r="H183" s="143">
        <v>9434321.0899999999</v>
      </c>
      <c r="I183" s="143">
        <f>(Taulukko2[[#This Row],[Sote-nettokustannus TP2021 (oikaisut huomioitu)]]+Taulukko2[[#This Row],[Sote-nettokustannus TP2022 (oikaisut huomioitu)]])/2</f>
        <v>9445595.9649999999</v>
      </c>
      <c r="J183" s="146">
        <f t="shared" si="11"/>
        <v>9795684.1757809166</v>
      </c>
      <c r="K183" s="143">
        <v>155084.85</v>
      </c>
      <c r="L183" s="143">
        <v>166369.06</v>
      </c>
      <c r="M183" s="143">
        <f t="shared" si="12"/>
        <v>160726.95500000002</v>
      </c>
      <c r="N183" s="146">
        <f t="shared" si="13"/>
        <v>164872.37415030235</v>
      </c>
      <c r="O183" s="147">
        <f t="shared" si="10"/>
        <v>9960556.5499312188</v>
      </c>
    </row>
    <row r="184" spans="1:15" ht="15" x14ac:dyDescent="0.25">
      <c r="A184" s="142">
        <v>592</v>
      </c>
      <c r="B184" s="142" t="s">
        <v>188</v>
      </c>
      <c r="C184" s="143">
        <v>13666920.51</v>
      </c>
      <c r="D184" s="143"/>
      <c r="E184" s="143">
        <v>13666920.51</v>
      </c>
      <c r="F184" s="143">
        <v>14881523.369999999</v>
      </c>
      <c r="G184" s="143"/>
      <c r="H184" s="143">
        <v>14881523.369999999</v>
      </c>
      <c r="I184" s="143">
        <f>(Taulukko2[[#This Row],[Sote-nettokustannus TP2021 (oikaisut huomioitu)]]+Taulukko2[[#This Row],[Sote-nettokustannus TP2022 (oikaisut huomioitu)]])/2</f>
        <v>14274221.939999999</v>
      </c>
      <c r="J184" s="146">
        <f t="shared" si="11"/>
        <v>14803276.627261791</v>
      </c>
      <c r="K184" s="143">
        <v>346796.04</v>
      </c>
      <c r="L184" s="143">
        <v>362788.62</v>
      </c>
      <c r="M184" s="143">
        <f t="shared" si="12"/>
        <v>354792.32999999996</v>
      </c>
      <c r="N184" s="146">
        <f t="shared" si="13"/>
        <v>363943.02235998644</v>
      </c>
      <c r="O184" s="147">
        <f t="shared" si="10"/>
        <v>15167219.649621777</v>
      </c>
    </row>
    <row r="185" spans="1:15" ht="15" x14ac:dyDescent="0.25">
      <c r="A185" s="142">
        <v>593</v>
      </c>
      <c r="B185" s="142" t="s">
        <v>189</v>
      </c>
      <c r="C185" s="143">
        <v>80195188.690000013</v>
      </c>
      <c r="D185" s="143">
        <v>570567.89999999991</v>
      </c>
      <c r="E185" s="143">
        <v>80765756.590000018</v>
      </c>
      <c r="F185" s="143">
        <v>89729005.890000001</v>
      </c>
      <c r="G185" s="143">
        <v>-882209.49</v>
      </c>
      <c r="H185" s="143">
        <v>88846796.400000006</v>
      </c>
      <c r="I185" s="143">
        <f>(Taulukko2[[#This Row],[Sote-nettokustannus TP2021 (oikaisut huomioitu)]]+Taulukko2[[#This Row],[Sote-nettokustannus TP2022 (oikaisut huomioitu)]])/2</f>
        <v>84806276.495000005</v>
      </c>
      <c r="J185" s="146">
        <f t="shared" si="11"/>
        <v>87949506.17697449</v>
      </c>
      <c r="K185" s="143">
        <v>1536632.29</v>
      </c>
      <c r="L185" s="143">
        <v>1734042.83</v>
      </c>
      <c r="M185" s="143">
        <f t="shared" si="12"/>
        <v>1635337.56</v>
      </c>
      <c r="N185" s="146">
        <f t="shared" si="13"/>
        <v>1677515.6728027512</v>
      </c>
      <c r="O185" s="147">
        <f t="shared" si="10"/>
        <v>89627021.849777237</v>
      </c>
    </row>
    <row r="186" spans="1:15" ht="15" x14ac:dyDescent="0.25">
      <c r="A186" s="142">
        <v>595</v>
      </c>
      <c r="B186" s="142" t="s">
        <v>190</v>
      </c>
      <c r="C186" s="143">
        <v>22012982.809999999</v>
      </c>
      <c r="D186" s="143"/>
      <c r="E186" s="143">
        <v>22012982.809999999</v>
      </c>
      <c r="F186" s="143">
        <v>23627891.75</v>
      </c>
      <c r="G186" s="143"/>
      <c r="H186" s="143">
        <v>23627891.75</v>
      </c>
      <c r="I186" s="143">
        <f>(Taulukko2[[#This Row],[Sote-nettokustannus TP2021 (oikaisut huomioitu)]]+Taulukko2[[#This Row],[Sote-nettokustannus TP2022 (oikaisut huomioitu)]])/2</f>
        <v>22820437.280000001</v>
      </c>
      <c r="J186" s="146">
        <f t="shared" si="11"/>
        <v>23666245.854302421</v>
      </c>
      <c r="K186" s="143">
        <v>426731.29</v>
      </c>
      <c r="L186" s="143">
        <v>522513.4</v>
      </c>
      <c r="M186" s="143">
        <f t="shared" si="12"/>
        <v>474622.34499999997</v>
      </c>
      <c r="N186" s="146">
        <f t="shared" si="13"/>
        <v>486863.65547666763</v>
      </c>
      <c r="O186" s="147">
        <f t="shared" si="10"/>
        <v>24153109.509779088</v>
      </c>
    </row>
    <row r="187" spans="1:15" ht="15" x14ac:dyDescent="0.25">
      <c r="A187" s="142">
        <v>598</v>
      </c>
      <c r="B187" s="142" t="s">
        <v>191</v>
      </c>
      <c r="C187" s="143">
        <v>85418443</v>
      </c>
      <c r="D187" s="143"/>
      <c r="E187" s="143">
        <v>85418443</v>
      </c>
      <c r="F187" s="143">
        <v>88084019</v>
      </c>
      <c r="G187" s="143"/>
      <c r="H187" s="143">
        <v>88084019</v>
      </c>
      <c r="I187" s="143">
        <f>(Taulukko2[[#This Row],[Sote-nettokustannus TP2021 (oikaisut huomioitu)]]+Taulukko2[[#This Row],[Sote-nettokustannus TP2022 (oikaisut huomioitu)]])/2</f>
        <v>86751231</v>
      </c>
      <c r="J187" s="146">
        <f t="shared" si="11"/>
        <v>89966547.784284264</v>
      </c>
      <c r="K187" s="143">
        <v>2489919</v>
      </c>
      <c r="L187" s="143">
        <v>2478293</v>
      </c>
      <c r="M187" s="143">
        <f t="shared" si="12"/>
        <v>2484106</v>
      </c>
      <c r="N187" s="146">
        <f t="shared" si="13"/>
        <v>2548175.2818686259</v>
      </c>
      <c r="O187" s="147">
        <f t="shared" si="10"/>
        <v>92514723.066152886</v>
      </c>
    </row>
    <row r="188" spans="1:15" ht="15" x14ac:dyDescent="0.25">
      <c r="A188" s="142">
        <v>599</v>
      </c>
      <c r="B188" s="142" t="s">
        <v>192</v>
      </c>
      <c r="C188" s="143">
        <v>36195760.909999996</v>
      </c>
      <c r="D188" s="143"/>
      <c r="E188" s="143">
        <v>36195760.909999996</v>
      </c>
      <c r="F188" s="143">
        <v>38996754.25</v>
      </c>
      <c r="G188" s="143"/>
      <c r="H188" s="143">
        <v>38996754.25</v>
      </c>
      <c r="I188" s="143">
        <f>(Taulukko2[[#This Row],[Sote-nettokustannus TP2021 (oikaisut huomioitu)]]+Taulukko2[[#This Row],[Sote-nettokustannus TP2022 (oikaisut huomioitu)]])/2</f>
        <v>37596257.579999998</v>
      </c>
      <c r="J188" s="146">
        <f t="shared" si="11"/>
        <v>38989711.904852726</v>
      </c>
      <c r="K188" s="143">
        <v>850662.87</v>
      </c>
      <c r="L188" s="143">
        <v>883699.46</v>
      </c>
      <c r="M188" s="143">
        <f t="shared" si="12"/>
        <v>867181.16500000004</v>
      </c>
      <c r="N188" s="146">
        <f t="shared" si="13"/>
        <v>889547.22928692994</v>
      </c>
      <c r="O188" s="147">
        <f t="shared" si="10"/>
        <v>39879259.134139657</v>
      </c>
    </row>
    <row r="189" spans="1:15" ht="15" x14ac:dyDescent="0.25">
      <c r="A189" s="142">
        <v>601</v>
      </c>
      <c r="B189" s="142" t="s">
        <v>193</v>
      </c>
      <c r="C189" s="143">
        <v>18305290.16</v>
      </c>
      <c r="D189" s="143">
        <v>432036</v>
      </c>
      <c r="E189" s="143">
        <v>18737326.16</v>
      </c>
      <c r="F189" s="143">
        <v>20811514.289999999</v>
      </c>
      <c r="G189" s="143">
        <v>-679685</v>
      </c>
      <c r="H189" s="143">
        <v>20131829.289999999</v>
      </c>
      <c r="I189" s="143">
        <f>(Taulukko2[[#This Row],[Sote-nettokustannus TP2021 (oikaisut huomioitu)]]+Taulukko2[[#This Row],[Sote-nettokustannus TP2022 (oikaisut huomioitu)]])/2</f>
        <v>19434577.725000001</v>
      </c>
      <c r="J189" s="146">
        <f t="shared" si="11"/>
        <v>20154894.004485063</v>
      </c>
      <c r="K189" s="143">
        <v>430830.69999999995</v>
      </c>
      <c r="L189" s="143">
        <v>374926.45</v>
      </c>
      <c r="M189" s="143">
        <f t="shared" si="12"/>
        <v>402878.57499999995</v>
      </c>
      <c r="N189" s="146">
        <f t="shared" si="13"/>
        <v>413269.49269051122</v>
      </c>
      <c r="O189" s="147">
        <f t="shared" si="10"/>
        <v>20568163.497175574</v>
      </c>
    </row>
    <row r="190" spans="1:15" ht="15" x14ac:dyDescent="0.25">
      <c r="A190" s="142">
        <v>604</v>
      </c>
      <c r="B190" s="142" t="s">
        <v>194</v>
      </c>
      <c r="C190" s="143">
        <v>58370941.330000013</v>
      </c>
      <c r="D190" s="143"/>
      <c r="E190" s="143">
        <v>58370941.330000013</v>
      </c>
      <c r="F190" s="143">
        <v>63822683.020000003</v>
      </c>
      <c r="G190" s="143"/>
      <c r="H190" s="143">
        <v>63822683.020000003</v>
      </c>
      <c r="I190" s="143">
        <f>(Taulukko2[[#This Row],[Sote-nettokustannus TP2021 (oikaisut huomioitu)]]+Taulukko2[[#This Row],[Sote-nettokustannus TP2022 (oikaisut huomioitu)]])/2</f>
        <v>61096812.175000012</v>
      </c>
      <c r="J190" s="146">
        <f t="shared" si="11"/>
        <v>63361282.700525351</v>
      </c>
      <c r="K190" s="143">
        <v>1520813.85</v>
      </c>
      <c r="L190" s="143">
        <v>1599540.31</v>
      </c>
      <c r="M190" s="143">
        <f t="shared" si="12"/>
        <v>1560177.08</v>
      </c>
      <c r="N190" s="146">
        <f t="shared" si="13"/>
        <v>1600416.6773052234</v>
      </c>
      <c r="O190" s="147">
        <f t="shared" si="10"/>
        <v>64961699.377830572</v>
      </c>
    </row>
    <row r="191" spans="1:15" ht="15" x14ac:dyDescent="0.25">
      <c r="A191" s="142">
        <v>607</v>
      </c>
      <c r="B191" s="142" t="s">
        <v>195</v>
      </c>
      <c r="C191" s="143">
        <v>18998753.550000001</v>
      </c>
      <c r="D191" s="143"/>
      <c r="E191" s="143">
        <v>18998753.550000001</v>
      </c>
      <c r="F191" s="143">
        <v>20278407.559999999</v>
      </c>
      <c r="G191" s="143"/>
      <c r="H191" s="143">
        <v>20278407.559999999</v>
      </c>
      <c r="I191" s="143">
        <f>(Taulukko2[[#This Row],[Sote-nettokustannus TP2021 (oikaisut huomioitu)]]+Taulukko2[[#This Row],[Sote-nettokustannus TP2022 (oikaisut huomioitu)]])/2</f>
        <v>19638580.555</v>
      </c>
      <c r="J191" s="146">
        <f t="shared" si="11"/>
        <v>20366457.922849797</v>
      </c>
      <c r="K191" s="143">
        <v>361848</v>
      </c>
      <c r="L191" s="143">
        <v>395184</v>
      </c>
      <c r="M191" s="143">
        <f t="shared" si="12"/>
        <v>378516</v>
      </c>
      <c r="N191" s="146">
        <f t="shared" si="13"/>
        <v>388278.56580668647</v>
      </c>
      <c r="O191" s="147">
        <f t="shared" si="10"/>
        <v>20754736.488656484</v>
      </c>
    </row>
    <row r="192" spans="1:15" ht="15" x14ac:dyDescent="0.25">
      <c r="A192" s="142">
        <v>608</v>
      </c>
      <c r="B192" s="142" t="s">
        <v>196</v>
      </c>
      <c r="C192" s="143">
        <v>8888689.4699999988</v>
      </c>
      <c r="D192" s="143"/>
      <c r="E192" s="143">
        <v>8888689.4699999988</v>
      </c>
      <c r="F192" s="143">
        <v>9339986.4499999993</v>
      </c>
      <c r="G192" s="143"/>
      <c r="H192" s="143">
        <v>9339986.4499999993</v>
      </c>
      <c r="I192" s="143">
        <f>(Taulukko2[[#This Row],[Sote-nettokustannus TP2021 (oikaisut huomioitu)]]+Taulukko2[[#This Row],[Sote-nettokustannus TP2022 (oikaisut huomioitu)]])/2</f>
        <v>9114337.959999999</v>
      </c>
      <c r="J192" s="146">
        <f t="shared" si="11"/>
        <v>9452148.5418513045</v>
      </c>
      <c r="K192" s="143">
        <v>276977.82</v>
      </c>
      <c r="L192" s="143">
        <v>283188.47999999998</v>
      </c>
      <c r="M192" s="143">
        <f t="shared" si="12"/>
        <v>280083.15000000002</v>
      </c>
      <c r="N192" s="146">
        <f t="shared" si="13"/>
        <v>287306.96665033721</v>
      </c>
      <c r="O192" s="147">
        <f t="shared" si="10"/>
        <v>9739455.5085016415</v>
      </c>
    </row>
    <row r="193" spans="1:15" ht="15" x14ac:dyDescent="0.25">
      <c r="A193" s="142">
        <v>609</v>
      </c>
      <c r="B193" s="142" t="s">
        <v>197</v>
      </c>
      <c r="C193" s="143">
        <v>328670061.59999996</v>
      </c>
      <c r="D193" s="143"/>
      <c r="E193" s="143">
        <v>328670061.59999996</v>
      </c>
      <c r="F193" s="143">
        <v>353875049.58999997</v>
      </c>
      <c r="G193" s="143"/>
      <c r="H193" s="143">
        <v>353875049.58999997</v>
      </c>
      <c r="I193" s="143">
        <f>(Taulukko2[[#This Row],[Sote-nettokustannus TP2021 (oikaisut huomioitu)]]+Taulukko2[[#This Row],[Sote-nettokustannus TP2022 (oikaisut huomioitu)]])/2</f>
        <v>341272555.59499997</v>
      </c>
      <c r="J193" s="146">
        <f t="shared" si="11"/>
        <v>353921360.26752597</v>
      </c>
      <c r="K193" s="143">
        <v>7418344.8100000024</v>
      </c>
      <c r="L193" s="143">
        <v>7503807.4400000004</v>
      </c>
      <c r="M193" s="143">
        <f t="shared" si="12"/>
        <v>7461076.1250000019</v>
      </c>
      <c r="N193" s="146">
        <f t="shared" si="13"/>
        <v>7653509.8574155672</v>
      </c>
      <c r="O193" s="147">
        <f t="shared" si="10"/>
        <v>361574870.12494153</v>
      </c>
    </row>
    <row r="194" spans="1:15" ht="15" x14ac:dyDescent="0.25">
      <c r="A194" s="142">
        <v>611</v>
      </c>
      <c r="B194" s="142" t="s">
        <v>198</v>
      </c>
      <c r="C194" s="143">
        <v>13451202.870000001</v>
      </c>
      <c r="D194" s="143"/>
      <c r="E194" s="143">
        <v>13451202.870000001</v>
      </c>
      <c r="F194" s="143">
        <v>15242214.380000001</v>
      </c>
      <c r="G194" s="143"/>
      <c r="H194" s="143">
        <v>15242214.380000001</v>
      </c>
      <c r="I194" s="143">
        <f>(Taulukko2[[#This Row],[Sote-nettokustannus TP2021 (oikaisut huomioitu)]]+Taulukko2[[#This Row],[Sote-nettokustannus TP2022 (oikaisut huomioitu)]])/2</f>
        <v>14346708.625</v>
      </c>
      <c r="J194" s="146">
        <f t="shared" si="11"/>
        <v>14878449.932984415</v>
      </c>
      <c r="K194" s="143">
        <v>406350.26</v>
      </c>
      <c r="L194" s="143">
        <v>352906.35</v>
      </c>
      <c r="M194" s="143">
        <f t="shared" si="12"/>
        <v>379628.30499999999</v>
      </c>
      <c r="N194" s="146">
        <f t="shared" si="13"/>
        <v>389419.55902794952</v>
      </c>
      <c r="O194" s="147">
        <f t="shared" si="10"/>
        <v>15267869.492012365</v>
      </c>
    </row>
    <row r="195" spans="1:15" ht="15" x14ac:dyDescent="0.25">
      <c r="A195" s="142">
        <v>614</v>
      </c>
      <c r="B195" s="142" t="s">
        <v>199</v>
      </c>
      <c r="C195" s="143">
        <v>19093403.779999997</v>
      </c>
      <c r="D195" s="143"/>
      <c r="E195" s="143">
        <v>19093403.779999997</v>
      </c>
      <c r="F195" s="143">
        <v>20066840.140000001</v>
      </c>
      <c r="G195" s="143"/>
      <c r="H195" s="143">
        <v>20066840.140000001</v>
      </c>
      <c r="I195" s="143">
        <f>(Taulukko2[[#This Row],[Sote-nettokustannus TP2021 (oikaisut huomioitu)]]+Taulukko2[[#This Row],[Sote-nettokustannus TP2022 (oikaisut huomioitu)]])/2</f>
        <v>19580121.960000001</v>
      </c>
      <c r="J195" s="146">
        <f t="shared" si="11"/>
        <v>20305832.639267717</v>
      </c>
      <c r="K195" s="143">
        <v>379263</v>
      </c>
      <c r="L195" s="143">
        <v>430602.5</v>
      </c>
      <c r="M195" s="143">
        <f t="shared" si="12"/>
        <v>404932.75</v>
      </c>
      <c r="N195" s="146">
        <f t="shared" si="13"/>
        <v>415376.64832703909</v>
      </c>
      <c r="O195" s="147">
        <f t="shared" si="10"/>
        <v>20721209.287594754</v>
      </c>
    </row>
    <row r="196" spans="1:15" ht="15" x14ac:dyDescent="0.25">
      <c r="A196" s="142">
        <v>615</v>
      </c>
      <c r="B196" s="142" t="s">
        <v>200</v>
      </c>
      <c r="C196" s="143">
        <v>35734355.090000011</v>
      </c>
      <c r="D196" s="143">
        <v>-54928.083000000006</v>
      </c>
      <c r="E196" s="143">
        <v>35679427.007000014</v>
      </c>
      <c r="F196" s="143">
        <v>36161368.590000004</v>
      </c>
      <c r="G196" s="143">
        <v>613945.72428000008</v>
      </c>
      <c r="H196" s="143">
        <v>36775314.314280003</v>
      </c>
      <c r="I196" s="143">
        <f>(Taulukko2[[#This Row],[Sote-nettokustannus TP2021 (oikaisut huomioitu)]]+Taulukko2[[#This Row],[Sote-nettokustannus TP2022 (oikaisut huomioitu)]])/2</f>
        <v>36227370.660640009</v>
      </c>
      <c r="J196" s="146">
        <f t="shared" si="11"/>
        <v>37570089.047375552</v>
      </c>
      <c r="K196" s="143">
        <v>553065.31000000006</v>
      </c>
      <c r="L196" s="143">
        <v>551350.48</v>
      </c>
      <c r="M196" s="143">
        <f t="shared" si="12"/>
        <v>552207.89500000002</v>
      </c>
      <c r="N196" s="146">
        <f t="shared" si="13"/>
        <v>566450.26761809096</v>
      </c>
      <c r="O196" s="147">
        <f t="shared" si="10"/>
        <v>38136539.314993642</v>
      </c>
    </row>
    <row r="197" spans="1:15" ht="15" x14ac:dyDescent="0.25">
      <c r="A197" s="142">
        <v>616</v>
      </c>
      <c r="B197" s="142" t="s">
        <v>201</v>
      </c>
      <c r="C197" s="143">
        <v>6314799.3599999994</v>
      </c>
      <c r="D197" s="143">
        <v>1897.3856088079999</v>
      </c>
      <c r="E197" s="143">
        <v>6316696.7456088075</v>
      </c>
      <c r="F197" s="143">
        <v>7007020.7800000003</v>
      </c>
      <c r="G197" s="143">
        <v>190593.61728599999</v>
      </c>
      <c r="H197" s="143">
        <v>7197614.3972860007</v>
      </c>
      <c r="I197" s="143">
        <f>(Taulukko2[[#This Row],[Sote-nettokustannus TP2021 (oikaisut huomioitu)]]+Taulukko2[[#This Row],[Sote-nettokustannus TP2022 (oikaisut huomioitu)]])/2</f>
        <v>6757155.5714474041</v>
      </c>
      <c r="J197" s="146">
        <f t="shared" si="11"/>
        <v>7007600.3832667852</v>
      </c>
      <c r="K197" s="143">
        <v>221228.05000000002</v>
      </c>
      <c r="L197" s="143">
        <v>192763.78</v>
      </c>
      <c r="M197" s="143">
        <f t="shared" si="12"/>
        <v>206995.91500000001</v>
      </c>
      <c r="N197" s="146">
        <f t="shared" si="13"/>
        <v>212334.68863678889</v>
      </c>
      <c r="O197" s="147">
        <f t="shared" ref="O197:O260" si="14">N197+J197</f>
        <v>7219935.0719035743</v>
      </c>
    </row>
    <row r="198" spans="1:15" ht="15" x14ac:dyDescent="0.25">
      <c r="A198" s="142">
        <v>619</v>
      </c>
      <c r="B198" s="142" t="s">
        <v>202</v>
      </c>
      <c r="C198" s="143">
        <v>12668056.77</v>
      </c>
      <c r="D198" s="143">
        <v>-129931.86923999999</v>
      </c>
      <c r="E198" s="143">
        <v>12538124.900759999</v>
      </c>
      <c r="F198" s="143">
        <v>12331008.539999999</v>
      </c>
      <c r="G198" s="143">
        <v>211003.88741999998</v>
      </c>
      <c r="H198" s="143">
        <v>12542012.42742</v>
      </c>
      <c r="I198" s="143">
        <f>(Taulukko2[[#This Row],[Sote-nettokustannus TP2021 (oikaisut huomioitu)]]+Taulukko2[[#This Row],[Sote-nettokustannus TP2022 (oikaisut huomioitu)]])/2</f>
        <v>12540068.66409</v>
      </c>
      <c r="J198" s="146">
        <f t="shared" ref="J198:J261" si="15">(I198/$I$4)*$H$4</f>
        <v>13004849.310853681</v>
      </c>
      <c r="K198" s="143">
        <v>217505.45</v>
      </c>
      <c r="L198" s="143">
        <v>226345.5</v>
      </c>
      <c r="M198" s="143">
        <f t="shared" ref="M198:M261" si="16">AVERAGE(K198:L198)</f>
        <v>221925.47500000001</v>
      </c>
      <c r="N198" s="146">
        <f t="shared" ref="N198:N261" si="17">(M198/$M$4)*$L$4</f>
        <v>227649.30715998178</v>
      </c>
      <c r="O198" s="147">
        <f t="shared" si="14"/>
        <v>13232498.618013663</v>
      </c>
    </row>
    <row r="199" spans="1:15" ht="15" x14ac:dyDescent="0.25">
      <c r="A199" s="142">
        <v>620</v>
      </c>
      <c r="B199" s="142" t="s">
        <v>203</v>
      </c>
      <c r="C199" s="143">
        <v>15189925.350000001</v>
      </c>
      <c r="D199" s="143"/>
      <c r="E199" s="143">
        <v>15189925.350000001</v>
      </c>
      <c r="F199" s="143">
        <v>15311153.52</v>
      </c>
      <c r="G199" s="143"/>
      <c r="H199" s="143">
        <v>15311153.52</v>
      </c>
      <c r="I199" s="143">
        <f>(Taulukko2[[#This Row],[Sote-nettokustannus TP2021 (oikaisut huomioitu)]]+Taulukko2[[#This Row],[Sote-nettokustannus TP2022 (oikaisut huomioitu)]])/2</f>
        <v>15250539.435000001</v>
      </c>
      <c r="J199" s="146">
        <f t="shared" si="15"/>
        <v>15815780.00679943</v>
      </c>
      <c r="K199" s="143">
        <v>345872.8</v>
      </c>
      <c r="L199" s="143">
        <v>341943.78</v>
      </c>
      <c r="M199" s="143">
        <f t="shared" si="16"/>
        <v>343908.29000000004</v>
      </c>
      <c r="N199" s="146">
        <f t="shared" si="17"/>
        <v>352778.26461821969</v>
      </c>
      <c r="O199" s="147">
        <f t="shared" si="14"/>
        <v>16168558.271417649</v>
      </c>
    </row>
    <row r="200" spans="1:15" ht="15" x14ac:dyDescent="0.25">
      <c r="A200" s="142">
        <v>623</v>
      </c>
      <c r="B200" s="142" t="s">
        <v>204</v>
      </c>
      <c r="C200" s="143">
        <v>11037413.539999997</v>
      </c>
      <c r="D200" s="143">
        <v>117107.98</v>
      </c>
      <c r="E200" s="143">
        <v>11154521.519999998</v>
      </c>
      <c r="F200" s="143">
        <v>11623525.32</v>
      </c>
      <c r="G200" s="143">
        <v>-181071.83</v>
      </c>
      <c r="H200" s="143">
        <v>11442453.49</v>
      </c>
      <c r="I200" s="143">
        <f>(Taulukko2[[#This Row],[Sote-nettokustannus TP2021 (oikaisut huomioitu)]]+Taulukko2[[#This Row],[Sote-nettokustannus TP2022 (oikaisut huomioitu)]])/2</f>
        <v>11298487.504999999</v>
      </c>
      <c r="J200" s="146">
        <f t="shared" si="15"/>
        <v>11717250.629085841</v>
      </c>
      <c r="K200" s="143">
        <v>218785.4</v>
      </c>
      <c r="L200" s="143">
        <v>243702.19</v>
      </c>
      <c r="M200" s="143">
        <f t="shared" si="16"/>
        <v>231243.79499999998</v>
      </c>
      <c r="N200" s="146">
        <f t="shared" si="17"/>
        <v>237207.96234319135</v>
      </c>
      <c r="O200" s="147">
        <f t="shared" si="14"/>
        <v>11954458.591429032</v>
      </c>
    </row>
    <row r="201" spans="1:15" ht="15" x14ac:dyDescent="0.25">
      <c r="A201" s="142">
        <v>624</v>
      </c>
      <c r="B201" s="142" t="s">
        <v>205</v>
      </c>
      <c r="C201" s="143">
        <v>17049542.119999997</v>
      </c>
      <c r="D201" s="143"/>
      <c r="E201" s="143">
        <v>17049542.119999997</v>
      </c>
      <c r="F201" s="143">
        <v>18933437.379999999</v>
      </c>
      <c r="G201" s="143"/>
      <c r="H201" s="143">
        <v>18933437.379999999</v>
      </c>
      <c r="I201" s="143">
        <f>(Taulukko2[[#This Row],[Sote-nettokustannus TP2021 (oikaisut huomioitu)]]+Taulukko2[[#This Row],[Sote-nettokustannus TP2022 (oikaisut huomioitu)]])/2</f>
        <v>17991489.75</v>
      </c>
      <c r="J201" s="146">
        <f t="shared" si="15"/>
        <v>18658319.929821342</v>
      </c>
      <c r="K201" s="143">
        <v>377775.58</v>
      </c>
      <c r="L201" s="143">
        <v>425411.63</v>
      </c>
      <c r="M201" s="143">
        <f t="shared" si="16"/>
        <v>401593.60499999998</v>
      </c>
      <c r="N201" s="146">
        <f t="shared" si="17"/>
        <v>411951.38114779018</v>
      </c>
      <c r="O201" s="147">
        <f t="shared" si="14"/>
        <v>19070271.310969133</v>
      </c>
    </row>
    <row r="202" spans="1:15" ht="15" x14ac:dyDescent="0.25">
      <c r="A202" s="142">
        <v>625</v>
      </c>
      <c r="B202" s="142" t="s">
        <v>206</v>
      </c>
      <c r="C202" s="143">
        <v>11595286.960000001</v>
      </c>
      <c r="D202" s="143">
        <v>-15693.738000000001</v>
      </c>
      <c r="E202" s="143">
        <v>11579593.222000001</v>
      </c>
      <c r="F202" s="143">
        <v>12864821.76</v>
      </c>
      <c r="G202" s="143">
        <v>175413.06408000001</v>
      </c>
      <c r="H202" s="143">
        <v>13040234.82408</v>
      </c>
      <c r="I202" s="143">
        <f>(Taulukko2[[#This Row],[Sote-nettokustannus TP2021 (oikaisut huomioitu)]]+Taulukko2[[#This Row],[Sote-nettokustannus TP2022 (oikaisut huomioitu)]])/2</f>
        <v>12309914.02304</v>
      </c>
      <c r="J202" s="146">
        <f t="shared" si="15"/>
        <v>12766164.300011592</v>
      </c>
      <c r="K202" s="143">
        <v>399008.27999999997</v>
      </c>
      <c r="L202" s="143">
        <v>573618.79</v>
      </c>
      <c r="M202" s="143">
        <f t="shared" si="16"/>
        <v>486313.53500000003</v>
      </c>
      <c r="N202" s="146">
        <f t="shared" si="17"/>
        <v>498856.38097776542</v>
      </c>
      <c r="O202" s="147">
        <f t="shared" si="14"/>
        <v>13265020.680989357</v>
      </c>
    </row>
    <row r="203" spans="1:15" ht="15" x14ac:dyDescent="0.25">
      <c r="A203" s="142">
        <v>626</v>
      </c>
      <c r="B203" s="142" t="s">
        <v>207</v>
      </c>
      <c r="C203" s="143">
        <v>27402101.249999993</v>
      </c>
      <c r="D203" s="143">
        <v>-41849.968000000001</v>
      </c>
      <c r="E203" s="143">
        <v>27360251.281999994</v>
      </c>
      <c r="F203" s="143">
        <v>27829098.09</v>
      </c>
      <c r="G203" s="143">
        <v>467768.17087999999</v>
      </c>
      <c r="H203" s="143">
        <v>28296866.260880001</v>
      </c>
      <c r="I203" s="143">
        <f>(Taulukko2[[#This Row],[Sote-nettokustannus TP2021 (oikaisut huomioitu)]]+Taulukko2[[#This Row],[Sote-nettokustannus TP2022 (oikaisut huomioitu)]])/2</f>
        <v>27828558.771439999</v>
      </c>
      <c r="J203" s="146">
        <f t="shared" si="15"/>
        <v>28859986.580231</v>
      </c>
      <c r="K203" s="143">
        <v>600151.98</v>
      </c>
      <c r="L203" s="143">
        <v>624835.19999999995</v>
      </c>
      <c r="M203" s="143">
        <f t="shared" si="16"/>
        <v>612493.59</v>
      </c>
      <c r="N203" s="146">
        <f t="shared" si="17"/>
        <v>628290.8323320247</v>
      </c>
      <c r="O203" s="147">
        <f t="shared" si="14"/>
        <v>29488277.412563026</v>
      </c>
    </row>
    <row r="204" spans="1:15" ht="15" x14ac:dyDescent="0.25">
      <c r="A204" s="142">
        <v>630</v>
      </c>
      <c r="B204" s="142" t="s">
        <v>208</v>
      </c>
      <c r="C204" s="143">
        <v>6788443.9299999997</v>
      </c>
      <c r="D204" s="143">
        <v>-10462.492</v>
      </c>
      <c r="E204" s="143">
        <v>6777981.4380000001</v>
      </c>
      <c r="F204" s="143">
        <v>7085318.5599999996</v>
      </c>
      <c r="G204" s="143">
        <v>116942.04272</v>
      </c>
      <c r="H204" s="143">
        <v>7202260.6027199998</v>
      </c>
      <c r="I204" s="143">
        <f>(Taulukko2[[#This Row],[Sote-nettokustannus TP2021 (oikaisut huomioitu)]]+Taulukko2[[#This Row],[Sote-nettokustannus TP2022 (oikaisut huomioitu)]])/2</f>
        <v>6990121.0203600004</v>
      </c>
      <c r="J204" s="146">
        <f t="shared" si="15"/>
        <v>7249200.3807548024</v>
      </c>
      <c r="K204" s="143">
        <v>221869.27000000002</v>
      </c>
      <c r="L204" s="143">
        <v>302014</v>
      </c>
      <c r="M204" s="143">
        <f t="shared" si="16"/>
        <v>261941.63500000001</v>
      </c>
      <c r="N204" s="146">
        <f t="shared" si="17"/>
        <v>268697.55139243405</v>
      </c>
      <c r="O204" s="147">
        <f t="shared" si="14"/>
        <v>7517897.9321472365</v>
      </c>
    </row>
    <row r="205" spans="1:15" ht="15" x14ac:dyDescent="0.25">
      <c r="A205" s="142">
        <v>631</v>
      </c>
      <c r="B205" s="142" t="s">
        <v>209</v>
      </c>
      <c r="C205" s="143">
        <v>6859075.6699999999</v>
      </c>
      <c r="D205" s="143">
        <v>-72184.371799999994</v>
      </c>
      <c r="E205" s="143">
        <v>6786891.2982000001</v>
      </c>
      <c r="F205" s="143">
        <v>7984024.3499999996</v>
      </c>
      <c r="G205" s="143">
        <v>117224.38189999999</v>
      </c>
      <c r="H205" s="143">
        <v>8101248.7319</v>
      </c>
      <c r="I205" s="143">
        <f>(Taulukko2[[#This Row],[Sote-nettokustannus TP2021 (oikaisut huomioitu)]]+Taulukko2[[#This Row],[Sote-nettokustannus TP2022 (oikaisut huomioitu)]])/2</f>
        <v>7444070.0150499996</v>
      </c>
      <c r="J205" s="146">
        <f t="shared" si="15"/>
        <v>7719974.3795976033</v>
      </c>
      <c r="K205" s="143">
        <v>164436.71</v>
      </c>
      <c r="L205" s="143">
        <v>182547.56</v>
      </c>
      <c r="M205" s="143">
        <f t="shared" si="16"/>
        <v>173492.13500000001</v>
      </c>
      <c r="N205" s="146">
        <f t="shared" si="17"/>
        <v>177966.78966421509</v>
      </c>
      <c r="O205" s="147">
        <f t="shared" si="14"/>
        <v>7897941.1692618188</v>
      </c>
    </row>
    <row r="206" spans="1:15" ht="15" x14ac:dyDescent="0.25">
      <c r="A206" s="142">
        <v>635</v>
      </c>
      <c r="B206" s="142" t="s">
        <v>210</v>
      </c>
      <c r="C206" s="143">
        <v>26025162.359999999</v>
      </c>
      <c r="D206" s="143"/>
      <c r="E206" s="143">
        <v>26025162.359999999</v>
      </c>
      <c r="F206" s="143">
        <v>27500462.59</v>
      </c>
      <c r="G206" s="143"/>
      <c r="H206" s="143">
        <v>27500462.59</v>
      </c>
      <c r="I206" s="143">
        <f>(Taulukko2[[#This Row],[Sote-nettokustannus TP2021 (oikaisut huomioitu)]]+Taulukko2[[#This Row],[Sote-nettokustannus TP2022 (oikaisut huomioitu)]])/2</f>
        <v>26762812.475000001</v>
      </c>
      <c r="J206" s="146">
        <f t="shared" si="15"/>
        <v>27754739.841950212</v>
      </c>
      <c r="K206" s="143">
        <v>524529.68999999994</v>
      </c>
      <c r="L206" s="143">
        <v>562508.1</v>
      </c>
      <c r="M206" s="143">
        <f t="shared" si="16"/>
        <v>543518.89500000002</v>
      </c>
      <c r="N206" s="146">
        <f t="shared" si="17"/>
        <v>557537.16365869611</v>
      </c>
      <c r="O206" s="147">
        <f t="shared" si="14"/>
        <v>28312277.005608909</v>
      </c>
    </row>
    <row r="207" spans="1:15" ht="15" x14ac:dyDescent="0.25">
      <c r="A207" s="142">
        <v>636</v>
      </c>
      <c r="B207" s="142" t="s">
        <v>211</v>
      </c>
      <c r="C207" s="143">
        <v>28382499.600000001</v>
      </c>
      <c r="D207" s="143">
        <v>-332048.11027999996</v>
      </c>
      <c r="E207" s="143">
        <v>28050451.489720002</v>
      </c>
      <c r="F207" s="143">
        <v>29782256.66</v>
      </c>
      <c r="G207" s="143">
        <v>539232.15674000001</v>
      </c>
      <c r="H207" s="143">
        <v>30321488.816739999</v>
      </c>
      <c r="I207" s="143">
        <f>(Taulukko2[[#This Row],[Sote-nettokustannus TP2021 (oikaisut huomioitu)]]+Taulukko2[[#This Row],[Sote-nettokustannus TP2022 (oikaisut huomioitu)]])/2</f>
        <v>29185970.15323</v>
      </c>
      <c r="J207" s="146">
        <f t="shared" si="15"/>
        <v>30267708.57489343</v>
      </c>
      <c r="K207" s="143">
        <v>610213.77</v>
      </c>
      <c r="L207" s="143">
        <v>693628.18</v>
      </c>
      <c r="M207" s="143">
        <f t="shared" si="16"/>
        <v>651920.97500000009</v>
      </c>
      <c r="N207" s="146">
        <f t="shared" si="17"/>
        <v>668735.11606456991</v>
      </c>
      <c r="O207" s="147">
        <f t="shared" si="14"/>
        <v>30936443.690958001</v>
      </c>
    </row>
    <row r="208" spans="1:15" ht="15" x14ac:dyDescent="0.25">
      <c r="A208" s="142">
        <v>638</v>
      </c>
      <c r="B208" s="142" t="s">
        <v>212</v>
      </c>
      <c r="C208" s="143">
        <v>161422493.49000001</v>
      </c>
      <c r="D208" s="143"/>
      <c r="E208" s="143">
        <v>161422493.49000001</v>
      </c>
      <c r="F208" s="143">
        <v>177202518.88</v>
      </c>
      <c r="G208" s="143"/>
      <c r="H208" s="143">
        <v>177202518.88</v>
      </c>
      <c r="I208" s="143">
        <f>(Taulukko2[[#This Row],[Sote-nettokustannus TP2021 (oikaisut huomioitu)]]+Taulukko2[[#This Row],[Sote-nettokustannus TP2022 (oikaisut huomioitu)]])/2</f>
        <v>169312506.185</v>
      </c>
      <c r="J208" s="146">
        <f t="shared" si="15"/>
        <v>175587844.72084004</v>
      </c>
      <c r="K208" s="143">
        <v>4979534.3500000006</v>
      </c>
      <c r="L208" s="143">
        <v>6278982.1200000001</v>
      </c>
      <c r="M208" s="143">
        <f t="shared" si="16"/>
        <v>5629258.2350000003</v>
      </c>
      <c r="N208" s="146">
        <f t="shared" si="17"/>
        <v>5774446.2956421375</v>
      </c>
      <c r="O208" s="147">
        <f t="shared" si="14"/>
        <v>181362291.01648217</v>
      </c>
    </row>
    <row r="209" spans="1:15" ht="15" x14ac:dyDescent="0.25">
      <c r="A209" s="142">
        <v>678</v>
      </c>
      <c r="B209" s="142" t="s">
        <v>213</v>
      </c>
      <c r="C209" s="143">
        <v>92296167.519999981</v>
      </c>
      <c r="D209" s="143">
        <v>-128165.527</v>
      </c>
      <c r="E209" s="143">
        <v>92168001.992999986</v>
      </c>
      <c r="F209" s="143">
        <v>100395122.59</v>
      </c>
      <c r="G209" s="143">
        <v>1432540.0233200002</v>
      </c>
      <c r="H209" s="143">
        <v>101827662.61332001</v>
      </c>
      <c r="I209" s="143">
        <f>(Taulukko2[[#This Row],[Sote-nettokustannus TP2021 (oikaisut huomioitu)]]+Taulukko2[[#This Row],[Sote-nettokustannus TP2022 (oikaisut huomioitu)]])/2</f>
        <v>96997832.303159997</v>
      </c>
      <c r="J209" s="146">
        <f t="shared" si="15"/>
        <v>100592925.47530806</v>
      </c>
      <c r="K209" s="143">
        <v>3148922.02</v>
      </c>
      <c r="L209" s="143">
        <v>3575990.4</v>
      </c>
      <c r="M209" s="143">
        <f t="shared" si="16"/>
        <v>3362456.21</v>
      </c>
      <c r="N209" s="146">
        <f t="shared" si="17"/>
        <v>3449179.6246567825</v>
      </c>
      <c r="O209" s="147">
        <f t="shared" si="14"/>
        <v>104042105.09996484</v>
      </c>
    </row>
    <row r="210" spans="1:15" ht="15" x14ac:dyDescent="0.25">
      <c r="A210" s="142">
        <v>680</v>
      </c>
      <c r="B210" s="142" t="s">
        <v>214</v>
      </c>
      <c r="C210" s="143">
        <v>83348675.349999979</v>
      </c>
      <c r="D210" s="143">
        <v>-822901.83851999999</v>
      </c>
      <c r="E210" s="143">
        <v>82525773.511479974</v>
      </c>
      <c r="F210" s="143">
        <v>91230099.590000004</v>
      </c>
      <c r="G210" s="143">
        <v>1336357.9536599999</v>
      </c>
      <c r="H210" s="143">
        <v>92566457.54366</v>
      </c>
      <c r="I210" s="143">
        <f>(Taulukko2[[#This Row],[Sote-nettokustannus TP2021 (oikaisut huomioitu)]]+Taulukko2[[#This Row],[Sote-nettokustannus TP2022 (oikaisut huomioitu)]])/2</f>
        <v>87546115.527569979</v>
      </c>
      <c r="J210" s="146">
        <f t="shared" si="15"/>
        <v>90790893.629389465</v>
      </c>
      <c r="K210" s="143">
        <v>1859809.93</v>
      </c>
      <c r="L210" s="143">
        <v>2132432.08</v>
      </c>
      <c r="M210" s="143">
        <f t="shared" si="16"/>
        <v>1996121.0049999999</v>
      </c>
      <c r="N210" s="146">
        <f t="shared" si="17"/>
        <v>2047604.3311194286</v>
      </c>
      <c r="O210" s="147">
        <f t="shared" si="14"/>
        <v>92838497.960508898</v>
      </c>
    </row>
    <row r="211" spans="1:15" ht="15" x14ac:dyDescent="0.25">
      <c r="A211" s="142">
        <v>681</v>
      </c>
      <c r="B211" s="142" t="s">
        <v>215</v>
      </c>
      <c r="C211" s="143">
        <v>14963966.439999999</v>
      </c>
      <c r="D211" s="143"/>
      <c r="E211" s="143">
        <v>14963966.439999999</v>
      </c>
      <c r="F211" s="143">
        <v>15523839.189999999</v>
      </c>
      <c r="G211" s="143"/>
      <c r="H211" s="143">
        <v>15523839.189999999</v>
      </c>
      <c r="I211" s="143">
        <f>(Taulukko2[[#This Row],[Sote-nettokustannus TP2021 (oikaisut huomioitu)]]+Taulukko2[[#This Row],[Sote-nettokustannus TP2022 (oikaisut huomioitu)]])/2</f>
        <v>15243902.814999999</v>
      </c>
      <c r="J211" s="146">
        <f t="shared" si="15"/>
        <v>15808897.409475176</v>
      </c>
      <c r="K211" s="143">
        <v>304503.06</v>
      </c>
      <c r="L211" s="143">
        <v>326248.44</v>
      </c>
      <c r="M211" s="143">
        <f t="shared" si="16"/>
        <v>315375.75</v>
      </c>
      <c r="N211" s="146">
        <f t="shared" si="17"/>
        <v>323509.8223066082</v>
      </c>
      <c r="O211" s="147">
        <f t="shared" si="14"/>
        <v>16132407.231781784</v>
      </c>
    </row>
    <row r="212" spans="1:15" ht="15" x14ac:dyDescent="0.25">
      <c r="A212" s="142">
        <v>683</v>
      </c>
      <c r="B212" s="142" t="s">
        <v>216</v>
      </c>
      <c r="C212" s="143">
        <v>17606006.050000001</v>
      </c>
      <c r="D212" s="143"/>
      <c r="E212" s="143">
        <v>17606006.050000001</v>
      </c>
      <c r="F212" s="143">
        <v>17948903.120000001</v>
      </c>
      <c r="G212" s="143"/>
      <c r="H212" s="143">
        <v>17948903.120000001</v>
      </c>
      <c r="I212" s="143">
        <f>(Taulukko2[[#This Row],[Sote-nettokustannus TP2021 (oikaisut huomioitu)]]+Taulukko2[[#This Row],[Sote-nettokustannus TP2022 (oikaisut huomioitu)]])/2</f>
        <v>17777454.585000001</v>
      </c>
      <c r="J212" s="146">
        <f t="shared" si="15"/>
        <v>18436351.841558833</v>
      </c>
      <c r="K212" s="143">
        <v>416791</v>
      </c>
      <c r="L212" s="143">
        <v>456018</v>
      </c>
      <c r="M212" s="143">
        <f t="shared" si="16"/>
        <v>436404.5</v>
      </c>
      <c r="N212" s="146">
        <f t="shared" si="17"/>
        <v>447660.10781997093</v>
      </c>
      <c r="O212" s="147">
        <f t="shared" si="14"/>
        <v>18884011.949378803</v>
      </c>
    </row>
    <row r="213" spans="1:15" ht="15" x14ac:dyDescent="0.25">
      <c r="A213" s="142">
        <v>684</v>
      </c>
      <c r="B213" s="142" t="s">
        <v>217</v>
      </c>
      <c r="C213" s="143">
        <v>143790641</v>
      </c>
      <c r="D213" s="143"/>
      <c r="E213" s="143">
        <v>143790641</v>
      </c>
      <c r="F213" s="143">
        <v>155588861</v>
      </c>
      <c r="G213" s="143"/>
      <c r="H213" s="143">
        <v>155588861</v>
      </c>
      <c r="I213" s="143">
        <f>(Taulukko2[[#This Row],[Sote-nettokustannus TP2021 (oikaisut huomioitu)]]+Taulukko2[[#This Row],[Sote-nettokustannus TP2022 (oikaisut huomioitu)]])/2</f>
        <v>149689751</v>
      </c>
      <c r="J213" s="146">
        <f t="shared" si="15"/>
        <v>155237798.71387774</v>
      </c>
      <c r="K213" s="143">
        <v>3629000</v>
      </c>
      <c r="L213" s="143">
        <v>3901680</v>
      </c>
      <c r="M213" s="143">
        <f t="shared" si="16"/>
        <v>3765340</v>
      </c>
      <c r="N213" s="146">
        <f t="shared" si="17"/>
        <v>3862454.4668509355</v>
      </c>
      <c r="O213" s="147">
        <f t="shared" si="14"/>
        <v>159100253.18072867</v>
      </c>
    </row>
    <row r="214" spans="1:15" ht="15" x14ac:dyDescent="0.25">
      <c r="A214" s="142">
        <v>686</v>
      </c>
      <c r="B214" s="142" t="s">
        <v>218</v>
      </c>
      <c r="C214" s="143">
        <v>15126022.730000004</v>
      </c>
      <c r="D214" s="143"/>
      <c r="E214" s="143">
        <v>15126022.730000004</v>
      </c>
      <c r="F214" s="143">
        <v>15923619.48</v>
      </c>
      <c r="G214" s="143"/>
      <c r="H214" s="143">
        <v>15923619.48</v>
      </c>
      <c r="I214" s="143">
        <f>(Taulukko2[[#This Row],[Sote-nettokustannus TP2021 (oikaisut huomioitu)]]+Taulukko2[[#This Row],[Sote-nettokustannus TP2022 (oikaisut huomioitu)]])/2</f>
        <v>15524821.105000002</v>
      </c>
      <c r="J214" s="146">
        <f t="shared" si="15"/>
        <v>16100227.555104636</v>
      </c>
      <c r="K214" s="143">
        <v>343875.32999999996</v>
      </c>
      <c r="L214" s="143">
        <v>394410.81</v>
      </c>
      <c r="M214" s="143">
        <f t="shared" si="16"/>
        <v>369143.06999999995</v>
      </c>
      <c r="N214" s="146">
        <f t="shared" si="17"/>
        <v>378663.892139506</v>
      </c>
      <c r="O214" s="147">
        <f t="shared" si="14"/>
        <v>16478891.447244141</v>
      </c>
    </row>
    <row r="215" spans="1:15" ht="15" x14ac:dyDescent="0.25">
      <c r="A215" s="142">
        <v>687</v>
      </c>
      <c r="B215" s="142" t="s">
        <v>219</v>
      </c>
      <c r="C215" s="143">
        <v>8843156.5300000012</v>
      </c>
      <c r="D215" s="143"/>
      <c r="E215" s="143">
        <v>8843156.5300000012</v>
      </c>
      <c r="F215" s="143">
        <v>9460551.6400000006</v>
      </c>
      <c r="G215" s="143"/>
      <c r="H215" s="143">
        <v>9460551.6400000006</v>
      </c>
      <c r="I215" s="143">
        <f>(Taulukko2[[#This Row],[Sote-nettokustannus TP2021 (oikaisut huomioitu)]]+Taulukko2[[#This Row],[Sote-nettokustannus TP2022 (oikaisut huomioitu)]])/2</f>
        <v>9151854.0850000009</v>
      </c>
      <c r="J215" s="146">
        <f t="shared" si="15"/>
        <v>9491055.1511707027</v>
      </c>
      <c r="K215" s="143">
        <v>270077.55</v>
      </c>
      <c r="L215" s="143">
        <v>300028.45</v>
      </c>
      <c r="M215" s="143">
        <f t="shared" si="16"/>
        <v>285053</v>
      </c>
      <c r="N215" s="146">
        <f t="shared" si="17"/>
        <v>292404.9974608561</v>
      </c>
      <c r="O215" s="147">
        <f t="shared" si="14"/>
        <v>9783460.1486315578</v>
      </c>
    </row>
    <row r="216" spans="1:15" ht="15" x14ac:dyDescent="0.25">
      <c r="A216" s="142">
        <v>689</v>
      </c>
      <c r="B216" s="142" t="s">
        <v>220</v>
      </c>
      <c r="C216" s="143">
        <v>14859848.540000003</v>
      </c>
      <c r="D216" s="143">
        <v>-24961.33</v>
      </c>
      <c r="E216" s="143">
        <v>14834887.210000003</v>
      </c>
      <c r="F216" s="143">
        <v>15971342.220000001</v>
      </c>
      <c r="G216" s="143">
        <v>-1180.29</v>
      </c>
      <c r="H216" s="143">
        <v>15970161.930000002</v>
      </c>
      <c r="I216" s="143">
        <f>(Taulukko2[[#This Row],[Sote-nettokustannus TP2021 (oikaisut huomioitu)]]+Taulukko2[[#This Row],[Sote-nettokustannus TP2022 (oikaisut huomioitu)]])/2</f>
        <v>15402524.570000002</v>
      </c>
      <c r="J216" s="146">
        <f t="shared" si="15"/>
        <v>15973398.264809838</v>
      </c>
      <c r="K216" s="143">
        <v>295226.86000000004</v>
      </c>
      <c r="L216" s="143">
        <v>289208.01</v>
      </c>
      <c r="M216" s="143">
        <f t="shared" si="16"/>
        <v>292217.43500000006</v>
      </c>
      <c r="N216" s="146">
        <f t="shared" si="17"/>
        <v>299754.21531852987</v>
      </c>
      <c r="O216" s="147">
        <f t="shared" si="14"/>
        <v>16273152.480128367</v>
      </c>
    </row>
    <row r="217" spans="1:15" ht="15" x14ac:dyDescent="0.25">
      <c r="A217" s="142">
        <v>691</v>
      </c>
      <c r="B217" s="142" t="s">
        <v>221</v>
      </c>
      <c r="C217" s="143">
        <v>11656795.920000002</v>
      </c>
      <c r="D217" s="143"/>
      <c r="E217" s="143">
        <v>11656795.920000002</v>
      </c>
      <c r="F217" s="143">
        <v>12162599.25</v>
      </c>
      <c r="G217" s="143"/>
      <c r="H217" s="143">
        <v>12162599.25</v>
      </c>
      <c r="I217" s="143">
        <f>(Taulukko2[[#This Row],[Sote-nettokustannus TP2021 (oikaisut huomioitu)]]+Taulukko2[[#This Row],[Sote-nettokustannus TP2022 (oikaisut huomioitu)]])/2</f>
        <v>11909697.585000001</v>
      </c>
      <c r="J217" s="146">
        <f t="shared" si="15"/>
        <v>12351114.382195652</v>
      </c>
      <c r="K217" s="143">
        <v>274036.03999999998</v>
      </c>
      <c r="L217" s="143">
        <v>336026.91</v>
      </c>
      <c r="M217" s="143">
        <f t="shared" si="16"/>
        <v>305031.47499999998</v>
      </c>
      <c r="N217" s="146">
        <f t="shared" si="17"/>
        <v>312898.75101421901</v>
      </c>
      <c r="O217" s="147">
        <f t="shared" si="14"/>
        <v>12664013.133209871</v>
      </c>
    </row>
    <row r="218" spans="1:15" ht="15" x14ac:dyDescent="0.25">
      <c r="A218" s="142">
        <v>694</v>
      </c>
      <c r="B218" s="142" t="s">
        <v>222</v>
      </c>
      <c r="C218" s="143">
        <v>100954602.28</v>
      </c>
      <c r="D218" s="143"/>
      <c r="E218" s="143">
        <v>100954602.28</v>
      </c>
      <c r="F218" s="143">
        <v>111237337.81999999</v>
      </c>
      <c r="G218" s="143"/>
      <c r="H218" s="143">
        <v>111237337.81999999</v>
      </c>
      <c r="I218" s="143">
        <f>(Taulukko2[[#This Row],[Sote-nettokustannus TP2021 (oikaisut huomioitu)]]+Taulukko2[[#This Row],[Sote-nettokustannus TP2022 (oikaisut huomioitu)]])/2</f>
        <v>106095970.05</v>
      </c>
      <c r="J218" s="146">
        <f t="shared" si="15"/>
        <v>110028273.36505824</v>
      </c>
      <c r="K218" s="143">
        <v>2327910.8200000003</v>
      </c>
      <c r="L218" s="143">
        <v>2527806.09</v>
      </c>
      <c r="M218" s="143">
        <f t="shared" si="16"/>
        <v>2427858.4550000001</v>
      </c>
      <c r="N218" s="146">
        <f t="shared" si="17"/>
        <v>2490477.0178513923</v>
      </c>
      <c r="O218" s="147">
        <f t="shared" si="14"/>
        <v>112518750.38290964</v>
      </c>
    </row>
    <row r="219" spans="1:15" ht="15" x14ac:dyDescent="0.25">
      <c r="A219" s="142">
        <v>697</v>
      </c>
      <c r="B219" s="142" t="s">
        <v>223</v>
      </c>
      <c r="C219" s="143">
        <v>7522239.3100000015</v>
      </c>
      <c r="D219" s="143">
        <v>-25039</v>
      </c>
      <c r="E219" s="143">
        <v>7497200.3100000015</v>
      </c>
      <c r="F219" s="143">
        <v>7431809.9100000001</v>
      </c>
      <c r="G219" s="143">
        <v>-3585</v>
      </c>
      <c r="H219" s="143">
        <v>7428224.9100000001</v>
      </c>
      <c r="I219" s="143">
        <f>(Taulukko2[[#This Row],[Sote-nettokustannus TP2021 (oikaisut huomioitu)]]+Taulukko2[[#This Row],[Sote-nettokustannus TP2022 (oikaisut huomioitu)]])/2</f>
        <v>7462712.6100000013</v>
      </c>
      <c r="J219" s="146">
        <f t="shared" si="15"/>
        <v>7739307.9370590802</v>
      </c>
      <c r="K219" s="143">
        <v>174730.42</v>
      </c>
      <c r="L219" s="143">
        <v>167919.46</v>
      </c>
      <c r="M219" s="143">
        <f t="shared" si="16"/>
        <v>171324.94</v>
      </c>
      <c r="N219" s="146">
        <f t="shared" si="17"/>
        <v>175743.69905133895</v>
      </c>
      <c r="O219" s="147">
        <f t="shared" si="14"/>
        <v>7915051.6361104194</v>
      </c>
    </row>
    <row r="220" spans="1:15" ht="15" x14ac:dyDescent="0.25">
      <c r="A220" s="142">
        <v>698</v>
      </c>
      <c r="B220" s="142" t="s">
        <v>224</v>
      </c>
      <c r="C220" s="143">
        <v>228117816.81999999</v>
      </c>
      <c r="D220" s="143"/>
      <c r="E220" s="143">
        <v>228117816.81999999</v>
      </c>
      <c r="F220" s="143">
        <v>261483805.03999999</v>
      </c>
      <c r="G220" s="143"/>
      <c r="H220" s="143">
        <v>261483805.03999999</v>
      </c>
      <c r="I220" s="143">
        <f>(Taulukko2[[#This Row],[Sote-nettokustannus TP2021 (oikaisut huomioitu)]]+Taulukko2[[#This Row],[Sote-nettokustannus TP2022 (oikaisut huomioitu)]])/2</f>
        <v>244800810.93000001</v>
      </c>
      <c r="J220" s="146">
        <f t="shared" si="15"/>
        <v>253874021.15556586</v>
      </c>
      <c r="K220" s="143">
        <v>5062046</v>
      </c>
      <c r="L220" s="143">
        <v>5536127</v>
      </c>
      <c r="M220" s="143">
        <f t="shared" si="16"/>
        <v>5299086.5</v>
      </c>
      <c r="N220" s="146">
        <f t="shared" si="17"/>
        <v>5435758.8749367902</v>
      </c>
      <c r="O220" s="147">
        <f t="shared" si="14"/>
        <v>259309780.03050265</v>
      </c>
    </row>
    <row r="221" spans="1:15" ht="15" x14ac:dyDescent="0.25">
      <c r="A221" s="142">
        <v>700</v>
      </c>
      <c r="B221" s="142" t="s">
        <v>225</v>
      </c>
      <c r="C221" s="143">
        <v>21714542.650000002</v>
      </c>
      <c r="D221" s="143">
        <v>-32815.78</v>
      </c>
      <c r="E221" s="143">
        <v>21681726.870000001</v>
      </c>
      <c r="F221" s="143">
        <v>21892012.600000001</v>
      </c>
      <c r="G221" s="143">
        <v>-1555.86</v>
      </c>
      <c r="H221" s="143">
        <v>21890456.740000002</v>
      </c>
      <c r="I221" s="143">
        <f>(Taulukko2[[#This Row],[Sote-nettokustannus TP2021 (oikaisut huomioitu)]]+Taulukko2[[#This Row],[Sote-nettokustannus TP2022 (oikaisut huomioitu)]])/2</f>
        <v>21786091.805</v>
      </c>
      <c r="J221" s="146">
        <f t="shared" si="15"/>
        <v>22593563.76634397</v>
      </c>
      <c r="K221" s="143">
        <v>417484.91</v>
      </c>
      <c r="L221" s="143">
        <v>454115</v>
      </c>
      <c r="M221" s="143">
        <f t="shared" si="16"/>
        <v>435799.95499999996</v>
      </c>
      <c r="N221" s="146">
        <f t="shared" si="17"/>
        <v>447039.97058517608</v>
      </c>
      <c r="O221" s="147">
        <f t="shared" si="14"/>
        <v>23040603.736929145</v>
      </c>
    </row>
    <row r="222" spans="1:15" ht="15" x14ac:dyDescent="0.25">
      <c r="A222" s="142">
        <v>702</v>
      </c>
      <c r="B222" s="142" t="s">
        <v>226</v>
      </c>
      <c r="C222" s="143">
        <v>18748998.02</v>
      </c>
      <c r="D222" s="143"/>
      <c r="E222" s="143">
        <v>18748998.02</v>
      </c>
      <c r="F222" s="143">
        <v>21249824.09</v>
      </c>
      <c r="G222" s="143"/>
      <c r="H222" s="143">
        <v>21249824.09</v>
      </c>
      <c r="I222" s="143">
        <f>(Taulukko2[[#This Row],[Sote-nettokustannus TP2021 (oikaisut huomioitu)]]+Taulukko2[[#This Row],[Sote-nettokustannus TP2022 (oikaisut huomioitu)]])/2</f>
        <v>19999411.055</v>
      </c>
      <c r="J222" s="146">
        <f t="shared" si="15"/>
        <v>20740662.116220579</v>
      </c>
      <c r="K222" s="143">
        <v>342714.24</v>
      </c>
      <c r="L222" s="143">
        <v>342688.4</v>
      </c>
      <c r="M222" s="143">
        <f t="shared" si="16"/>
        <v>342701.32</v>
      </c>
      <c r="N222" s="146">
        <f t="shared" si="17"/>
        <v>351540.16482700419</v>
      </c>
      <c r="O222" s="147">
        <f t="shared" si="14"/>
        <v>21092202.281047583</v>
      </c>
    </row>
    <row r="223" spans="1:15" ht="15" x14ac:dyDescent="0.25">
      <c r="A223" s="142">
        <v>704</v>
      </c>
      <c r="B223" s="142" t="s">
        <v>227</v>
      </c>
      <c r="C223" s="143">
        <v>17503581.800000001</v>
      </c>
      <c r="D223" s="143">
        <v>-158805.61795999997</v>
      </c>
      <c r="E223" s="143">
        <v>17344776.182040002</v>
      </c>
      <c r="F223" s="143">
        <v>18382234.370000001</v>
      </c>
      <c r="G223" s="143">
        <v>257893.64017999999</v>
      </c>
      <c r="H223" s="143">
        <v>18640128.01018</v>
      </c>
      <c r="I223" s="143">
        <f>(Taulukko2[[#This Row],[Sote-nettokustannus TP2021 (oikaisut huomioitu)]]+Taulukko2[[#This Row],[Sote-nettokustannus TP2022 (oikaisut huomioitu)]])/2</f>
        <v>17992452.096110001</v>
      </c>
      <c r="J223" s="146">
        <f t="shared" si="15"/>
        <v>18659317.943985436</v>
      </c>
      <c r="K223" s="143">
        <v>473436.38</v>
      </c>
      <c r="L223" s="143">
        <v>529559.66</v>
      </c>
      <c r="M223" s="143">
        <f t="shared" si="16"/>
        <v>501498.02</v>
      </c>
      <c r="N223" s="146">
        <f t="shared" si="17"/>
        <v>514432.49944650417</v>
      </c>
      <c r="O223" s="147">
        <f t="shared" si="14"/>
        <v>19173750.44343194</v>
      </c>
    </row>
    <row r="224" spans="1:15" ht="15" x14ac:dyDescent="0.25">
      <c r="A224" s="142">
        <v>707</v>
      </c>
      <c r="B224" s="142" t="s">
        <v>228</v>
      </c>
      <c r="C224" s="143">
        <v>11448989.66</v>
      </c>
      <c r="D224" s="143"/>
      <c r="E224" s="143">
        <v>11448989.66</v>
      </c>
      <c r="F224" s="143">
        <v>11482264.199999999</v>
      </c>
      <c r="G224" s="143"/>
      <c r="H224" s="143">
        <v>11482264.199999999</v>
      </c>
      <c r="I224" s="143">
        <f>(Taulukko2[[#This Row],[Sote-nettokustannus TP2021 (oikaisut huomioitu)]]+Taulukko2[[#This Row],[Sote-nettokustannus TP2022 (oikaisut huomioitu)]])/2</f>
        <v>11465626.93</v>
      </c>
      <c r="J224" s="146">
        <f t="shared" si="15"/>
        <v>11890584.850313205</v>
      </c>
      <c r="K224" s="143">
        <v>254891.85000000006</v>
      </c>
      <c r="L224" s="143">
        <v>226104.97</v>
      </c>
      <c r="M224" s="143">
        <f t="shared" si="16"/>
        <v>240498.41000000003</v>
      </c>
      <c r="N224" s="146">
        <f t="shared" si="17"/>
        <v>246701.26946704622</v>
      </c>
      <c r="O224" s="147">
        <f t="shared" si="14"/>
        <v>12137286.119780252</v>
      </c>
    </row>
    <row r="225" spans="1:15" ht="15" x14ac:dyDescent="0.25">
      <c r="A225" s="142">
        <v>710</v>
      </c>
      <c r="B225" s="142" t="s">
        <v>229</v>
      </c>
      <c r="C225" s="143">
        <v>102090228.40000001</v>
      </c>
      <c r="D225" s="143"/>
      <c r="E225" s="143">
        <v>102090228.40000001</v>
      </c>
      <c r="F225" s="143">
        <v>118422566.29000001</v>
      </c>
      <c r="G225" s="143"/>
      <c r="H225" s="143">
        <v>118422566.29000001</v>
      </c>
      <c r="I225" s="143">
        <f>(Taulukko2[[#This Row],[Sote-nettokustannus TP2021 (oikaisut huomioitu)]]+Taulukko2[[#This Row],[Sote-nettokustannus TP2022 (oikaisut huomioitu)]])/2</f>
        <v>110256397.345</v>
      </c>
      <c r="J225" s="146">
        <f t="shared" si="15"/>
        <v>114342901.25821932</v>
      </c>
      <c r="K225" s="143">
        <v>1926987.31</v>
      </c>
      <c r="L225" s="143">
        <v>2004088.48</v>
      </c>
      <c r="M225" s="143">
        <f t="shared" si="16"/>
        <v>1965537.895</v>
      </c>
      <c r="N225" s="146">
        <f t="shared" si="17"/>
        <v>2016232.4311503172</v>
      </c>
      <c r="O225" s="147">
        <f t="shared" si="14"/>
        <v>116359133.68936963</v>
      </c>
    </row>
    <row r="226" spans="1:15" ht="15" x14ac:dyDescent="0.25">
      <c r="A226" s="142">
        <v>729</v>
      </c>
      <c r="B226" s="142" t="s">
        <v>230</v>
      </c>
      <c r="C226" s="143">
        <v>40986165.030000001</v>
      </c>
      <c r="D226" s="143"/>
      <c r="E226" s="143">
        <v>40986165.030000001</v>
      </c>
      <c r="F226" s="143">
        <v>43852601.780000001</v>
      </c>
      <c r="G226" s="143"/>
      <c r="H226" s="143">
        <v>43852601.780000001</v>
      </c>
      <c r="I226" s="143">
        <f>(Taulukko2[[#This Row],[Sote-nettokustannus TP2021 (oikaisut huomioitu)]]+Taulukko2[[#This Row],[Sote-nettokustannus TP2022 (oikaisut huomioitu)]])/2</f>
        <v>42419383.405000001</v>
      </c>
      <c r="J226" s="146">
        <f t="shared" si="15"/>
        <v>43991600.350729398</v>
      </c>
      <c r="K226" s="143">
        <v>864529.04</v>
      </c>
      <c r="L226" s="143">
        <v>888188</v>
      </c>
      <c r="M226" s="143">
        <f t="shared" si="16"/>
        <v>876358.52</v>
      </c>
      <c r="N226" s="146">
        <f t="shared" si="17"/>
        <v>898961.28374512668</v>
      </c>
      <c r="O226" s="147">
        <f t="shared" si="14"/>
        <v>44890561.634474523</v>
      </c>
    </row>
    <row r="227" spans="1:15" ht="15" x14ac:dyDescent="0.25">
      <c r="A227" s="142">
        <v>732</v>
      </c>
      <c r="B227" s="142" t="s">
        <v>231</v>
      </c>
      <c r="C227" s="143">
        <v>22034571.77</v>
      </c>
      <c r="D227" s="143"/>
      <c r="E227" s="143">
        <v>22034571.77</v>
      </c>
      <c r="F227" s="143">
        <v>23090500.43</v>
      </c>
      <c r="G227" s="143"/>
      <c r="H227" s="143">
        <v>23090500.43</v>
      </c>
      <c r="I227" s="143">
        <f>(Taulukko2[[#This Row],[Sote-nettokustannus TP2021 (oikaisut huomioitu)]]+Taulukko2[[#This Row],[Sote-nettokustannus TP2022 (oikaisut huomioitu)]])/2</f>
        <v>22562536.100000001</v>
      </c>
      <c r="J227" s="146">
        <f t="shared" si="15"/>
        <v>23398785.916655045</v>
      </c>
      <c r="K227" s="143">
        <v>375854</v>
      </c>
      <c r="L227" s="143">
        <v>406920</v>
      </c>
      <c r="M227" s="143">
        <f t="shared" si="16"/>
        <v>391387</v>
      </c>
      <c r="N227" s="146">
        <f t="shared" si="17"/>
        <v>401481.53059680859</v>
      </c>
      <c r="O227" s="147">
        <f t="shared" si="14"/>
        <v>23800267.447251853</v>
      </c>
    </row>
    <row r="228" spans="1:15" ht="15" x14ac:dyDescent="0.25">
      <c r="A228" s="142">
        <v>734</v>
      </c>
      <c r="B228" s="142" t="s">
        <v>232</v>
      </c>
      <c r="C228" s="143">
        <v>199211925.49000001</v>
      </c>
      <c r="D228" s="143">
        <v>-1920104.2898800001</v>
      </c>
      <c r="E228" s="143">
        <v>197291821.20012</v>
      </c>
      <c r="F228" s="143">
        <v>209575956.34999999</v>
      </c>
      <c r="G228" s="143">
        <v>3118168.5585400001</v>
      </c>
      <c r="H228" s="143">
        <v>212694124.90853998</v>
      </c>
      <c r="I228" s="143">
        <f>(Taulukko2[[#This Row],[Sote-nettokustannus TP2021 (oikaisut huomioitu)]]+Taulukko2[[#This Row],[Sote-nettokustannus TP2022 (oikaisut huomioitu)]])/2</f>
        <v>204992973.05432999</v>
      </c>
      <c r="J228" s="146">
        <f t="shared" si="15"/>
        <v>212590759.72921783</v>
      </c>
      <c r="K228" s="143">
        <v>3910534.27</v>
      </c>
      <c r="L228" s="143">
        <v>4337252.12</v>
      </c>
      <c r="M228" s="143">
        <f t="shared" si="16"/>
        <v>4123893.1950000003</v>
      </c>
      <c r="N228" s="146">
        <f t="shared" si="17"/>
        <v>4230255.3532599788</v>
      </c>
      <c r="O228" s="147">
        <f t="shared" si="14"/>
        <v>216821015.08247781</v>
      </c>
    </row>
    <row r="229" spans="1:15" ht="15" x14ac:dyDescent="0.25">
      <c r="A229" s="142">
        <v>738</v>
      </c>
      <c r="B229" s="142" t="s">
        <v>233</v>
      </c>
      <c r="C229" s="143">
        <v>10136938.25</v>
      </c>
      <c r="D229" s="143">
        <v>-86621.246159999995</v>
      </c>
      <c r="E229" s="143">
        <v>10050317.003839999</v>
      </c>
      <c r="F229" s="143">
        <v>9742676.2400000002</v>
      </c>
      <c r="G229" s="143">
        <v>140669.25828000001</v>
      </c>
      <c r="H229" s="143">
        <v>9883345.4982799999</v>
      </c>
      <c r="I229" s="143">
        <f>(Taulukko2[[#This Row],[Sote-nettokustannus TP2021 (oikaisut huomioitu)]]+Taulukko2[[#This Row],[Sote-nettokustannus TP2022 (oikaisut huomioitu)]])/2</f>
        <v>9966831.2510599997</v>
      </c>
      <c r="J229" s="146">
        <f t="shared" si="15"/>
        <v>10336238.341175666</v>
      </c>
      <c r="K229" s="143">
        <v>217311.49000000002</v>
      </c>
      <c r="L229" s="143">
        <v>254436.83</v>
      </c>
      <c r="M229" s="143">
        <f t="shared" si="16"/>
        <v>235874.16</v>
      </c>
      <c r="N229" s="146">
        <f t="shared" si="17"/>
        <v>241957.75226319866</v>
      </c>
      <c r="O229" s="147">
        <f t="shared" si="14"/>
        <v>10578196.093438866</v>
      </c>
    </row>
    <row r="230" spans="1:15" ht="15" x14ac:dyDescent="0.25">
      <c r="A230" s="142">
        <v>739</v>
      </c>
      <c r="B230" s="142" t="s">
        <v>234</v>
      </c>
      <c r="C230" s="143">
        <v>14909923.749999998</v>
      </c>
      <c r="D230" s="143">
        <v>-24276.71</v>
      </c>
      <c r="E230" s="143">
        <v>14885647.039999997</v>
      </c>
      <c r="F230" s="143">
        <v>16028734.060000001</v>
      </c>
      <c r="G230" s="143">
        <v>-1115.98</v>
      </c>
      <c r="H230" s="143">
        <v>16027618.08</v>
      </c>
      <c r="I230" s="143">
        <f>(Taulukko2[[#This Row],[Sote-nettokustannus TP2021 (oikaisut huomioitu)]]+Taulukko2[[#This Row],[Sote-nettokustannus TP2022 (oikaisut huomioitu)]])/2</f>
        <v>15456632.559999999</v>
      </c>
      <c r="J230" s="146">
        <f t="shared" si="15"/>
        <v>16029511.694114907</v>
      </c>
      <c r="K230" s="143">
        <v>292917.15999999997</v>
      </c>
      <c r="L230" s="143">
        <v>301577.03999999998</v>
      </c>
      <c r="M230" s="143">
        <f t="shared" si="16"/>
        <v>297247.09999999998</v>
      </c>
      <c r="N230" s="146">
        <f t="shared" si="17"/>
        <v>304913.60385874496</v>
      </c>
      <c r="O230" s="147">
        <f t="shared" si="14"/>
        <v>16334425.297973651</v>
      </c>
    </row>
    <row r="231" spans="1:15" ht="15" x14ac:dyDescent="0.25">
      <c r="A231" s="142">
        <v>740</v>
      </c>
      <c r="B231" s="142" t="s">
        <v>235</v>
      </c>
      <c r="C231" s="143">
        <v>151709095.09000003</v>
      </c>
      <c r="D231" s="143"/>
      <c r="E231" s="143">
        <v>151709095.09000003</v>
      </c>
      <c r="F231" s="143">
        <v>158425126.58000001</v>
      </c>
      <c r="G231" s="143"/>
      <c r="H231" s="143">
        <v>158425126.58000001</v>
      </c>
      <c r="I231" s="143">
        <f>(Taulukko2[[#This Row],[Sote-nettokustannus TP2021 (oikaisut huomioitu)]]+Taulukko2[[#This Row],[Sote-nettokustannus TP2022 (oikaisut huomioitu)]])/2</f>
        <v>155067110.83500004</v>
      </c>
      <c r="J231" s="146">
        <f t="shared" si="15"/>
        <v>160814463.10206172</v>
      </c>
      <c r="K231" s="143">
        <v>3129611.34</v>
      </c>
      <c r="L231" s="143">
        <v>3395676.59</v>
      </c>
      <c r="M231" s="143">
        <f t="shared" si="16"/>
        <v>3262643.9649999999</v>
      </c>
      <c r="N231" s="146">
        <f t="shared" si="17"/>
        <v>3346793.0535777644</v>
      </c>
      <c r="O231" s="147">
        <f t="shared" si="14"/>
        <v>164161256.15563947</v>
      </c>
    </row>
    <row r="232" spans="1:15" ht="15" x14ac:dyDescent="0.25">
      <c r="A232" s="142">
        <v>742</v>
      </c>
      <c r="B232" s="142" t="s">
        <v>236</v>
      </c>
      <c r="C232" s="143">
        <v>5317514.1899999995</v>
      </c>
      <c r="D232" s="143"/>
      <c r="E232" s="143">
        <v>5317514.1899999995</v>
      </c>
      <c r="F232" s="143">
        <v>5202268.53</v>
      </c>
      <c r="G232" s="143"/>
      <c r="H232" s="143">
        <v>5202268.53</v>
      </c>
      <c r="I232" s="143">
        <f>(Taulukko2[[#This Row],[Sote-nettokustannus TP2021 (oikaisut huomioitu)]]+Taulukko2[[#This Row],[Sote-nettokustannus TP2022 (oikaisut huomioitu)]])/2</f>
        <v>5259891.3599999994</v>
      </c>
      <c r="J232" s="146">
        <f t="shared" si="15"/>
        <v>5454842.1033885255</v>
      </c>
      <c r="K232" s="143">
        <v>201742.86</v>
      </c>
      <c r="L232" s="143">
        <v>224089.4</v>
      </c>
      <c r="M232" s="143">
        <f t="shared" si="16"/>
        <v>212916.13</v>
      </c>
      <c r="N232" s="146">
        <f t="shared" si="17"/>
        <v>218407.59596294479</v>
      </c>
      <c r="O232" s="147">
        <f t="shared" si="14"/>
        <v>5673249.69935147</v>
      </c>
    </row>
    <row r="233" spans="1:15" ht="15" x14ac:dyDescent="0.25">
      <c r="A233" s="142">
        <v>743</v>
      </c>
      <c r="B233" s="142" t="s">
        <v>237</v>
      </c>
      <c r="C233" s="143">
        <v>231968747.38999996</v>
      </c>
      <c r="D233" s="143"/>
      <c r="E233" s="143">
        <v>231968747.38999996</v>
      </c>
      <c r="F233" s="143">
        <v>236799651.40000001</v>
      </c>
      <c r="G233" s="143">
        <v>6956018</v>
      </c>
      <c r="H233" s="143">
        <v>243755669.40000001</v>
      </c>
      <c r="I233" s="143">
        <f>(Taulukko2[[#This Row],[Sote-nettokustannus TP2021 (oikaisut huomioitu)]]+Taulukko2[[#This Row],[Sote-nettokustannus TP2022 (oikaisut huomioitu)]])/2</f>
        <v>237862208.39499998</v>
      </c>
      <c r="J233" s="146">
        <f t="shared" si="15"/>
        <v>246678248.72299671</v>
      </c>
      <c r="K233" s="143">
        <v>6204494.4199999971</v>
      </c>
      <c r="L233" s="143">
        <v>6561659.8700000001</v>
      </c>
      <c r="M233" s="143">
        <f t="shared" si="16"/>
        <v>6383077.1449999986</v>
      </c>
      <c r="N233" s="146">
        <f t="shared" si="17"/>
        <v>6547707.4662472354</v>
      </c>
      <c r="O233" s="147">
        <f t="shared" si="14"/>
        <v>253225956.18924394</v>
      </c>
    </row>
    <row r="234" spans="1:15" ht="15" x14ac:dyDescent="0.25">
      <c r="A234" s="142">
        <v>746</v>
      </c>
      <c r="B234" s="142" t="s">
        <v>238</v>
      </c>
      <c r="C234" s="143">
        <v>19999788.759999998</v>
      </c>
      <c r="D234" s="143">
        <v>-23540.607000000004</v>
      </c>
      <c r="E234" s="143">
        <v>19976248.152999997</v>
      </c>
      <c r="F234" s="143">
        <v>20513741.710000001</v>
      </c>
      <c r="G234" s="143">
        <v>263119.59612</v>
      </c>
      <c r="H234" s="143">
        <v>20776861.306120001</v>
      </c>
      <c r="I234" s="143">
        <f>(Taulukko2[[#This Row],[Sote-nettokustannus TP2021 (oikaisut huomioitu)]]+Taulukko2[[#This Row],[Sote-nettokustannus TP2022 (oikaisut huomioitu)]])/2</f>
        <v>20376554.729559999</v>
      </c>
      <c r="J234" s="146">
        <f t="shared" si="15"/>
        <v>21131784.109853644</v>
      </c>
      <c r="K234" s="143">
        <v>574252.98</v>
      </c>
      <c r="L234" s="143">
        <v>788507.74</v>
      </c>
      <c r="M234" s="143">
        <f t="shared" si="16"/>
        <v>681380.36</v>
      </c>
      <c r="N234" s="146">
        <f t="shared" si="17"/>
        <v>698954.30827136419</v>
      </c>
      <c r="O234" s="147">
        <f t="shared" si="14"/>
        <v>21830738.418125007</v>
      </c>
    </row>
    <row r="235" spans="1:15" ht="15" x14ac:dyDescent="0.25">
      <c r="A235" s="142">
        <v>747</v>
      </c>
      <c r="B235" s="142" t="s">
        <v>239</v>
      </c>
      <c r="C235" s="143">
        <v>5742077.8800000008</v>
      </c>
      <c r="D235" s="143"/>
      <c r="E235" s="143">
        <v>5742077.8800000008</v>
      </c>
      <c r="F235" s="143">
        <v>6416324.5599999996</v>
      </c>
      <c r="G235" s="143"/>
      <c r="H235" s="143">
        <v>6416324.5599999996</v>
      </c>
      <c r="I235" s="143">
        <f>(Taulukko2[[#This Row],[Sote-nettokustannus TP2021 (oikaisut huomioitu)]]+Taulukko2[[#This Row],[Sote-nettokustannus TP2022 (oikaisut huomioitu)]])/2</f>
        <v>6079201.2200000007</v>
      </c>
      <c r="J235" s="146">
        <f t="shared" si="15"/>
        <v>6304518.5727613382</v>
      </c>
      <c r="K235" s="143">
        <v>145015.81999999998</v>
      </c>
      <c r="L235" s="143">
        <v>144545.12</v>
      </c>
      <c r="M235" s="143">
        <f t="shared" si="16"/>
        <v>144780.46999999997</v>
      </c>
      <c r="N235" s="146">
        <f t="shared" si="17"/>
        <v>148514.60241685421</v>
      </c>
      <c r="O235" s="147">
        <f t="shared" si="14"/>
        <v>6453033.1751781926</v>
      </c>
    </row>
    <row r="236" spans="1:15" ht="15" x14ac:dyDescent="0.25">
      <c r="A236" s="142">
        <v>748</v>
      </c>
      <c r="B236" s="142" t="s">
        <v>240</v>
      </c>
      <c r="C236" s="143">
        <v>22995724.569999997</v>
      </c>
      <c r="D236" s="143">
        <v>-28771.853000000003</v>
      </c>
      <c r="E236" s="143">
        <v>22966952.716999996</v>
      </c>
      <c r="F236" s="143">
        <v>20788436.469999999</v>
      </c>
      <c r="G236" s="143">
        <v>321590.61748000002</v>
      </c>
      <c r="H236" s="143">
        <v>21110027.087479997</v>
      </c>
      <c r="I236" s="143">
        <f>(Taulukko2[[#This Row],[Sote-nettokustannus TP2021 (oikaisut huomioitu)]]+Taulukko2[[#This Row],[Sote-nettokustannus TP2022 (oikaisut huomioitu)]])/2</f>
        <v>22038489.902239997</v>
      </c>
      <c r="J236" s="146">
        <f t="shared" si="15"/>
        <v>22855316.656928368</v>
      </c>
      <c r="K236" s="143">
        <v>549826.03</v>
      </c>
      <c r="L236" s="143">
        <v>658100.84</v>
      </c>
      <c r="M236" s="143">
        <f t="shared" si="16"/>
        <v>603963.43500000006</v>
      </c>
      <c r="N236" s="146">
        <f t="shared" si="17"/>
        <v>619540.67025298777</v>
      </c>
      <c r="O236" s="147">
        <f t="shared" si="14"/>
        <v>23474857.327181354</v>
      </c>
    </row>
    <row r="237" spans="1:15" ht="15" x14ac:dyDescent="0.25">
      <c r="A237" s="142">
        <v>749</v>
      </c>
      <c r="B237" s="142" t="s">
        <v>241</v>
      </c>
      <c r="C237" s="143">
        <v>75990931.269999951</v>
      </c>
      <c r="D237" s="143"/>
      <c r="E237" s="143">
        <v>75990931.269999951</v>
      </c>
      <c r="F237" s="143">
        <v>82668070.579999998</v>
      </c>
      <c r="G237" s="143"/>
      <c r="H237" s="143">
        <v>82668070.579999998</v>
      </c>
      <c r="I237" s="143">
        <f>(Taulukko2[[#This Row],[Sote-nettokustannus TP2021 (oikaisut huomioitu)]]+Taulukko2[[#This Row],[Sote-nettokustannus TP2022 (oikaisut huomioitu)]])/2</f>
        <v>79329500.924999982</v>
      </c>
      <c r="J237" s="146">
        <f t="shared" si="15"/>
        <v>82269741.344332427</v>
      </c>
      <c r="K237" s="143">
        <v>1688178.1800000002</v>
      </c>
      <c r="L237" s="143">
        <v>1990378.2</v>
      </c>
      <c r="M237" s="143">
        <f t="shared" si="16"/>
        <v>1839278.19</v>
      </c>
      <c r="N237" s="146">
        <f t="shared" si="17"/>
        <v>1886716.2754882702</v>
      </c>
      <c r="O237" s="147">
        <f t="shared" si="14"/>
        <v>84156457.619820699</v>
      </c>
    </row>
    <row r="238" spans="1:15" ht="15" x14ac:dyDescent="0.25">
      <c r="A238" s="142">
        <v>751</v>
      </c>
      <c r="B238" s="142" t="s">
        <v>242</v>
      </c>
      <c r="C238" s="143">
        <v>12528495.720000003</v>
      </c>
      <c r="D238" s="143"/>
      <c r="E238" s="143">
        <v>12528495.720000003</v>
      </c>
      <c r="F238" s="143">
        <v>12356421.51</v>
      </c>
      <c r="G238" s="143"/>
      <c r="H238" s="143">
        <v>12356421.51</v>
      </c>
      <c r="I238" s="143">
        <f>(Taulukko2[[#This Row],[Sote-nettokustannus TP2021 (oikaisut huomioitu)]]+Taulukko2[[#This Row],[Sote-nettokustannus TP2022 (oikaisut huomioitu)]])/2</f>
        <v>12442458.615000002</v>
      </c>
      <c r="J238" s="146">
        <f t="shared" si="15"/>
        <v>12903621.477606202</v>
      </c>
      <c r="K238" s="143">
        <v>232562.91999999998</v>
      </c>
      <c r="L238" s="143">
        <v>281846.37</v>
      </c>
      <c r="M238" s="143">
        <f t="shared" si="16"/>
        <v>257204.64499999999</v>
      </c>
      <c r="N238" s="146">
        <f t="shared" si="17"/>
        <v>263838.38643391011</v>
      </c>
      <c r="O238" s="147">
        <f t="shared" si="14"/>
        <v>13167459.864040112</v>
      </c>
    </row>
    <row r="239" spans="1:15" ht="15" x14ac:dyDescent="0.25">
      <c r="A239" s="142">
        <v>753</v>
      </c>
      <c r="B239" s="142" t="s">
        <v>243</v>
      </c>
      <c r="C239" s="143">
        <v>59890013.310000002</v>
      </c>
      <c r="D239" s="143"/>
      <c r="E239" s="143">
        <v>59890013.310000002</v>
      </c>
      <c r="F239" s="143">
        <v>64111303.810000002</v>
      </c>
      <c r="G239" s="143"/>
      <c r="H239" s="143">
        <v>64111303.810000002</v>
      </c>
      <c r="I239" s="143">
        <f>(Taulukko2[[#This Row],[Sote-nettokustannus TP2021 (oikaisut huomioitu)]]+Taulukko2[[#This Row],[Sote-nettokustannus TP2022 (oikaisut huomioitu)]])/2</f>
        <v>62000658.560000002</v>
      </c>
      <c r="J239" s="146">
        <f t="shared" si="15"/>
        <v>64298628.926606618</v>
      </c>
      <c r="K239" s="143">
        <v>2442219.66</v>
      </c>
      <c r="L239" s="143">
        <v>2391911.2799999998</v>
      </c>
      <c r="M239" s="143">
        <f t="shared" si="16"/>
        <v>2417065.4699999997</v>
      </c>
      <c r="N239" s="146">
        <f t="shared" si="17"/>
        <v>2479405.6635715915</v>
      </c>
      <c r="O239" s="147">
        <f t="shared" si="14"/>
        <v>66778034.590178207</v>
      </c>
    </row>
    <row r="240" spans="1:15" ht="15" x14ac:dyDescent="0.25">
      <c r="A240" s="142">
        <v>755</v>
      </c>
      <c r="B240" s="142" t="s">
        <v>244</v>
      </c>
      <c r="C240" s="143">
        <v>18612330.360000003</v>
      </c>
      <c r="D240" s="143"/>
      <c r="E240" s="143">
        <v>18612330.360000003</v>
      </c>
      <c r="F240" s="143">
        <v>18888331.719999999</v>
      </c>
      <c r="G240" s="143"/>
      <c r="H240" s="143">
        <v>18888331.719999999</v>
      </c>
      <c r="I240" s="143">
        <f>(Taulukko2[[#This Row],[Sote-nettokustannus TP2021 (oikaisut huomioitu)]]+Taulukko2[[#This Row],[Sote-nettokustannus TP2022 (oikaisut huomioitu)]])/2</f>
        <v>18750331.039999999</v>
      </c>
      <c r="J240" s="146">
        <f t="shared" si="15"/>
        <v>19445286.643613257</v>
      </c>
      <c r="K240" s="143">
        <v>421439.44</v>
      </c>
      <c r="L240" s="143">
        <v>463084.27</v>
      </c>
      <c r="M240" s="143">
        <f t="shared" si="16"/>
        <v>442261.85499999998</v>
      </c>
      <c r="N240" s="146">
        <f t="shared" si="17"/>
        <v>453668.53388074669</v>
      </c>
      <c r="O240" s="147">
        <f t="shared" si="14"/>
        <v>19898955.177494004</v>
      </c>
    </row>
    <row r="241" spans="1:15" ht="15" x14ac:dyDescent="0.25">
      <c r="A241" s="142">
        <v>758</v>
      </c>
      <c r="B241" s="142" t="s">
        <v>245</v>
      </c>
      <c r="C241" s="143">
        <v>40900343.770000011</v>
      </c>
      <c r="D241" s="143"/>
      <c r="E241" s="143">
        <v>40900343.770000011</v>
      </c>
      <c r="F241" s="143">
        <v>39660427.200000003</v>
      </c>
      <c r="G241" s="143">
        <v>-414579</v>
      </c>
      <c r="H241" s="143">
        <v>39245848.200000003</v>
      </c>
      <c r="I241" s="143">
        <f>(Taulukko2[[#This Row],[Sote-nettokustannus TP2021 (oikaisut huomioitu)]]+Taulukko2[[#This Row],[Sote-nettokustannus TP2022 (oikaisut huomioitu)]])/2</f>
        <v>40073095.985000007</v>
      </c>
      <c r="J241" s="146">
        <f t="shared" si="15"/>
        <v>41558350.967938572</v>
      </c>
      <c r="K241" s="143">
        <v>818708</v>
      </c>
      <c r="L241" s="143">
        <v>902857</v>
      </c>
      <c r="M241" s="143">
        <f t="shared" si="16"/>
        <v>860782.5</v>
      </c>
      <c r="N241" s="146">
        <f t="shared" si="17"/>
        <v>882983.53192862147</v>
      </c>
      <c r="O241" s="147">
        <f t="shared" si="14"/>
        <v>42441334.499867193</v>
      </c>
    </row>
    <row r="242" spans="1:15" ht="15" x14ac:dyDescent="0.25">
      <c r="A242" s="142">
        <v>759</v>
      </c>
      <c r="B242" s="142" t="s">
        <v>246</v>
      </c>
      <c r="C242" s="143">
        <v>9225749.8400000017</v>
      </c>
      <c r="D242" s="143"/>
      <c r="E242" s="143">
        <v>9225749.8400000017</v>
      </c>
      <c r="F242" s="143">
        <v>9574476.8100000005</v>
      </c>
      <c r="G242" s="143"/>
      <c r="H242" s="143">
        <v>9574476.8100000005</v>
      </c>
      <c r="I242" s="143">
        <f>(Taulukko2[[#This Row],[Sote-nettokustannus TP2021 (oikaisut huomioitu)]]+Taulukko2[[#This Row],[Sote-nettokustannus TP2022 (oikaisut huomioitu)]])/2</f>
        <v>9400113.3250000011</v>
      </c>
      <c r="J242" s="146">
        <f t="shared" si="15"/>
        <v>9748515.7833817918</v>
      </c>
      <c r="K242" s="143">
        <v>179777.65</v>
      </c>
      <c r="L242" s="143">
        <v>190615.54</v>
      </c>
      <c r="M242" s="143">
        <f t="shared" si="16"/>
        <v>185196.595</v>
      </c>
      <c r="N242" s="146">
        <f t="shared" si="17"/>
        <v>189973.12742098555</v>
      </c>
      <c r="O242" s="147">
        <f t="shared" si="14"/>
        <v>9938488.9108027779</v>
      </c>
    </row>
    <row r="243" spans="1:15" ht="15" x14ac:dyDescent="0.25">
      <c r="A243" s="142">
        <v>761</v>
      </c>
      <c r="B243" s="142" t="s">
        <v>247</v>
      </c>
      <c r="C243" s="143">
        <v>35484373.149999999</v>
      </c>
      <c r="D243" s="143">
        <v>-317611.23591999995</v>
      </c>
      <c r="E243" s="143">
        <v>35166761.914080001</v>
      </c>
      <c r="F243" s="143">
        <v>38358226.539999999</v>
      </c>
      <c r="G243" s="143">
        <v>515787.28035999998</v>
      </c>
      <c r="H243" s="143">
        <v>38874013.820359997</v>
      </c>
      <c r="I243" s="143">
        <f>(Taulukko2[[#This Row],[Sote-nettokustannus TP2021 (oikaisut huomioitu)]]+Taulukko2[[#This Row],[Sote-nettokustannus TP2022 (oikaisut huomioitu)]])/2</f>
        <v>37020387.867219999</v>
      </c>
      <c r="J243" s="146">
        <f t="shared" si="15"/>
        <v>38392498.361769468</v>
      </c>
      <c r="K243" s="143">
        <v>633550.12</v>
      </c>
      <c r="L243" s="143">
        <v>703895.26</v>
      </c>
      <c r="M243" s="143">
        <f t="shared" si="16"/>
        <v>668722.68999999994</v>
      </c>
      <c r="N243" s="146">
        <f t="shared" si="17"/>
        <v>685970.17562161013</v>
      </c>
      <c r="O243" s="147">
        <f t="shared" si="14"/>
        <v>39078468.537391081</v>
      </c>
    </row>
    <row r="244" spans="1:15" ht="15" x14ac:dyDescent="0.25">
      <c r="A244" s="142">
        <v>762</v>
      </c>
      <c r="B244" s="142" t="s">
        <v>248</v>
      </c>
      <c r="C244" s="143">
        <v>17075603.719999999</v>
      </c>
      <c r="D244" s="143"/>
      <c r="E244" s="143">
        <v>17075603.719999999</v>
      </c>
      <c r="F244" s="143">
        <v>19304482.43</v>
      </c>
      <c r="G244" s="143"/>
      <c r="H244" s="143">
        <v>19304482.43</v>
      </c>
      <c r="I244" s="143">
        <f>(Taulukko2[[#This Row],[Sote-nettokustannus TP2021 (oikaisut huomioitu)]]+Taulukko2[[#This Row],[Sote-nettokustannus TP2022 (oikaisut huomioitu)]])/2</f>
        <v>18190043.074999999</v>
      </c>
      <c r="J244" s="146">
        <f t="shared" si="15"/>
        <v>18864232.36467015</v>
      </c>
      <c r="K244" s="143">
        <v>408865.48</v>
      </c>
      <c r="L244" s="143">
        <v>462280</v>
      </c>
      <c r="M244" s="143">
        <f t="shared" si="16"/>
        <v>435572.74</v>
      </c>
      <c r="N244" s="146">
        <f t="shared" si="17"/>
        <v>446806.89532724832</v>
      </c>
      <c r="O244" s="147">
        <f t="shared" si="14"/>
        <v>19311039.259997398</v>
      </c>
    </row>
    <row r="245" spans="1:15" ht="15" x14ac:dyDescent="0.25">
      <c r="A245" s="142">
        <v>765</v>
      </c>
      <c r="B245" s="142" t="s">
        <v>249</v>
      </c>
      <c r="C245" s="143">
        <v>43681755.089999996</v>
      </c>
      <c r="D245" s="143">
        <v>-143675</v>
      </c>
      <c r="E245" s="143">
        <v>43538080.089999996</v>
      </c>
      <c r="F245" s="143">
        <v>43507982.170000002</v>
      </c>
      <c r="G245" s="143">
        <v>4723</v>
      </c>
      <c r="H245" s="143">
        <v>43512705.170000002</v>
      </c>
      <c r="I245" s="143">
        <f>(Taulukko2[[#This Row],[Sote-nettokustannus TP2021 (oikaisut huomioitu)]]+Taulukko2[[#This Row],[Sote-nettokustannus TP2022 (oikaisut huomioitu)]])/2</f>
        <v>43525392.629999995</v>
      </c>
      <c r="J245" s="146">
        <f t="shared" si="15"/>
        <v>45138602.308440186</v>
      </c>
      <c r="K245" s="143">
        <v>1409257.45</v>
      </c>
      <c r="L245" s="143">
        <v>1461256.02</v>
      </c>
      <c r="M245" s="143">
        <f t="shared" si="16"/>
        <v>1435256.7349999999</v>
      </c>
      <c r="N245" s="146">
        <f t="shared" si="17"/>
        <v>1472274.4259956975</v>
      </c>
      <c r="O245" s="147">
        <f t="shared" si="14"/>
        <v>46610876.734435886</v>
      </c>
    </row>
    <row r="246" spans="1:15" ht="15" x14ac:dyDescent="0.25">
      <c r="A246" s="142">
        <v>768</v>
      </c>
      <c r="B246" s="142" t="s">
        <v>250</v>
      </c>
      <c r="C246" s="143">
        <v>12414723.74</v>
      </c>
      <c r="D246" s="143"/>
      <c r="E246" s="143">
        <v>12414723.74</v>
      </c>
      <c r="F246" s="143">
        <v>11705397.66</v>
      </c>
      <c r="G246" s="143"/>
      <c r="H246" s="143">
        <v>11705397.66</v>
      </c>
      <c r="I246" s="143">
        <f>(Taulukko2[[#This Row],[Sote-nettokustannus TP2021 (oikaisut huomioitu)]]+Taulukko2[[#This Row],[Sote-nettokustannus TP2022 (oikaisut huomioitu)]])/2</f>
        <v>12060060.699999999</v>
      </c>
      <c r="J246" s="146">
        <f t="shared" si="15"/>
        <v>12507050.502233433</v>
      </c>
      <c r="K246" s="143">
        <v>354531.39</v>
      </c>
      <c r="L246" s="143">
        <v>387745.56</v>
      </c>
      <c r="M246" s="143">
        <f t="shared" si="16"/>
        <v>371138.47499999998</v>
      </c>
      <c r="N246" s="146">
        <f t="shared" si="17"/>
        <v>380710.76199864934</v>
      </c>
      <c r="O246" s="147">
        <f t="shared" si="14"/>
        <v>12887761.264232082</v>
      </c>
    </row>
    <row r="247" spans="1:15" ht="15" x14ac:dyDescent="0.25">
      <c r="A247" s="142">
        <v>777</v>
      </c>
      <c r="B247" s="142" t="s">
        <v>251</v>
      </c>
      <c r="C247" s="143">
        <v>38636727.240000002</v>
      </c>
      <c r="D247" s="143">
        <v>-129750.39216478189</v>
      </c>
      <c r="E247" s="143">
        <v>38506976.84783522</v>
      </c>
      <c r="F247" s="143">
        <v>39710129.130000003</v>
      </c>
      <c r="G247" s="143">
        <v>4510</v>
      </c>
      <c r="H247" s="143">
        <v>39714639.130000003</v>
      </c>
      <c r="I247" s="143">
        <f>(Taulukko2[[#This Row],[Sote-nettokustannus TP2021 (oikaisut huomioitu)]]+Taulukko2[[#This Row],[Sote-nettokustannus TP2022 (oikaisut huomioitu)]])/2</f>
        <v>39110807.988917612</v>
      </c>
      <c r="J247" s="146">
        <f t="shared" si="15"/>
        <v>40560397.071678698</v>
      </c>
      <c r="K247" s="143">
        <v>1049563.73</v>
      </c>
      <c r="L247" s="143">
        <v>1073070.5900000001</v>
      </c>
      <c r="M247" s="143">
        <f t="shared" si="16"/>
        <v>1061317.1600000001</v>
      </c>
      <c r="N247" s="146">
        <f t="shared" si="17"/>
        <v>1088690.3189054774</v>
      </c>
      <c r="O247" s="147">
        <f t="shared" si="14"/>
        <v>41649087.390584178</v>
      </c>
    </row>
    <row r="248" spans="1:15" ht="15" x14ac:dyDescent="0.25">
      <c r="A248" s="142">
        <v>778</v>
      </c>
      <c r="B248" s="142" t="s">
        <v>252</v>
      </c>
      <c r="C248" s="143">
        <v>33404704.340000004</v>
      </c>
      <c r="D248" s="143"/>
      <c r="E248" s="143">
        <v>33404704.340000004</v>
      </c>
      <c r="F248" s="143">
        <v>33760371.649999999</v>
      </c>
      <c r="G248" s="143"/>
      <c r="H248" s="143">
        <v>33760371.649999999</v>
      </c>
      <c r="I248" s="143">
        <f>(Taulukko2[[#This Row],[Sote-nettokustannus TP2021 (oikaisut huomioitu)]]+Taulukko2[[#This Row],[Sote-nettokustannus TP2022 (oikaisut huomioitu)]])/2</f>
        <v>33582537.995000005</v>
      </c>
      <c r="J248" s="146">
        <f t="shared" si="15"/>
        <v>34827229.244098097</v>
      </c>
      <c r="K248" s="143">
        <v>630950.09</v>
      </c>
      <c r="L248" s="143">
        <v>713789.69</v>
      </c>
      <c r="M248" s="143">
        <f t="shared" si="16"/>
        <v>672369.8899999999</v>
      </c>
      <c r="N248" s="146">
        <f t="shared" si="17"/>
        <v>689711.44305868051</v>
      </c>
      <c r="O248" s="147">
        <f t="shared" si="14"/>
        <v>35516940.687156774</v>
      </c>
    </row>
    <row r="249" spans="1:15" ht="15" x14ac:dyDescent="0.25">
      <c r="A249" s="142">
        <v>781</v>
      </c>
      <c r="B249" s="142" t="s">
        <v>253</v>
      </c>
      <c r="C249" s="143">
        <v>16826641.870000001</v>
      </c>
      <c r="D249" s="143">
        <v>1475.7962766974999</v>
      </c>
      <c r="E249" s="143">
        <v>16828117.666276697</v>
      </c>
      <c r="F249" s="143">
        <v>17948537.289999999</v>
      </c>
      <c r="G249" s="143">
        <v>148244.69493562498</v>
      </c>
      <c r="H249" s="143">
        <v>18096781.984935623</v>
      </c>
      <c r="I249" s="143">
        <f>(Taulukko2[[#This Row],[Sote-nettokustannus TP2021 (oikaisut huomioitu)]]+Taulukko2[[#This Row],[Sote-nettokustannus TP2022 (oikaisut huomioitu)]])/2</f>
        <v>17462449.82560616</v>
      </c>
      <c r="J249" s="146">
        <f t="shared" si="15"/>
        <v>18109671.857752226</v>
      </c>
      <c r="K249" s="143">
        <v>339051.53</v>
      </c>
      <c r="L249" s="143">
        <v>438216.38</v>
      </c>
      <c r="M249" s="143">
        <f t="shared" si="16"/>
        <v>388633.95500000002</v>
      </c>
      <c r="N249" s="146">
        <f t="shared" si="17"/>
        <v>398657.47992470686</v>
      </c>
      <c r="O249" s="147">
        <f t="shared" si="14"/>
        <v>18508329.337676935</v>
      </c>
    </row>
    <row r="250" spans="1:15" ht="15" x14ac:dyDescent="0.25">
      <c r="A250" s="142">
        <v>783</v>
      </c>
      <c r="B250" s="142" t="s">
        <v>254</v>
      </c>
      <c r="C250" s="143">
        <v>26133491.690000001</v>
      </c>
      <c r="D250" s="143"/>
      <c r="E250" s="143">
        <v>26133491.690000001</v>
      </c>
      <c r="F250" s="143">
        <v>28594058.280000001</v>
      </c>
      <c r="G250" s="143"/>
      <c r="H250" s="143">
        <v>28594058.280000001</v>
      </c>
      <c r="I250" s="143">
        <f>(Taulukko2[[#This Row],[Sote-nettokustannus TP2021 (oikaisut huomioitu)]]+Taulukko2[[#This Row],[Sote-nettokustannus TP2022 (oikaisut huomioitu)]])/2</f>
        <v>27363774.984999999</v>
      </c>
      <c r="J250" s="146">
        <f t="shared" si="15"/>
        <v>28377976.212768719</v>
      </c>
      <c r="K250" s="143">
        <v>728867.45000000007</v>
      </c>
      <c r="L250" s="143">
        <v>778303.9</v>
      </c>
      <c r="M250" s="143">
        <f t="shared" si="16"/>
        <v>753585.67500000005</v>
      </c>
      <c r="N250" s="146">
        <f t="shared" si="17"/>
        <v>773021.92008122185</v>
      </c>
      <c r="O250" s="147">
        <f t="shared" si="14"/>
        <v>29150998.132849939</v>
      </c>
    </row>
    <row r="251" spans="1:15" ht="15" x14ac:dyDescent="0.25">
      <c r="A251" s="142">
        <v>785</v>
      </c>
      <c r="B251" s="142" t="s">
        <v>255</v>
      </c>
      <c r="C251" s="143">
        <v>13787945.070000002</v>
      </c>
      <c r="D251" s="143">
        <v>-20924.984</v>
      </c>
      <c r="E251" s="143">
        <v>13767020.086000003</v>
      </c>
      <c r="F251" s="143">
        <v>13680651.27</v>
      </c>
      <c r="G251" s="143">
        <v>233884.08544</v>
      </c>
      <c r="H251" s="143">
        <v>13914535.35544</v>
      </c>
      <c r="I251" s="143">
        <f>(Taulukko2[[#This Row],[Sote-nettokustannus TP2021 (oikaisut huomioitu)]]+Taulukko2[[#This Row],[Sote-nettokustannus TP2022 (oikaisut huomioitu)]])/2</f>
        <v>13840777.720720001</v>
      </c>
      <c r="J251" s="146">
        <f t="shared" si="15"/>
        <v>14353767.385534998</v>
      </c>
      <c r="K251" s="143">
        <v>250892.07</v>
      </c>
      <c r="L251" s="143">
        <v>214161.38</v>
      </c>
      <c r="M251" s="143">
        <f t="shared" si="16"/>
        <v>232526.72500000001</v>
      </c>
      <c r="N251" s="146">
        <f t="shared" si="17"/>
        <v>238523.98127087308</v>
      </c>
      <c r="O251" s="147">
        <f t="shared" si="14"/>
        <v>14592291.366805872</v>
      </c>
    </row>
    <row r="252" spans="1:15" ht="15" x14ac:dyDescent="0.25">
      <c r="A252" s="142">
        <v>790</v>
      </c>
      <c r="B252" s="142" t="s">
        <v>256</v>
      </c>
      <c r="C252" s="143">
        <v>98904935.749999985</v>
      </c>
      <c r="D252" s="143"/>
      <c r="E252" s="143">
        <v>98904935.749999985</v>
      </c>
      <c r="F252" s="143">
        <v>102961771.13</v>
      </c>
      <c r="G252" s="143"/>
      <c r="H252" s="143">
        <v>102961771.13</v>
      </c>
      <c r="I252" s="143">
        <f>(Taulukko2[[#This Row],[Sote-nettokustannus TP2021 (oikaisut huomioitu)]]+Taulukko2[[#This Row],[Sote-nettokustannus TP2022 (oikaisut huomioitu)]])/2</f>
        <v>100933353.44</v>
      </c>
      <c r="J252" s="146">
        <f t="shared" si="15"/>
        <v>104674311.36842093</v>
      </c>
      <c r="K252" s="143">
        <v>1911723.24</v>
      </c>
      <c r="L252" s="143">
        <v>1974085.09</v>
      </c>
      <c r="M252" s="143">
        <f t="shared" si="16"/>
        <v>1942904.165</v>
      </c>
      <c r="N252" s="146">
        <f t="shared" si="17"/>
        <v>1993014.9390938235</v>
      </c>
      <c r="O252" s="147">
        <f t="shared" si="14"/>
        <v>106667326.30751476</v>
      </c>
    </row>
    <row r="253" spans="1:15" ht="15" x14ac:dyDescent="0.25">
      <c r="A253" s="142">
        <v>791</v>
      </c>
      <c r="B253" s="142" t="s">
        <v>257</v>
      </c>
      <c r="C253" s="143">
        <v>24218960.560000002</v>
      </c>
      <c r="D253" s="143">
        <v>-31387.476000000002</v>
      </c>
      <c r="E253" s="143">
        <v>24187573.084000003</v>
      </c>
      <c r="F253" s="143">
        <v>25401498.25</v>
      </c>
      <c r="G253" s="143">
        <v>350826.12816000002</v>
      </c>
      <c r="H253" s="143">
        <v>25752324.37816</v>
      </c>
      <c r="I253" s="143">
        <f>(Taulukko2[[#This Row],[Sote-nettokustannus TP2021 (oikaisut huomioitu)]]+Taulukko2[[#This Row],[Sote-nettokustannus TP2022 (oikaisut huomioitu)]])/2</f>
        <v>24969948.731080003</v>
      </c>
      <c r="J253" s="146">
        <f t="shared" si="15"/>
        <v>25895426.033618324</v>
      </c>
      <c r="K253" s="143">
        <v>802392.89</v>
      </c>
      <c r="L253" s="143">
        <v>816070.31</v>
      </c>
      <c r="M253" s="143">
        <f t="shared" si="16"/>
        <v>809231.60000000009</v>
      </c>
      <c r="N253" s="146">
        <f t="shared" si="17"/>
        <v>830103.0473043418</v>
      </c>
      <c r="O253" s="147">
        <f t="shared" si="14"/>
        <v>26725529.080922667</v>
      </c>
    </row>
    <row r="254" spans="1:15" ht="15" x14ac:dyDescent="0.25">
      <c r="A254" s="142">
        <v>831</v>
      </c>
      <c r="B254" s="142" t="s">
        <v>258</v>
      </c>
      <c r="C254" s="143">
        <v>14803316.339999998</v>
      </c>
      <c r="D254" s="143">
        <v>-24204.2</v>
      </c>
      <c r="E254" s="143">
        <v>14779112.139999999</v>
      </c>
      <c r="F254" s="143">
        <v>15903655.289999999</v>
      </c>
      <c r="G254" s="143">
        <v>-1103.6500000000001</v>
      </c>
      <c r="H254" s="143">
        <v>15902551.639999999</v>
      </c>
      <c r="I254" s="143">
        <f>(Taulukko2[[#This Row],[Sote-nettokustannus TP2021 (oikaisut huomioitu)]]+Taulukko2[[#This Row],[Sote-nettokustannus TP2022 (oikaisut huomioitu)]])/2</f>
        <v>15340831.889999999</v>
      </c>
      <c r="J254" s="146">
        <f t="shared" si="15"/>
        <v>15909419.029251084</v>
      </c>
      <c r="K254" s="143">
        <v>412294.46</v>
      </c>
      <c r="L254" s="143">
        <v>438267.52</v>
      </c>
      <c r="M254" s="143">
        <f t="shared" si="16"/>
        <v>425280.99</v>
      </c>
      <c r="N254" s="146">
        <f t="shared" si="17"/>
        <v>436249.70374316478</v>
      </c>
      <c r="O254" s="147">
        <f t="shared" si="14"/>
        <v>16345668.732994249</v>
      </c>
    </row>
    <row r="255" spans="1:15" ht="15" x14ac:dyDescent="0.25">
      <c r="A255" s="142">
        <v>832</v>
      </c>
      <c r="B255" s="142" t="s">
        <v>259</v>
      </c>
      <c r="C255" s="143">
        <v>17499985.040000007</v>
      </c>
      <c r="D255" s="143">
        <v>-23540.607000000004</v>
      </c>
      <c r="E255" s="143">
        <v>17476444.433000006</v>
      </c>
      <c r="F255" s="143">
        <v>18625703.309999999</v>
      </c>
      <c r="G255" s="143">
        <v>263119.59612</v>
      </c>
      <c r="H255" s="143">
        <v>18888822.906119999</v>
      </c>
      <c r="I255" s="143">
        <f>(Taulukko2[[#This Row],[Sote-nettokustannus TP2021 (oikaisut huomioitu)]]+Taulukko2[[#This Row],[Sote-nettokustannus TP2022 (oikaisut huomioitu)]])/2</f>
        <v>18182633.66956</v>
      </c>
      <c r="J255" s="146">
        <f t="shared" si="15"/>
        <v>18856548.339661088</v>
      </c>
      <c r="K255" s="143">
        <v>320908.11000000004</v>
      </c>
      <c r="L255" s="143">
        <v>317188.63</v>
      </c>
      <c r="M255" s="143">
        <f t="shared" si="16"/>
        <v>319048.37</v>
      </c>
      <c r="N255" s="146">
        <f t="shared" si="17"/>
        <v>327277.16536833596</v>
      </c>
      <c r="O255" s="147">
        <f t="shared" si="14"/>
        <v>19183825.505029425</v>
      </c>
    </row>
    <row r="256" spans="1:15" ht="15" x14ac:dyDescent="0.25">
      <c r="A256" s="142">
        <v>833</v>
      </c>
      <c r="B256" s="142" t="s">
        <v>260</v>
      </c>
      <c r="C256" s="143">
        <v>6484386.1399999997</v>
      </c>
      <c r="D256" s="143">
        <v>-86621.246159999995</v>
      </c>
      <c r="E256" s="143">
        <v>6397764.89384</v>
      </c>
      <c r="F256" s="143">
        <v>7073908.1799999997</v>
      </c>
      <c r="G256" s="143">
        <v>140669.25828000001</v>
      </c>
      <c r="H256" s="143">
        <v>7214577.4382799994</v>
      </c>
      <c r="I256" s="143">
        <f>(Taulukko2[[#This Row],[Sote-nettokustannus TP2021 (oikaisut huomioitu)]]+Taulukko2[[#This Row],[Sote-nettokustannus TP2022 (oikaisut huomioitu)]])/2</f>
        <v>6806171.1660599997</v>
      </c>
      <c r="J256" s="146">
        <f t="shared" si="15"/>
        <v>7058432.6744522462</v>
      </c>
      <c r="K256" s="143">
        <v>133687.44</v>
      </c>
      <c r="L256" s="143">
        <v>149162.1</v>
      </c>
      <c r="M256" s="143">
        <f t="shared" si="16"/>
        <v>141424.77000000002</v>
      </c>
      <c r="N256" s="146">
        <f t="shared" si="17"/>
        <v>145072.35325624415</v>
      </c>
      <c r="O256" s="147">
        <f t="shared" si="14"/>
        <v>7203505.0277084904</v>
      </c>
    </row>
    <row r="257" spans="1:15" ht="15" x14ac:dyDescent="0.25">
      <c r="A257" s="142">
        <v>834</v>
      </c>
      <c r="B257" s="142" t="s">
        <v>261</v>
      </c>
      <c r="C257" s="143">
        <v>21097125.270000003</v>
      </c>
      <c r="D257" s="143"/>
      <c r="E257" s="143">
        <v>21097125.270000003</v>
      </c>
      <c r="F257" s="143">
        <v>21630121.010000002</v>
      </c>
      <c r="G257" s="143"/>
      <c r="H257" s="143">
        <v>21630121.010000002</v>
      </c>
      <c r="I257" s="143">
        <f>(Taulukko2[[#This Row],[Sote-nettokustannus TP2021 (oikaisut huomioitu)]]+Taulukko2[[#This Row],[Sote-nettokustannus TP2022 (oikaisut huomioitu)]])/2</f>
        <v>21363623.140000001</v>
      </c>
      <c r="J257" s="146">
        <f t="shared" si="15"/>
        <v>22155436.87293902</v>
      </c>
      <c r="K257" s="143">
        <v>403849.15</v>
      </c>
      <c r="L257" s="143">
        <v>442955.71</v>
      </c>
      <c r="M257" s="143">
        <f t="shared" si="16"/>
        <v>423402.43000000005</v>
      </c>
      <c r="N257" s="146">
        <f t="shared" si="17"/>
        <v>434322.69251356873</v>
      </c>
      <c r="O257" s="147">
        <f t="shared" si="14"/>
        <v>22589759.565452591</v>
      </c>
    </row>
    <row r="258" spans="1:15" ht="15" x14ac:dyDescent="0.25">
      <c r="A258" s="142">
        <v>837</v>
      </c>
      <c r="B258" s="142" t="s">
        <v>262</v>
      </c>
      <c r="C258" s="143">
        <v>856262242.88999999</v>
      </c>
      <c r="D258" s="143"/>
      <c r="E258" s="143">
        <v>856262242.88999999</v>
      </c>
      <c r="F258" s="143">
        <v>896653092.58000004</v>
      </c>
      <c r="G258" s="143"/>
      <c r="H258" s="143">
        <v>896653092.58000004</v>
      </c>
      <c r="I258" s="143">
        <f>(Taulukko2[[#This Row],[Sote-nettokustannus TP2021 (oikaisut huomioitu)]]+Taulukko2[[#This Row],[Sote-nettokustannus TP2022 (oikaisut huomioitu)]])/2</f>
        <v>876457667.73500001</v>
      </c>
      <c r="J258" s="146">
        <f t="shared" si="15"/>
        <v>908942383.13670969</v>
      </c>
      <c r="K258" s="143">
        <v>17853891.139999993</v>
      </c>
      <c r="L258" s="143">
        <v>19367060.57</v>
      </c>
      <c r="M258" s="143">
        <f t="shared" si="16"/>
        <v>18610475.854999997</v>
      </c>
      <c r="N258" s="146">
        <f t="shared" si="17"/>
        <v>19090471.404007666</v>
      </c>
      <c r="O258" s="147">
        <f t="shared" si="14"/>
        <v>928032854.54071736</v>
      </c>
    </row>
    <row r="259" spans="1:15" ht="15" x14ac:dyDescent="0.25">
      <c r="A259" s="142">
        <v>844</v>
      </c>
      <c r="B259" s="142" t="s">
        <v>263</v>
      </c>
      <c r="C259" s="143">
        <v>8220122.4199999999</v>
      </c>
      <c r="D259" s="143"/>
      <c r="E259" s="143">
        <v>8220122.4199999999</v>
      </c>
      <c r="F259" s="143">
        <v>8234243.9699999997</v>
      </c>
      <c r="G259" s="143"/>
      <c r="H259" s="143">
        <v>8234243.9699999997</v>
      </c>
      <c r="I259" s="143">
        <f>(Taulukko2[[#This Row],[Sote-nettokustannus TP2021 (oikaisut huomioitu)]]+Taulukko2[[#This Row],[Sote-nettokustannus TP2022 (oikaisut huomioitu)]])/2</f>
        <v>8227183.1950000003</v>
      </c>
      <c r="J259" s="146">
        <f t="shared" si="15"/>
        <v>8532112.5880395621</v>
      </c>
      <c r="K259" s="143">
        <v>169450.07</v>
      </c>
      <c r="L259" s="143">
        <v>185703.76</v>
      </c>
      <c r="M259" s="143">
        <f t="shared" si="16"/>
        <v>177576.91500000001</v>
      </c>
      <c r="N259" s="146">
        <f t="shared" si="17"/>
        <v>182156.92302723235</v>
      </c>
      <c r="O259" s="147">
        <f t="shared" si="14"/>
        <v>8714269.5110667944</v>
      </c>
    </row>
    <row r="260" spans="1:15" ht="15" x14ac:dyDescent="0.25">
      <c r="A260" s="142">
        <v>845</v>
      </c>
      <c r="B260" s="142" t="s">
        <v>264</v>
      </c>
      <c r="C260" s="143">
        <v>13139993.48</v>
      </c>
      <c r="D260" s="143">
        <v>-635700.04</v>
      </c>
      <c r="E260" s="143">
        <v>12504293.440000001</v>
      </c>
      <c r="F260" s="143">
        <v>13360431.42</v>
      </c>
      <c r="G260" s="143">
        <v>269050.19499801658</v>
      </c>
      <c r="H260" s="143">
        <v>13629481.614998017</v>
      </c>
      <c r="I260" s="143">
        <f>(Taulukko2[[#This Row],[Sote-nettokustannus TP2021 (oikaisut huomioitu)]]+Taulukko2[[#This Row],[Sote-nettokustannus TP2022 (oikaisut huomioitu)]])/2</f>
        <v>13066887.527499009</v>
      </c>
      <c r="J260" s="146">
        <f t="shared" si="15"/>
        <v>13551194.001323249</v>
      </c>
      <c r="K260" s="143">
        <v>308016.02</v>
      </c>
      <c r="L260" s="143">
        <v>335076.73</v>
      </c>
      <c r="M260" s="143">
        <f t="shared" si="16"/>
        <v>321546.375</v>
      </c>
      <c r="N260" s="146">
        <f t="shared" si="17"/>
        <v>329839.59812884789</v>
      </c>
      <c r="O260" s="147">
        <f t="shared" si="14"/>
        <v>13881033.599452097</v>
      </c>
    </row>
    <row r="261" spans="1:15" ht="15" x14ac:dyDescent="0.25">
      <c r="A261" s="142">
        <v>846</v>
      </c>
      <c r="B261" s="142" t="s">
        <v>265</v>
      </c>
      <c r="C261" s="143">
        <v>22026439.100000001</v>
      </c>
      <c r="D261" s="143">
        <v>-352091.3</v>
      </c>
      <c r="E261" s="143">
        <v>21674347.800000001</v>
      </c>
      <c r="F261" s="143">
        <v>23343606.370000001</v>
      </c>
      <c r="G261" s="143">
        <v>436091.3</v>
      </c>
      <c r="H261" s="143">
        <v>23779697.670000002</v>
      </c>
      <c r="I261" s="143">
        <f>(Taulukko2[[#This Row],[Sote-nettokustannus TP2021 (oikaisut huomioitu)]]+Taulukko2[[#This Row],[Sote-nettokustannus TP2022 (oikaisut huomioitu)]])/2</f>
        <v>22727022.734999999</v>
      </c>
      <c r="J261" s="146">
        <f t="shared" si="15"/>
        <v>23569369.025816958</v>
      </c>
      <c r="K261" s="143">
        <v>514522.26</v>
      </c>
      <c r="L261" s="143">
        <v>494564.14</v>
      </c>
      <c r="M261" s="143">
        <f t="shared" si="16"/>
        <v>504543.2</v>
      </c>
      <c r="N261" s="146">
        <f t="shared" si="17"/>
        <v>517556.21977278683</v>
      </c>
      <c r="O261" s="147">
        <f t="shared" ref="O261:O297" si="18">N261+J261</f>
        <v>24086925.245589744</v>
      </c>
    </row>
    <row r="262" spans="1:15" ht="15" x14ac:dyDescent="0.25">
      <c r="A262" s="142">
        <v>848</v>
      </c>
      <c r="B262" s="142" t="s">
        <v>266</v>
      </c>
      <c r="C262" s="143">
        <v>19349244.449999999</v>
      </c>
      <c r="D262" s="143"/>
      <c r="E262" s="143">
        <v>19349244.449999999</v>
      </c>
      <c r="F262" s="143">
        <v>19969372.399999999</v>
      </c>
      <c r="G262" s="143"/>
      <c r="H262" s="143">
        <v>19969372.399999999</v>
      </c>
      <c r="I262" s="143">
        <f>(Taulukko2[[#This Row],[Sote-nettokustannus TP2021 (oikaisut huomioitu)]]+Taulukko2[[#This Row],[Sote-nettokustannus TP2022 (oikaisut huomioitu)]])/2</f>
        <v>19659308.424999997</v>
      </c>
      <c r="J262" s="146">
        <f t="shared" ref="J262:J297" si="19">(I262/$I$4)*$H$4</f>
        <v>20387954.043254372</v>
      </c>
      <c r="K262" s="143">
        <v>544083.11</v>
      </c>
      <c r="L262" s="143">
        <v>457435.53</v>
      </c>
      <c r="M262" s="143">
        <f t="shared" ref="M262:M297" si="20">AVERAGE(K262:L262)</f>
        <v>500759.32</v>
      </c>
      <c r="N262" s="146">
        <f t="shared" ref="N262:N297" si="21">(M262/$M$4)*$L$4</f>
        <v>513674.74712807807</v>
      </c>
      <c r="O262" s="147">
        <f t="shared" si="18"/>
        <v>20901628.790382449</v>
      </c>
    </row>
    <row r="263" spans="1:15" ht="15" x14ac:dyDescent="0.25">
      <c r="A263" s="142">
        <v>849</v>
      </c>
      <c r="B263" s="142" t="s">
        <v>267</v>
      </c>
      <c r="C263" s="143">
        <v>11140445.66</v>
      </c>
      <c r="D263" s="143"/>
      <c r="E263" s="143">
        <v>11140445.66</v>
      </c>
      <c r="F263" s="143">
        <v>11371561.73</v>
      </c>
      <c r="G263" s="143"/>
      <c r="H263" s="143">
        <v>11371561.73</v>
      </c>
      <c r="I263" s="143">
        <f>(Taulukko2[[#This Row],[Sote-nettokustannus TP2021 (oikaisut huomioitu)]]+Taulukko2[[#This Row],[Sote-nettokustannus TP2022 (oikaisut huomioitu)]])/2</f>
        <v>11256003.695</v>
      </c>
      <c r="J263" s="146">
        <f t="shared" si="19"/>
        <v>11673192.214255698</v>
      </c>
      <c r="K263" s="143">
        <v>299273.38999999996</v>
      </c>
      <c r="L263" s="143">
        <v>278939.34000000003</v>
      </c>
      <c r="M263" s="143">
        <f t="shared" si="20"/>
        <v>289106.36499999999</v>
      </c>
      <c r="N263" s="146">
        <f t="shared" si="21"/>
        <v>296562.90557805856</v>
      </c>
      <c r="O263" s="147">
        <f t="shared" si="18"/>
        <v>11969755.119833756</v>
      </c>
    </row>
    <row r="264" spans="1:15" ht="15" x14ac:dyDescent="0.25">
      <c r="A264" s="142">
        <v>850</v>
      </c>
      <c r="B264" s="142" t="s">
        <v>268</v>
      </c>
      <c r="C264" s="143">
        <v>8501989.4499999993</v>
      </c>
      <c r="D264" s="143"/>
      <c r="E264" s="143">
        <v>8501989.4499999993</v>
      </c>
      <c r="F264" s="143">
        <v>9596107.3300000001</v>
      </c>
      <c r="G264" s="143"/>
      <c r="H264" s="143">
        <v>9596107.3300000001</v>
      </c>
      <c r="I264" s="143">
        <f>(Taulukko2[[#This Row],[Sote-nettokustannus TP2021 (oikaisut huomioitu)]]+Taulukko2[[#This Row],[Sote-nettokustannus TP2022 (oikaisut huomioitu)]])/2</f>
        <v>9049048.3900000006</v>
      </c>
      <c r="J264" s="146">
        <f t="shared" si="19"/>
        <v>9384439.1024403516</v>
      </c>
      <c r="K264" s="143">
        <v>217743.78999999998</v>
      </c>
      <c r="L264" s="143">
        <v>228321.86</v>
      </c>
      <c r="M264" s="143">
        <f t="shared" si="20"/>
        <v>223032.82499999998</v>
      </c>
      <c r="N264" s="146">
        <f t="shared" si="21"/>
        <v>228785.21758344083</v>
      </c>
      <c r="O264" s="147">
        <f t="shared" si="18"/>
        <v>9613224.3200237919</v>
      </c>
    </row>
    <row r="265" spans="1:15" ht="15" x14ac:dyDescent="0.25">
      <c r="A265" s="142">
        <v>851</v>
      </c>
      <c r="B265" s="142" t="s">
        <v>269</v>
      </c>
      <c r="C265" s="143">
        <v>76485556.909999996</v>
      </c>
      <c r="D265" s="143"/>
      <c r="E265" s="143">
        <v>76485556.909999996</v>
      </c>
      <c r="F265" s="143">
        <v>86550517.780000001</v>
      </c>
      <c r="G265" s="143"/>
      <c r="H265" s="143">
        <v>86550517.780000001</v>
      </c>
      <c r="I265" s="143">
        <f>(Taulukko2[[#This Row],[Sote-nettokustannus TP2021 (oikaisut huomioitu)]]+Taulukko2[[#This Row],[Sote-nettokustannus TP2022 (oikaisut huomioitu)]])/2</f>
        <v>81518037.344999999</v>
      </c>
      <c r="J265" s="146">
        <f t="shared" si="19"/>
        <v>84539392.900142372</v>
      </c>
      <c r="K265" s="143">
        <v>2235557</v>
      </c>
      <c r="L265" s="143">
        <v>2516551.2200000002</v>
      </c>
      <c r="M265" s="143">
        <f t="shared" si="20"/>
        <v>2376054.1100000003</v>
      </c>
      <c r="N265" s="146">
        <f t="shared" si="21"/>
        <v>2437336.5514532621</v>
      </c>
      <c r="O265" s="147">
        <f t="shared" si="18"/>
        <v>86976729.451595634</v>
      </c>
    </row>
    <row r="266" spans="1:15" ht="15" x14ac:dyDescent="0.25">
      <c r="A266" s="142">
        <v>853</v>
      </c>
      <c r="B266" s="142" t="s">
        <v>270</v>
      </c>
      <c r="C266" s="143">
        <v>689174288.6700002</v>
      </c>
      <c r="D266" s="143">
        <v>-4403246.6798</v>
      </c>
      <c r="E266" s="143">
        <v>684771041.99020016</v>
      </c>
      <c r="F266" s="143">
        <v>744346033.75</v>
      </c>
      <c r="G266" s="143">
        <v>7150687.2958999993</v>
      </c>
      <c r="H266" s="143">
        <v>751496721.04589999</v>
      </c>
      <c r="I266" s="143">
        <f>(Taulukko2[[#This Row],[Sote-nettokustannus TP2021 (oikaisut huomioitu)]]+Taulukko2[[#This Row],[Sote-nettokustannus TP2022 (oikaisut huomioitu)]])/2</f>
        <v>718133881.51805007</v>
      </c>
      <c r="J266" s="146">
        <f t="shared" si="19"/>
        <v>744750540.39414346</v>
      </c>
      <c r="K266" s="143">
        <v>13783533.289999999</v>
      </c>
      <c r="L266" s="143">
        <v>15494909.98</v>
      </c>
      <c r="M266" s="143">
        <f t="shared" si="20"/>
        <v>14639221.635</v>
      </c>
      <c r="N266" s="146">
        <f t="shared" si="21"/>
        <v>15016791.842257701</v>
      </c>
      <c r="O266" s="147">
        <f t="shared" si="18"/>
        <v>759767332.2364012</v>
      </c>
    </row>
    <row r="267" spans="1:15" ht="15" x14ac:dyDescent="0.25">
      <c r="A267" s="142">
        <v>854</v>
      </c>
      <c r="B267" s="142" t="s">
        <v>271</v>
      </c>
      <c r="C267" s="143">
        <v>19275300.16</v>
      </c>
      <c r="D267" s="143"/>
      <c r="E267" s="143">
        <v>19275300.16</v>
      </c>
      <c r="F267" s="143">
        <v>21158671.530000001</v>
      </c>
      <c r="G267" s="143"/>
      <c r="H267" s="143">
        <v>21158671.530000001</v>
      </c>
      <c r="I267" s="143">
        <f>(Taulukko2[[#This Row],[Sote-nettokustannus TP2021 (oikaisut huomioitu)]]+Taulukko2[[#This Row],[Sote-nettokustannus TP2022 (oikaisut huomioitu)]])/2</f>
        <v>20216985.844999999</v>
      </c>
      <c r="J267" s="146">
        <f t="shared" si="19"/>
        <v>20966301.020885695</v>
      </c>
      <c r="K267" s="143">
        <v>379747.44</v>
      </c>
      <c r="L267" s="143">
        <v>403617.03</v>
      </c>
      <c r="M267" s="143">
        <f t="shared" si="20"/>
        <v>391682.23499999999</v>
      </c>
      <c r="N267" s="146">
        <f t="shared" si="21"/>
        <v>401784.380205216</v>
      </c>
      <c r="O267" s="147">
        <f t="shared" si="18"/>
        <v>21368085.401090913</v>
      </c>
    </row>
    <row r="268" spans="1:15" ht="15" x14ac:dyDescent="0.25">
      <c r="A268" s="142">
        <v>857</v>
      </c>
      <c r="B268" s="142" t="s">
        <v>272</v>
      </c>
      <c r="C268" s="143">
        <v>14377508.159999998</v>
      </c>
      <c r="D268" s="143"/>
      <c r="E268" s="143">
        <v>14377508.159999998</v>
      </c>
      <c r="F268" s="143">
        <v>14581327.869999999</v>
      </c>
      <c r="G268" s="143"/>
      <c r="H268" s="143">
        <v>14581327.869999999</v>
      </c>
      <c r="I268" s="143">
        <f>(Taulukko2[[#This Row],[Sote-nettokustannus TP2021 (oikaisut huomioitu)]]+Taulukko2[[#This Row],[Sote-nettokustannus TP2022 (oikaisut huomioitu)]])/2</f>
        <v>14479418.014999999</v>
      </c>
      <c r="J268" s="146">
        <f t="shared" si="19"/>
        <v>15016078.016634986</v>
      </c>
      <c r="K268" s="143">
        <v>289333.70999999996</v>
      </c>
      <c r="L268" s="143">
        <v>346621.62</v>
      </c>
      <c r="M268" s="143">
        <f t="shared" si="20"/>
        <v>317977.66499999998</v>
      </c>
      <c r="N268" s="146">
        <f t="shared" si="21"/>
        <v>326178.84508120926</v>
      </c>
      <c r="O268" s="147">
        <f t="shared" si="18"/>
        <v>15342256.861716196</v>
      </c>
    </row>
    <row r="269" spans="1:15" ht="15" x14ac:dyDescent="0.25">
      <c r="A269" s="142">
        <v>858</v>
      </c>
      <c r="B269" s="142" t="s">
        <v>273</v>
      </c>
      <c r="C269" s="143">
        <v>118848288.98999996</v>
      </c>
      <c r="D269" s="143"/>
      <c r="E269" s="143">
        <v>118848288.98999996</v>
      </c>
      <c r="F269" s="143">
        <v>133131518.54000001</v>
      </c>
      <c r="G269" s="143"/>
      <c r="H269" s="143">
        <v>133131518.54000001</v>
      </c>
      <c r="I269" s="143">
        <f>(Taulukko2[[#This Row],[Sote-nettokustannus TP2021 (oikaisut huomioitu)]]+Taulukko2[[#This Row],[Sote-nettokustannus TP2022 (oikaisut huomioitu)]])/2</f>
        <v>125989903.76499999</v>
      </c>
      <c r="J269" s="146">
        <f t="shared" si="19"/>
        <v>130659548.76664799</v>
      </c>
      <c r="K269" s="143">
        <v>3099333</v>
      </c>
      <c r="L269" s="143">
        <v>2322354.54</v>
      </c>
      <c r="M269" s="143">
        <f t="shared" si="20"/>
        <v>2710843.77</v>
      </c>
      <c r="N269" s="146">
        <f t="shared" si="21"/>
        <v>2780761.0012300434</v>
      </c>
      <c r="O269" s="147">
        <f t="shared" si="18"/>
        <v>133440309.76787804</v>
      </c>
    </row>
    <row r="270" spans="1:15" ht="15" x14ac:dyDescent="0.25">
      <c r="A270" s="142">
        <v>859</v>
      </c>
      <c r="B270" s="142" t="s">
        <v>274</v>
      </c>
      <c r="C270" s="143">
        <v>21827964.809999991</v>
      </c>
      <c r="D270" s="143">
        <v>-36618.721999999994</v>
      </c>
      <c r="E270" s="143">
        <v>21791346.087999992</v>
      </c>
      <c r="F270" s="143">
        <v>22007980.600000001</v>
      </c>
      <c r="G270" s="143">
        <v>409297.14951999998</v>
      </c>
      <c r="H270" s="143">
        <v>22417277.74952</v>
      </c>
      <c r="I270" s="143">
        <f>(Taulukko2[[#This Row],[Sote-nettokustannus TP2021 (oikaisut huomioitu)]]+Taulukko2[[#This Row],[Sote-nettokustannus TP2022 (oikaisut huomioitu)]])/2</f>
        <v>22104311.918759994</v>
      </c>
      <c r="J270" s="146">
        <f t="shared" si="19"/>
        <v>22923578.277267843</v>
      </c>
      <c r="K270" s="143">
        <v>468824</v>
      </c>
      <c r="L270" s="143">
        <v>465240.72</v>
      </c>
      <c r="M270" s="143">
        <f t="shared" si="20"/>
        <v>467032.36</v>
      </c>
      <c r="N270" s="146">
        <f t="shared" si="21"/>
        <v>479077.91196702939</v>
      </c>
      <c r="O270" s="147">
        <f t="shared" si="18"/>
        <v>23402656.189234871</v>
      </c>
    </row>
    <row r="271" spans="1:15" ht="15" x14ac:dyDescent="0.25">
      <c r="A271" s="142">
        <v>886</v>
      </c>
      <c r="B271" s="142" t="s">
        <v>275</v>
      </c>
      <c r="C271" s="143">
        <v>44050259.879999995</v>
      </c>
      <c r="D271" s="143"/>
      <c r="E271" s="143">
        <v>44050259.879999995</v>
      </c>
      <c r="F271" s="143">
        <v>48999251.479999997</v>
      </c>
      <c r="G271" s="143"/>
      <c r="H271" s="143">
        <v>48999251.479999997</v>
      </c>
      <c r="I271" s="143">
        <f>(Taulukko2[[#This Row],[Sote-nettokustannus TP2021 (oikaisut huomioitu)]]+Taulukko2[[#This Row],[Sote-nettokustannus TP2022 (oikaisut huomioitu)]])/2</f>
        <v>46524755.679999992</v>
      </c>
      <c r="J271" s="146">
        <f t="shared" si="19"/>
        <v>48249132.684202135</v>
      </c>
      <c r="K271" s="143">
        <v>1146603.9099999999</v>
      </c>
      <c r="L271" s="143">
        <v>1471828.32</v>
      </c>
      <c r="M271" s="143">
        <f t="shared" si="20"/>
        <v>1309216.115</v>
      </c>
      <c r="N271" s="146">
        <f t="shared" si="21"/>
        <v>1342983.0059051716</v>
      </c>
      <c r="O271" s="147">
        <f t="shared" si="18"/>
        <v>49592115.690107308</v>
      </c>
    </row>
    <row r="272" spans="1:15" ht="15" x14ac:dyDescent="0.25">
      <c r="A272" s="142">
        <v>887</v>
      </c>
      <c r="B272" s="142" t="s">
        <v>276</v>
      </c>
      <c r="C272" s="143">
        <v>20853708.859999992</v>
      </c>
      <c r="D272" s="143"/>
      <c r="E272" s="143">
        <v>20853708.859999992</v>
      </c>
      <c r="F272" s="143">
        <v>21601276.789999999</v>
      </c>
      <c r="G272" s="143"/>
      <c r="H272" s="143">
        <v>21601276.789999999</v>
      </c>
      <c r="I272" s="143">
        <f>(Taulukko2[[#This Row],[Sote-nettokustannus TP2021 (oikaisut huomioitu)]]+Taulukko2[[#This Row],[Sote-nettokustannus TP2022 (oikaisut huomioitu)]])/2</f>
        <v>21227492.824999996</v>
      </c>
      <c r="J272" s="146">
        <f t="shared" si="19"/>
        <v>22014261.07234044</v>
      </c>
      <c r="K272" s="143">
        <v>355366.28</v>
      </c>
      <c r="L272" s="143">
        <v>365279.52</v>
      </c>
      <c r="M272" s="143">
        <f t="shared" si="20"/>
        <v>360322.9</v>
      </c>
      <c r="N272" s="146">
        <f t="shared" si="21"/>
        <v>369616.2350846625</v>
      </c>
      <c r="O272" s="147">
        <f t="shared" si="18"/>
        <v>22383877.307425104</v>
      </c>
    </row>
    <row r="273" spans="1:15" ht="15" x14ac:dyDescent="0.25">
      <c r="A273" s="142">
        <v>889</v>
      </c>
      <c r="B273" s="142" t="s">
        <v>277</v>
      </c>
      <c r="C273" s="143">
        <v>10816130.43</v>
      </c>
      <c r="D273" s="143">
        <v>-15693.738000000001</v>
      </c>
      <c r="E273" s="143">
        <v>10800436.692</v>
      </c>
      <c r="F273" s="143">
        <v>11669722.550000001</v>
      </c>
      <c r="G273" s="143">
        <v>175413.06408000001</v>
      </c>
      <c r="H273" s="143">
        <v>11845135.614080001</v>
      </c>
      <c r="I273" s="143">
        <f>(Taulukko2[[#This Row],[Sote-nettokustannus TP2021 (oikaisut huomioitu)]]+Taulukko2[[#This Row],[Sote-nettokustannus TP2022 (oikaisut huomioitu)]])/2</f>
        <v>11322786.153039999</v>
      </c>
      <c r="J273" s="146">
        <f t="shared" si="19"/>
        <v>11742449.873578221</v>
      </c>
      <c r="K273" s="143">
        <v>202179.65</v>
      </c>
      <c r="L273" s="143">
        <v>200335.1</v>
      </c>
      <c r="M273" s="143">
        <f t="shared" si="20"/>
        <v>201257.375</v>
      </c>
      <c r="N273" s="146">
        <f t="shared" si="21"/>
        <v>206448.1420151816</v>
      </c>
      <c r="O273" s="147">
        <f t="shared" si="18"/>
        <v>11948898.015593402</v>
      </c>
    </row>
    <row r="274" spans="1:15" ht="15" x14ac:dyDescent="0.25">
      <c r="A274" s="142">
        <v>890</v>
      </c>
      <c r="B274" s="142" t="s">
        <v>278</v>
      </c>
      <c r="C274" s="143">
        <v>6641046.5999999987</v>
      </c>
      <c r="D274" s="143"/>
      <c r="E274" s="143">
        <v>6641046.5999999987</v>
      </c>
      <c r="F274" s="143">
        <v>7049129.0700000003</v>
      </c>
      <c r="G274" s="143"/>
      <c r="H274" s="143">
        <v>7049129.0700000003</v>
      </c>
      <c r="I274" s="143">
        <f>(Taulukko2[[#This Row],[Sote-nettokustannus TP2021 (oikaisut huomioitu)]]+Taulukko2[[#This Row],[Sote-nettokustannus TP2022 (oikaisut huomioitu)]])/2</f>
        <v>6845087.834999999</v>
      </c>
      <c r="J274" s="146">
        <f t="shared" si="19"/>
        <v>7098791.7369743176</v>
      </c>
      <c r="K274" s="143">
        <v>184185</v>
      </c>
      <c r="L274" s="143">
        <v>203591.26</v>
      </c>
      <c r="M274" s="143">
        <f t="shared" si="20"/>
        <v>193888.13</v>
      </c>
      <c r="N274" s="146">
        <f t="shared" si="21"/>
        <v>198888.83176230433</v>
      </c>
      <c r="O274" s="147">
        <f t="shared" si="18"/>
        <v>7297680.5687366221</v>
      </c>
    </row>
    <row r="275" spans="1:15" ht="15" x14ac:dyDescent="0.25">
      <c r="A275" s="142">
        <v>892</v>
      </c>
      <c r="B275" s="142" t="s">
        <v>279</v>
      </c>
      <c r="C275" s="143">
        <v>9798950.6300000008</v>
      </c>
      <c r="D275" s="143">
        <v>208344</v>
      </c>
      <c r="E275" s="143">
        <v>10007294.630000001</v>
      </c>
      <c r="F275" s="143">
        <v>11025284.92</v>
      </c>
      <c r="G275" s="143">
        <v>-207829</v>
      </c>
      <c r="H275" s="143">
        <v>10817455.92</v>
      </c>
      <c r="I275" s="143">
        <f>(Taulukko2[[#This Row],[Sote-nettokustannus TP2021 (oikaisut huomioitu)]]+Taulukko2[[#This Row],[Sote-nettokustannus TP2022 (oikaisut huomioitu)]])/2</f>
        <v>10412375.275</v>
      </c>
      <c r="J275" s="146">
        <f t="shared" si="19"/>
        <v>10798295.850420697</v>
      </c>
      <c r="K275" s="143">
        <v>336122.96</v>
      </c>
      <c r="L275" s="143">
        <v>345457.56</v>
      </c>
      <c r="M275" s="143">
        <f t="shared" si="20"/>
        <v>340790.26</v>
      </c>
      <c r="N275" s="146">
        <f t="shared" si="21"/>
        <v>349579.81536761404</v>
      </c>
      <c r="O275" s="147">
        <f t="shared" si="18"/>
        <v>11147875.665788312</v>
      </c>
    </row>
    <row r="276" spans="1:15" ht="15" x14ac:dyDescent="0.25">
      <c r="A276" s="142">
        <v>893</v>
      </c>
      <c r="B276" s="142" t="s">
        <v>280</v>
      </c>
      <c r="C276" s="143">
        <v>28218021.390000001</v>
      </c>
      <c r="D276" s="143"/>
      <c r="E276" s="143">
        <v>28218021.390000001</v>
      </c>
      <c r="F276" s="143">
        <v>29908250.32</v>
      </c>
      <c r="G276" s="143"/>
      <c r="H276" s="143">
        <v>29908250.32</v>
      </c>
      <c r="I276" s="143">
        <f>(Taulukko2[[#This Row],[Sote-nettokustannus TP2021 (oikaisut huomioitu)]]+Taulukko2[[#This Row],[Sote-nettokustannus TP2022 (oikaisut huomioitu)]])/2</f>
        <v>29063135.855</v>
      </c>
      <c r="J276" s="146">
        <f t="shared" si="19"/>
        <v>30140321.589903463</v>
      </c>
      <c r="K276" s="143">
        <v>571657.16</v>
      </c>
      <c r="L276" s="143">
        <v>641583.61</v>
      </c>
      <c r="M276" s="143">
        <f t="shared" si="20"/>
        <v>606620.38500000001</v>
      </c>
      <c r="N276" s="146">
        <f t="shared" si="21"/>
        <v>622266.14747302618</v>
      </c>
      <c r="O276" s="147">
        <f t="shared" si="18"/>
        <v>30762587.737376489</v>
      </c>
    </row>
    <row r="277" spans="1:15" ht="15" x14ac:dyDescent="0.25">
      <c r="A277" s="142">
        <v>895</v>
      </c>
      <c r="B277" s="142" t="s">
        <v>281</v>
      </c>
      <c r="C277" s="143">
        <v>59203445.930000007</v>
      </c>
      <c r="D277" s="143">
        <v>-866212.46159999992</v>
      </c>
      <c r="E277" s="143">
        <v>58337233.468400009</v>
      </c>
      <c r="F277" s="143">
        <v>63627639.259999998</v>
      </c>
      <c r="G277" s="143">
        <v>1406692.5828</v>
      </c>
      <c r="H277" s="143">
        <v>65034331.842799999</v>
      </c>
      <c r="I277" s="143">
        <f>(Taulukko2[[#This Row],[Sote-nettokustannus TP2021 (oikaisut huomioitu)]]+Taulukko2[[#This Row],[Sote-nettokustannus TP2022 (oikaisut huomioitu)]])/2</f>
        <v>61685782.655600004</v>
      </c>
      <c r="J277" s="146">
        <f t="shared" si="19"/>
        <v>63972082.573629536</v>
      </c>
      <c r="K277" s="143">
        <v>1140337.43</v>
      </c>
      <c r="L277" s="143">
        <v>1278362.49</v>
      </c>
      <c r="M277" s="143">
        <f t="shared" si="20"/>
        <v>1209349.96</v>
      </c>
      <c r="N277" s="146">
        <f t="shared" si="21"/>
        <v>1240541.1343963626</v>
      </c>
      <c r="O277" s="147">
        <f t="shared" si="18"/>
        <v>65212623.708025895</v>
      </c>
    </row>
    <row r="278" spans="1:15" ht="15" x14ac:dyDescent="0.25">
      <c r="A278" s="142">
        <v>905</v>
      </c>
      <c r="B278" s="142" t="s">
        <v>282</v>
      </c>
      <c r="C278" s="143">
        <v>251311849.6500001</v>
      </c>
      <c r="D278" s="143"/>
      <c r="E278" s="143">
        <v>251311849.6500001</v>
      </c>
      <c r="F278" s="143">
        <v>268004434.79000002</v>
      </c>
      <c r="G278" s="143"/>
      <c r="H278" s="143">
        <v>268004434.79000002</v>
      </c>
      <c r="I278" s="143">
        <f>(Taulukko2[[#This Row],[Sote-nettokustannus TP2021 (oikaisut huomioitu)]]+Taulukko2[[#This Row],[Sote-nettokustannus TP2022 (oikaisut huomioitu)]])/2</f>
        <v>259658142.22000006</v>
      </c>
      <c r="J278" s="146">
        <f t="shared" si="19"/>
        <v>269282019.29047108</v>
      </c>
      <c r="K278" s="143">
        <v>6840855</v>
      </c>
      <c r="L278" s="143">
        <v>5923113.9800000004</v>
      </c>
      <c r="M278" s="143">
        <f t="shared" si="20"/>
        <v>6381984.4900000002</v>
      </c>
      <c r="N278" s="146">
        <f t="shared" si="21"/>
        <v>6546586.629832603</v>
      </c>
      <c r="O278" s="147">
        <f t="shared" si="18"/>
        <v>275828605.9203037</v>
      </c>
    </row>
    <row r="279" spans="1:15" ht="15" x14ac:dyDescent="0.25">
      <c r="A279" s="142">
        <v>908</v>
      </c>
      <c r="B279" s="142" t="s">
        <v>283</v>
      </c>
      <c r="C279" s="143">
        <v>80792897.64000003</v>
      </c>
      <c r="D279" s="143"/>
      <c r="E279" s="143">
        <v>80792897.64000003</v>
      </c>
      <c r="F279" s="143">
        <v>89312268.659999996</v>
      </c>
      <c r="G279" s="143"/>
      <c r="H279" s="143">
        <v>89312268.659999996</v>
      </c>
      <c r="I279" s="143">
        <f>(Taulukko2[[#This Row],[Sote-nettokustannus TP2021 (oikaisut huomioitu)]]+Taulukko2[[#This Row],[Sote-nettokustannus TP2022 (oikaisut huomioitu)]])/2</f>
        <v>85052583.150000006</v>
      </c>
      <c r="J279" s="146">
        <f t="shared" si="19"/>
        <v>88204941.854269311</v>
      </c>
      <c r="K279" s="143">
        <v>1631400.25</v>
      </c>
      <c r="L279" s="143">
        <v>1562211.71</v>
      </c>
      <c r="M279" s="143">
        <f t="shared" si="20"/>
        <v>1596805.98</v>
      </c>
      <c r="N279" s="146">
        <f t="shared" si="21"/>
        <v>1637990.2983914565</v>
      </c>
      <c r="O279" s="147">
        <f t="shared" si="18"/>
        <v>89842932.152660772</v>
      </c>
    </row>
    <row r="280" spans="1:15" ht="15" x14ac:dyDescent="0.25">
      <c r="A280" s="142">
        <v>915</v>
      </c>
      <c r="B280" s="142" t="s">
        <v>284</v>
      </c>
      <c r="C280" s="143">
        <v>90147666.799999967</v>
      </c>
      <c r="D280" s="143"/>
      <c r="E280" s="143">
        <v>90147666.799999967</v>
      </c>
      <c r="F280" s="143">
        <v>97910039.879999995</v>
      </c>
      <c r="G280" s="143"/>
      <c r="H280" s="143">
        <v>97910039.879999995</v>
      </c>
      <c r="I280" s="143">
        <f>(Taulukko2[[#This Row],[Sote-nettokustannus TP2021 (oikaisut huomioitu)]]+Taulukko2[[#This Row],[Sote-nettokustannus TP2022 (oikaisut huomioitu)]])/2</f>
        <v>94028853.339999974</v>
      </c>
      <c r="J280" s="146">
        <f t="shared" si="19"/>
        <v>97513905.331378683</v>
      </c>
      <c r="K280" s="143">
        <v>2780196.29</v>
      </c>
      <c r="L280" s="143">
        <v>2833399.53</v>
      </c>
      <c r="M280" s="143">
        <f t="shared" si="20"/>
        <v>2806797.91</v>
      </c>
      <c r="N280" s="146">
        <f t="shared" si="21"/>
        <v>2879189.9602764617</v>
      </c>
      <c r="O280" s="147">
        <f t="shared" si="18"/>
        <v>100393095.29165514</v>
      </c>
    </row>
    <row r="281" spans="1:15" ht="15" x14ac:dyDescent="0.25">
      <c r="A281" s="142">
        <v>918</v>
      </c>
      <c r="B281" s="142" t="s">
        <v>285</v>
      </c>
      <c r="C281" s="143">
        <v>9252658.540000001</v>
      </c>
      <c r="D281" s="143">
        <v>-144368.74359999999</v>
      </c>
      <c r="E281" s="143">
        <v>9108289.7964000013</v>
      </c>
      <c r="F281" s="143">
        <v>9668230.0999999996</v>
      </c>
      <c r="G281" s="143">
        <v>234448.76379999999</v>
      </c>
      <c r="H281" s="143">
        <v>9902678.8638000004</v>
      </c>
      <c r="I281" s="143">
        <f>(Taulukko2[[#This Row],[Sote-nettokustannus TP2021 (oikaisut huomioitu)]]+Taulukko2[[#This Row],[Sote-nettokustannus TP2022 (oikaisut huomioitu)]])/2</f>
        <v>9505484.3300999999</v>
      </c>
      <c r="J281" s="146">
        <f t="shared" si="19"/>
        <v>9857792.2219536789</v>
      </c>
      <c r="K281" s="143">
        <v>161127.15000000002</v>
      </c>
      <c r="L281" s="143">
        <v>186977.88</v>
      </c>
      <c r="M281" s="143">
        <f t="shared" si="20"/>
        <v>174052.51500000001</v>
      </c>
      <c r="N281" s="146">
        <f t="shared" si="21"/>
        <v>178541.62280919906</v>
      </c>
      <c r="O281" s="147">
        <f t="shared" si="18"/>
        <v>10036333.844762878</v>
      </c>
    </row>
    <row r="282" spans="1:15" ht="15" x14ac:dyDescent="0.25">
      <c r="A282" s="142">
        <v>921</v>
      </c>
      <c r="B282" s="142" t="s">
        <v>286</v>
      </c>
      <c r="C282" s="143">
        <v>10810945.599999998</v>
      </c>
      <c r="D282" s="143"/>
      <c r="E282" s="143">
        <v>10810945.599999998</v>
      </c>
      <c r="F282" s="143">
        <v>11787785.24</v>
      </c>
      <c r="G282" s="143"/>
      <c r="H282" s="143">
        <v>11787785.24</v>
      </c>
      <c r="I282" s="143">
        <f>(Taulukko2[[#This Row],[Sote-nettokustannus TP2021 (oikaisut huomioitu)]]+Taulukko2[[#This Row],[Sote-nettokustannus TP2022 (oikaisut huomioitu)]])/2</f>
        <v>11299365.419999998</v>
      </c>
      <c r="J282" s="146">
        <f t="shared" si="19"/>
        <v>11718161.082815286</v>
      </c>
      <c r="K282" s="143">
        <v>253217.44</v>
      </c>
      <c r="L282" s="143">
        <v>335183.78999999998</v>
      </c>
      <c r="M282" s="143">
        <f t="shared" si="20"/>
        <v>294200.61499999999</v>
      </c>
      <c r="N282" s="146">
        <f t="shared" si="21"/>
        <v>301788.54487431218</v>
      </c>
      <c r="O282" s="147">
        <f t="shared" si="18"/>
        <v>12019949.627689598</v>
      </c>
    </row>
    <row r="283" spans="1:15" ht="15" x14ac:dyDescent="0.25">
      <c r="A283" s="142">
        <v>922</v>
      </c>
      <c r="B283" s="142" t="s">
        <v>287</v>
      </c>
      <c r="C283" s="143">
        <v>13698854.449999997</v>
      </c>
      <c r="D283" s="143"/>
      <c r="E283" s="143">
        <v>13698854.449999997</v>
      </c>
      <c r="F283" s="143">
        <v>15352912.68</v>
      </c>
      <c r="G283" s="143"/>
      <c r="H283" s="143">
        <v>15352912.68</v>
      </c>
      <c r="I283" s="143">
        <f>(Taulukko2[[#This Row],[Sote-nettokustannus TP2021 (oikaisut huomioitu)]]+Taulukko2[[#This Row],[Sote-nettokustannus TP2022 (oikaisut huomioitu)]])/2</f>
        <v>14525883.564999998</v>
      </c>
      <c r="J283" s="146">
        <f t="shared" si="19"/>
        <v>15064265.749260914</v>
      </c>
      <c r="K283" s="143">
        <v>327567.95</v>
      </c>
      <c r="L283" s="143">
        <v>333374.68</v>
      </c>
      <c r="M283" s="143">
        <f t="shared" si="20"/>
        <v>330471.315</v>
      </c>
      <c r="N283" s="146">
        <f t="shared" si="21"/>
        <v>338994.72737863054</v>
      </c>
      <c r="O283" s="147">
        <f t="shared" si="18"/>
        <v>15403260.476639545</v>
      </c>
    </row>
    <row r="284" spans="1:15" ht="15" x14ac:dyDescent="0.25">
      <c r="A284" s="142">
        <v>924</v>
      </c>
      <c r="B284" s="142" t="s">
        <v>288</v>
      </c>
      <c r="C284" s="143">
        <v>13419057.41</v>
      </c>
      <c r="D284" s="143"/>
      <c r="E284" s="143">
        <v>13419057.41</v>
      </c>
      <c r="F284" s="143">
        <v>13218820.6</v>
      </c>
      <c r="G284" s="143"/>
      <c r="H284" s="143">
        <v>13218820.6</v>
      </c>
      <c r="I284" s="143">
        <f>(Taulukko2[[#This Row],[Sote-nettokustannus TP2021 (oikaisut huomioitu)]]+Taulukko2[[#This Row],[Sote-nettokustannus TP2022 (oikaisut huomioitu)]])/2</f>
        <v>13318939.004999999</v>
      </c>
      <c r="J284" s="146">
        <f t="shared" si="19"/>
        <v>13812587.425177861</v>
      </c>
      <c r="K284" s="143">
        <v>338870.25</v>
      </c>
      <c r="L284" s="143">
        <v>370616.02</v>
      </c>
      <c r="M284" s="143">
        <f t="shared" si="20"/>
        <v>354743.13500000001</v>
      </c>
      <c r="N284" s="146">
        <f t="shared" si="21"/>
        <v>363892.55853799515</v>
      </c>
      <c r="O284" s="147">
        <f t="shared" si="18"/>
        <v>14176479.983715856</v>
      </c>
    </row>
    <row r="285" spans="1:15" ht="15" x14ac:dyDescent="0.25">
      <c r="A285" s="142">
        <v>925</v>
      </c>
      <c r="B285" s="142" t="s">
        <v>289</v>
      </c>
      <c r="C285" s="143">
        <v>12943641.399999997</v>
      </c>
      <c r="D285" s="143"/>
      <c r="E285" s="143">
        <v>12943641.399999997</v>
      </c>
      <c r="F285" s="143">
        <v>14092759.74</v>
      </c>
      <c r="G285" s="143"/>
      <c r="H285" s="143">
        <v>14092759.74</v>
      </c>
      <c r="I285" s="143">
        <f>(Taulukko2[[#This Row],[Sote-nettokustannus TP2021 (oikaisut huomioitu)]]+Taulukko2[[#This Row],[Sote-nettokustannus TP2022 (oikaisut huomioitu)]])/2</f>
        <v>13518200.569999998</v>
      </c>
      <c r="J285" s="146">
        <f t="shared" si="19"/>
        <v>14019234.349982232</v>
      </c>
      <c r="K285" s="143">
        <v>486559.83</v>
      </c>
      <c r="L285" s="143">
        <v>461170.55</v>
      </c>
      <c r="M285" s="143">
        <f t="shared" si="20"/>
        <v>473865.19</v>
      </c>
      <c r="N285" s="146">
        <f t="shared" si="21"/>
        <v>486086.97217267699</v>
      </c>
      <c r="O285" s="147">
        <f t="shared" si="18"/>
        <v>14505321.322154909</v>
      </c>
    </row>
    <row r="286" spans="1:15" ht="15" x14ac:dyDescent="0.25">
      <c r="A286" s="142">
        <v>927</v>
      </c>
      <c r="B286" s="142" t="s">
        <v>290</v>
      </c>
      <c r="C286" s="143">
        <v>90062436</v>
      </c>
      <c r="D286" s="143"/>
      <c r="E286" s="143">
        <v>90062436</v>
      </c>
      <c r="F286" s="143">
        <v>93046159.129999995</v>
      </c>
      <c r="G286" s="143"/>
      <c r="H286" s="143">
        <v>93046159.129999995</v>
      </c>
      <c r="I286" s="143">
        <f>(Taulukko2[[#This Row],[Sote-nettokustannus TP2021 (oikaisut huomioitu)]]+Taulukko2[[#This Row],[Sote-nettokustannus TP2022 (oikaisut huomioitu)]])/2</f>
        <v>91554297.564999998</v>
      </c>
      <c r="J286" s="146">
        <f t="shared" si="19"/>
        <v>94947633.500879675</v>
      </c>
      <c r="K286" s="143">
        <v>2041235.61</v>
      </c>
      <c r="L286" s="143">
        <v>2132060.06</v>
      </c>
      <c r="M286" s="143">
        <f t="shared" si="20"/>
        <v>2086647.835</v>
      </c>
      <c r="N286" s="146">
        <f t="shared" si="21"/>
        <v>2140466.0006906642</v>
      </c>
      <c r="O286" s="147">
        <f t="shared" si="18"/>
        <v>97088099.501570344</v>
      </c>
    </row>
    <row r="287" spans="1:15" ht="15" x14ac:dyDescent="0.25">
      <c r="A287" s="142">
        <v>931</v>
      </c>
      <c r="B287" s="142" t="s">
        <v>291</v>
      </c>
      <c r="C287" s="143">
        <v>25224205.469999995</v>
      </c>
      <c r="D287" s="143">
        <v>638483</v>
      </c>
      <c r="E287" s="143">
        <v>25862688.469999995</v>
      </c>
      <c r="F287" s="143">
        <v>34080460.759999998</v>
      </c>
      <c r="G287" s="143">
        <v>-1004469</v>
      </c>
      <c r="H287" s="143">
        <v>33075991.759999998</v>
      </c>
      <c r="I287" s="143">
        <f>(Taulukko2[[#This Row],[Sote-nettokustannus TP2021 (oikaisut huomioitu)]]+Taulukko2[[#This Row],[Sote-nettokustannus TP2022 (oikaisut huomioitu)]])/2</f>
        <v>29469340.114999995</v>
      </c>
      <c r="J287" s="146">
        <f t="shared" si="19"/>
        <v>30561581.260183755</v>
      </c>
      <c r="K287" s="143">
        <v>604719.84</v>
      </c>
      <c r="L287" s="143">
        <v>523278.55</v>
      </c>
      <c r="M287" s="143">
        <f t="shared" si="20"/>
        <v>563999.19499999995</v>
      </c>
      <c r="N287" s="146">
        <f t="shared" si="21"/>
        <v>578545.68512487109</v>
      </c>
      <c r="O287" s="147">
        <f t="shared" si="18"/>
        <v>31140126.945308626</v>
      </c>
    </row>
    <row r="288" spans="1:15" ht="15" x14ac:dyDescent="0.25">
      <c r="A288" s="142">
        <v>934</v>
      </c>
      <c r="B288" s="142" t="s">
        <v>292</v>
      </c>
      <c r="C288" s="143">
        <v>12203690.49</v>
      </c>
      <c r="D288" s="143"/>
      <c r="E288" s="143">
        <v>12203690.49</v>
      </c>
      <c r="F288" s="143">
        <v>11600633.33</v>
      </c>
      <c r="G288" s="143"/>
      <c r="H288" s="143">
        <v>11600633.33</v>
      </c>
      <c r="I288" s="143">
        <f>(Taulukko2[[#This Row],[Sote-nettokustannus TP2021 (oikaisut huomioitu)]]+Taulukko2[[#This Row],[Sote-nettokustannus TP2022 (oikaisut huomioitu)]])/2</f>
        <v>11902161.91</v>
      </c>
      <c r="J288" s="146">
        <f t="shared" si="19"/>
        <v>12343299.407616509</v>
      </c>
      <c r="K288" s="143">
        <v>283701.05</v>
      </c>
      <c r="L288" s="143">
        <v>286975.18</v>
      </c>
      <c r="M288" s="143">
        <f t="shared" si="20"/>
        <v>285338.11499999999</v>
      </c>
      <c r="N288" s="146">
        <f t="shared" si="21"/>
        <v>292697.46605740144</v>
      </c>
      <c r="O288" s="147">
        <f t="shared" si="18"/>
        <v>12635996.87367391</v>
      </c>
    </row>
    <row r="289" spans="1:15" ht="15" x14ac:dyDescent="0.25">
      <c r="A289" s="142">
        <v>935</v>
      </c>
      <c r="B289" s="142" t="s">
        <v>293</v>
      </c>
      <c r="C289" s="143">
        <v>13037882.500000002</v>
      </c>
      <c r="D289" s="143"/>
      <c r="E289" s="143">
        <v>13037882.500000002</v>
      </c>
      <c r="F289" s="143">
        <v>13885538.689999999</v>
      </c>
      <c r="G289" s="143"/>
      <c r="H289" s="143">
        <v>13885538.689999999</v>
      </c>
      <c r="I289" s="143">
        <f>(Taulukko2[[#This Row],[Sote-nettokustannus TP2021 (oikaisut huomioitu)]]+Taulukko2[[#This Row],[Sote-nettokustannus TP2022 (oikaisut huomioitu)]])/2</f>
        <v>13461710.595000001</v>
      </c>
      <c r="J289" s="146">
        <f t="shared" si="19"/>
        <v>13960650.650631957</v>
      </c>
      <c r="K289" s="143">
        <v>376122.78</v>
      </c>
      <c r="L289" s="143">
        <v>453626.67</v>
      </c>
      <c r="M289" s="143">
        <f t="shared" si="20"/>
        <v>414874.72499999998</v>
      </c>
      <c r="N289" s="146">
        <f t="shared" si="21"/>
        <v>425575.04362416238</v>
      </c>
      <c r="O289" s="147">
        <f t="shared" si="18"/>
        <v>14386225.694256119</v>
      </c>
    </row>
    <row r="290" spans="1:15" ht="15" x14ac:dyDescent="0.25">
      <c r="A290" s="142">
        <v>936</v>
      </c>
      <c r="B290" s="142" t="s">
        <v>294</v>
      </c>
      <c r="C290" s="143">
        <v>31160234.469999999</v>
      </c>
      <c r="D290" s="143"/>
      <c r="E290" s="143">
        <v>31160234.469999999</v>
      </c>
      <c r="F290" s="143">
        <v>31987523.550000001</v>
      </c>
      <c r="G290" s="143"/>
      <c r="H290" s="143">
        <v>31987523.550000001</v>
      </c>
      <c r="I290" s="143">
        <f>(Taulukko2[[#This Row],[Sote-nettokustannus TP2021 (oikaisut huomioitu)]]+Taulukko2[[#This Row],[Sote-nettokustannus TP2022 (oikaisut huomioitu)]])/2</f>
        <v>31573879.009999998</v>
      </c>
      <c r="J290" s="146">
        <f t="shared" si="19"/>
        <v>32744122.036589596</v>
      </c>
      <c r="K290" s="143">
        <v>529446.41</v>
      </c>
      <c r="L290" s="143">
        <v>547900.12</v>
      </c>
      <c r="M290" s="143">
        <f t="shared" si="20"/>
        <v>538673.26500000001</v>
      </c>
      <c r="N290" s="146">
        <f t="shared" si="21"/>
        <v>552566.55669140851</v>
      </c>
      <c r="O290" s="147">
        <f t="shared" si="18"/>
        <v>33296688.593281005</v>
      </c>
    </row>
    <row r="291" spans="1:15" ht="15" x14ac:dyDescent="0.25">
      <c r="A291" s="142">
        <v>946</v>
      </c>
      <c r="B291" s="142" t="s">
        <v>295</v>
      </c>
      <c r="C291" s="143">
        <v>24492444.75</v>
      </c>
      <c r="D291" s="143"/>
      <c r="E291" s="143">
        <v>24492444.75</v>
      </c>
      <c r="F291" s="143">
        <v>26981609.030000001</v>
      </c>
      <c r="G291" s="143"/>
      <c r="H291" s="143">
        <v>26981609.030000001</v>
      </c>
      <c r="I291" s="143">
        <f>(Taulukko2[[#This Row],[Sote-nettokustannus TP2021 (oikaisut huomioitu)]]+Taulukko2[[#This Row],[Sote-nettokustannus TP2022 (oikaisut huomioitu)]])/2</f>
        <v>25737026.890000001</v>
      </c>
      <c r="J291" s="146">
        <f t="shared" si="19"/>
        <v>26690934.904711537</v>
      </c>
      <c r="K291" s="143">
        <v>494839.32</v>
      </c>
      <c r="L291" s="143">
        <v>502260.72</v>
      </c>
      <c r="M291" s="143">
        <f t="shared" si="20"/>
        <v>498550.02</v>
      </c>
      <c r="N291" s="146">
        <f t="shared" si="21"/>
        <v>511408.46555626416</v>
      </c>
      <c r="O291" s="147">
        <f t="shared" si="18"/>
        <v>27202343.370267801</v>
      </c>
    </row>
    <row r="292" spans="1:15" ht="15" x14ac:dyDescent="0.25">
      <c r="A292" s="142">
        <v>976</v>
      </c>
      <c r="B292" s="142" t="s">
        <v>296</v>
      </c>
      <c r="C292" s="143">
        <v>21699877.319999997</v>
      </c>
      <c r="D292" s="143"/>
      <c r="E292" s="143">
        <v>21699877.319999997</v>
      </c>
      <c r="F292" s="143">
        <v>25006450.629999999</v>
      </c>
      <c r="G292" s="143"/>
      <c r="H292" s="143">
        <v>25006450.629999999</v>
      </c>
      <c r="I292" s="143">
        <f>(Taulukko2[[#This Row],[Sote-nettokustannus TP2021 (oikaisut huomioitu)]]+Taulukko2[[#This Row],[Sote-nettokustannus TP2022 (oikaisut huomioitu)]])/2</f>
        <v>23353163.974999998</v>
      </c>
      <c r="J292" s="146">
        <f t="shared" si="19"/>
        <v>24218717.342132736</v>
      </c>
      <c r="K292" s="143">
        <v>445924.78</v>
      </c>
      <c r="L292" s="143">
        <v>490104.58</v>
      </c>
      <c r="M292" s="143">
        <f t="shared" si="20"/>
        <v>468014.68000000005</v>
      </c>
      <c r="N292" s="146">
        <f t="shared" si="21"/>
        <v>480085.5676559917</v>
      </c>
      <c r="O292" s="147">
        <f t="shared" si="18"/>
        <v>24698802.909788728</v>
      </c>
    </row>
    <row r="293" spans="1:15" ht="15" x14ac:dyDescent="0.25">
      <c r="A293" s="142">
        <v>977</v>
      </c>
      <c r="B293" s="142" t="s">
        <v>297</v>
      </c>
      <c r="C293" s="143">
        <v>55918012.919999994</v>
      </c>
      <c r="D293" s="143">
        <v>-94162.428000000014</v>
      </c>
      <c r="E293" s="143">
        <v>55823850.491999991</v>
      </c>
      <c r="F293" s="143">
        <v>58266435.359999999</v>
      </c>
      <c r="G293" s="143">
        <v>1052478.38448</v>
      </c>
      <c r="H293" s="143">
        <v>59318913.744479999</v>
      </c>
      <c r="I293" s="143">
        <f>(Taulukko2[[#This Row],[Sote-nettokustannus TP2021 (oikaisut huomioitu)]]+Taulukko2[[#This Row],[Sote-nettokustannus TP2022 (oikaisut huomioitu)]])/2</f>
        <v>57571382.118239999</v>
      </c>
      <c r="J293" s="146">
        <f t="shared" si="19"/>
        <v>59705187.357490368</v>
      </c>
      <c r="K293" s="143">
        <v>2625135.9700000002</v>
      </c>
      <c r="L293" s="143">
        <v>3238421.37</v>
      </c>
      <c r="M293" s="143">
        <f t="shared" si="20"/>
        <v>2931778.67</v>
      </c>
      <c r="N293" s="146">
        <f t="shared" si="21"/>
        <v>3007394.1847906951</v>
      </c>
      <c r="O293" s="147">
        <f t="shared" si="18"/>
        <v>62712581.542281061</v>
      </c>
    </row>
    <row r="294" spans="1:15" ht="15" x14ac:dyDescent="0.25">
      <c r="A294" s="142">
        <v>980</v>
      </c>
      <c r="B294" s="142" t="s">
        <v>298</v>
      </c>
      <c r="C294" s="143">
        <v>100355065.53999998</v>
      </c>
      <c r="D294" s="143"/>
      <c r="E294" s="143">
        <v>100355065.53999998</v>
      </c>
      <c r="F294" s="143">
        <v>108150193.27</v>
      </c>
      <c r="G294" s="143"/>
      <c r="H294" s="143">
        <v>108150193.27</v>
      </c>
      <c r="I294" s="143">
        <f>(Taulukko2[[#This Row],[Sote-nettokustannus TP2021 (oikaisut huomioitu)]]+Taulukko2[[#This Row],[Sote-nettokustannus TP2022 (oikaisut huomioitu)]])/2</f>
        <v>104252629.40499999</v>
      </c>
      <c r="J294" s="146">
        <f t="shared" si="19"/>
        <v>108116611.7977301</v>
      </c>
      <c r="K294" s="143">
        <v>2545803.9500000002</v>
      </c>
      <c r="L294" s="143">
        <v>2614964.35</v>
      </c>
      <c r="M294" s="143">
        <f t="shared" si="20"/>
        <v>2580384.1500000004</v>
      </c>
      <c r="N294" s="146">
        <f t="shared" si="21"/>
        <v>2646936.6076792153</v>
      </c>
      <c r="O294" s="147">
        <f t="shared" si="18"/>
        <v>110763548.40540932</v>
      </c>
    </row>
    <row r="295" spans="1:15" ht="15" x14ac:dyDescent="0.25">
      <c r="A295" s="142">
        <v>981</v>
      </c>
      <c r="B295" s="142" t="s">
        <v>299</v>
      </c>
      <c r="C295" s="143">
        <v>7817930.1799999997</v>
      </c>
      <c r="D295" s="143"/>
      <c r="E295" s="143">
        <v>7817930.1799999997</v>
      </c>
      <c r="F295" s="143">
        <v>8254809.46</v>
      </c>
      <c r="G295" s="143"/>
      <c r="H295" s="143">
        <v>8254809.46</v>
      </c>
      <c r="I295" s="143">
        <f>(Taulukko2[[#This Row],[Sote-nettokustannus TP2021 (oikaisut huomioitu)]]+Taulukko2[[#This Row],[Sote-nettokustannus TP2022 (oikaisut huomioitu)]])/2</f>
        <v>8036369.8200000003</v>
      </c>
      <c r="J295" s="146">
        <f t="shared" si="19"/>
        <v>8334226.9739458775</v>
      </c>
      <c r="K295" s="143">
        <v>130738.73000000001</v>
      </c>
      <c r="L295" s="143">
        <v>100368.02</v>
      </c>
      <c r="M295" s="143">
        <f t="shared" si="20"/>
        <v>115553.375</v>
      </c>
      <c r="N295" s="146">
        <f t="shared" si="21"/>
        <v>118533.69136079379</v>
      </c>
      <c r="O295" s="147">
        <f t="shared" si="18"/>
        <v>8452760.6653066706</v>
      </c>
    </row>
    <row r="296" spans="1:15" ht="15" x14ac:dyDescent="0.25">
      <c r="A296" s="142">
        <v>989</v>
      </c>
      <c r="B296" s="142" t="s">
        <v>300</v>
      </c>
      <c r="C296" s="143">
        <v>27342237.899999999</v>
      </c>
      <c r="D296" s="143"/>
      <c r="E296" s="143">
        <v>27342237.899999999</v>
      </c>
      <c r="F296" s="143">
        <v>27420288.440000001</v>
      </c>
      <c r="G296" s="143"/>
      <c r="H296" s="143">
        <v>27420288.440000001</v>
      </c>
      <c r="I296" s="143">
        <f>(Taulukko2[[#This Row],[Sote-nettokustannus TP2021 (oikaisut huomioitu)]]+Taulukko2[[#This Row],[Sote-nettokustannus TP2022 (oikaisut huomioitu)]])/2</f>
        <v>27381263.170000002</v>
      </c>
      <c r="J296" s="146">
        <f t="shared" si="19"/>
        <v>28396112.573640227</v>
      </c>
      <c r="K296" s="143">
        <v>558733.03</v>
      </c>
      <c r="L296" s="143">
        <v>597685.15</v>
      </c>
      <c r="M296" s="143">
        <f t="shared" si="20"/>
        <v>578209.09000000008</v>
      </c>
      <c r="N296" s="146">
        <f t="shared" si="21"/>
        <v>593122.07727438025</v>
      </c>
      <c r="O296" s="147">
        <f t="shared" si="18"/>
        <v>28989234.650914609</v>
      </c>
    </row>
    <row r="297" spans="1:15" ht="15" x14ac:dyDescent="0.25">
      <c r="A297" s="142">
        <v>992</v>
      </c>
      <c r="B297" s="142" t="s">
        <v>301</v>
      </c>
      <c r="C297" s="143">
        <v>74483651.570000008</v>
      </c>
      <c r="D297" s="143"/>
      <c r="E297" s="143">
        <v>74483651.570000008</v>
      </c>
      <c r="F297" s="143">
        <v>82080909.769999996</v>
      </c>
      <c r="G297" s="143"/>
      <c r="H297" s="143">
        <v>82080909.769999996</v>
      </c>
      <c r="I297" s="143">
        <f>(Taulukko2[[#This Row],[Sote-nettokustannus TP2021 (oikaisut huomioitu)]]+Taulukko2[[#This Row],[Sote-nettokustannus TP2022 (oikaisut huomioitu)]])/2</f>
        <v>78282280.670000002</v>
      </c>
      <c r="J297" s="146">
        <f t="shared" si="19"/>
        <v>81183707.290105268</v>
      </c>
      <c r="K297" s="143">
        <v>1694255.04</v>
      </c>
      <c r="L297" s="143">
        <v>1741473.96</v>
      </c>
      <c r="M297" s="143">
        <f t="shared" si="20"/>
        <v>1717864.5</v>
      </c>
      <c r="N297" s="146">
        <f t="shared" si="21"/>
        <v>1762171.1217233103</v>
      </c>
      <c r="O297" s="147">
        <f t="shared" si="18"/>
        <v>82945878.411828578</v>
      </c>
    </row>
  </sheetData>
  <pageMargins left="0.7" right="0.7" top="0.75" bottom="0.75" header="0.3" footer="0.3"/>
  <pageSetup paperSize="9" orientation="portrait" r:id="rId1"/>
  <ignoredErrors>
    <ignoredError sqref="I4:O4 B4:C4 F4 I5:J5 I6:J297" calculatedColumn="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8"/>
  <sheetViews>
    <sheetView zoomScale="80" zoomScaleNormal="80" workbookViewId="0">
      <selection activeCell="H13" sqref="H13"/>
    </sheetView>
  </sheetViews>
  <sheetFormatPr defaultColWidth="14.125" defaultRowHeight="14.25" x14ac:dyDescent="0.2"/>
  <cols>
    <col min="1" max="2" width="9.875" customWidth="1"/>
    <col min="3" max="3" width="11.375" bestFit="1" customWidth="1"/>
    <col min="4" max="4" width="21.25" customWidth="1"/>
    <col min="5" max="5" width="20.125" customWidth="1"/>
    <col min="6" max="6" width="14.125" customWidth="1"/>
    <col min="7" max="7" width="24.375" customWidth="1"/>
    <col min="8" max="8" width="22.625" bestFit="1" customWidth="1"/>
    <col min="9" max="9" width="21.75" customWidth="1"/>
    <col min="10" max="11" width="20.625" customWidth="1"/>
    <col min="12" max="12" width="25.875" customWidth="1"/>
    <col min="13" max="13" width="22.375" customWidth="1"/>
    <col min="14" max="14" width="17.625" customWidth="1"/>
    <col min="15" max="15" width="14.625" customWidth="1"/>
    <col min="16" max="16" width="20" customWidth="1"/>
    <col min="17" max="17" width="14.125" customWidth="1"/>
  </cols>
  <sheetData>
    <row r="1" spans="1:16" ht="23.25" x14ac:dyDescent="0.35">
      <c r="A1" s="16" t="s">
        <v>389</v>
      </c>
    </row>
    <row r="2" spans="1:16" x14ac:dyDescent="0.2">
      <c r="A2" s="117"/>
    </row>
    <row r="3" spans="1:16" ht="15.75" thickBot="1" x14ac:dyDescent="0.3">
      <c r="N3" s="73">
        <v>-0.59999999999999987</v>
      </c>
      <c r="O3" s="74">
        <f>((M5+N5)/C5)*-1</f>
        <v>-1.7562982306214771E-12</v>
      </c>
      <c r="P3" s="75"/>
    </row>
    <row r="4" spans="1:16" s="70" customFormat="1" ht="60" x14ac:dyDescent="0.2">
      <c r="A4" s="69" t="s">
        <v>7</v>
      </c>
      <c r="B4" s="69" t="s">
        <v>348</v>
      </c>
      <c r="C4" s="69" t="s">
        <v>397</v>
      </c>
      <c r="D4" s="68" t="s">
        <v>430</v>
      </c>
      <c r="E4" s="69" t="s">
        <v>351</v>
      </c>
      <c r="F4" s="69" t="s">
        <v>356</v>
      </c>
      <c r="G4" s="69" t="s">
        <v>352</v>
      </c>
      <c r="H4" s="69" t="s">
        <v>353</v>
      </c>
      <c r="I4" s="69" t="s">
        <v>387</v>
      </c>
      <c r="J4" s="69" t="s">
        <v>390</v>
      </c>
      <c r="K4" s="69" t="s">
        <v>396</v>
      </c>
      <c r="L4" s="68" t="s">
        <v>357</v>
      </c>
      <c r="M4" s="72" t="s">
        <v>354</v>
      </c>
      <c r="N4" s="69" t="s">
        <v>364</v>
      </c>
      <c r="O4" s="69" t="s">
        <v>355</v>
      </c>
      <c r="P4" s="151" t="s">
        <v>418</v>
      </c>
    </row>
    <row r="5" spans="1:16" ht="15" x14ac:dyDescent="0.25">
      <c r="A5" s="76"/>
      <c r="B5" s="76" t="s">
        <v>8</v>
      </c>
      <c r="C5" s="77">
        <f t="shared" ref="C5:I5" si="0">SUM(C6:C298)</f>
        <v>5533611</v>
      </c>
      <c r="D5" s="78">
        <f t="shared" si="0"/>
        <v>21902250971.495689</v>
      </c>
      <c r="E5" s="77">
        <f t="shared" si="0"/>
        <v>5361103752.8700047</v>
      </c>
      <c r="F5" s="77">
        <f t="shared" si="0"/>
        <v>905480070.39596236</v>
      </c>
      <c r="G5" s="77">
        <f t="shared" si="0"/>
        <v>1944000000.0000002</v>
      </c>
      <c r="H5" s="77">
        <f t="shared" si="0"/>
        <v>13531848379.554062</v>
      </c>
      <c r="I5" s="77">
        <f t="shared" si="0"/>
        <v>64000000.000000104</v>
      </c>
      <c r="J5" s="77">
        <f>SUM(J6:J298)</f>
        <v>6.9849193096160889E-9</v>
      </c>
      <c r="K5" s="77">
        <f>SUM(K6:K298)</f>
        <v>223818768.67566681</v>
      </c>
      <c r="L5" s="78">
        <f>SUM(L6:L298)</f>
        <v>21902250971.495708</v>
      </c>
      <c r="M5" s="79">
        <f>Taulukko13[[#This Row],[Siirtyvät kustannukset (TP21+TP22)]]-Taulukko13[[#This Row],[Siirtyvät tulot ml. verokust. alenema ja tasauksen neutralisointi ]]</f>
        <v>0</v>
      </c>
      <c r="N5" s="77">
        <f>SUM(N6:N298)</f>
        <v>9.7186712082475424E-6</v>
      </c>
      <c r="O5" s="77">
        <f>SUM(O6:O298)</f>
        <v>-9.7186712082475424E-6</v>
      </c>
      <c r="P5" s="152">
        <f>SUM(P6:P298)</f>
        <v>-3.0559021979570389E-8</v>
      </c>
    </row>
    <row r="6" spans="1:16" x14ac:dyDescent="0.2">
      <c r="A6">
        <v>5</v>
      </c>
      <c r="B6" t="s">
        <v>9</v>
      </c>
      <c r="C6" s="66">
        <v>9183</v>
      </c>
      <c r="D6" s="67">
        <v>43474072.609736308</v>
      </c>
      <c r="E6" s="66">
        <v>17031072.867432587</v>
      </c>
      <c r="F6" s="66">
        <v>955614.27346494352</v>
      </c>
      <c r="G6" s="66">
        <v>4604771.9253565799</v>
      </c>
      <c r="H6" s="66">
        <v>15093209.691011557</v>
      </c>
      <c r="I6" s="66">
        <v>71143.684047033748</v>
      </c>
      <c r="J6" s="66">
        <v>-5295498.9968587561</v>
      </c>
      <c r="K6" s="66">
        <v>371426.13616111578</v>
      </c>
      <c r="L6" s="67">
        <f>E6+F6+G6+H6-I6-J6+Taulukko13[[#This Row],[Jälkikäteistarkistuksesta aiheutuva valtionosuuden lisäsiirto]]</f>
        <v>43280450.206238501</v>
      </c>
      <c r="M6" s="71">
        <f>Taulukko13[[#This Row],[Siirtyvät kustannukset (TP21+TP22)]]-Taulukko13[[#This Row],[Siirtyvät tulot ml. verokust. alenema ja tasauksen neutralisointi ]]</f>
        <v>193622.40349780768</v>
      </c>
      <c r="N6" s="66">
        <f>Taulukko13[[#This Row],[Siirtyvien kustannusten ja tulojen erotus]]*$N$3</f>
        <v>-116173.44209868458</v>
      </c>
      <c r="O6" s="66">
        <f>$O$3*Taulukko13[[#This Row],[Asukasluku 31.12.2022]]</f>
        <v>-1.6128086651797026E-8</v>
      </c>
      <c r="P6" s="153">
        <f>Taulukko13[[#This Row],[Muutoksen rajaus (omavastuu 40 %)]]+Taulukko13[[#This Row],[Neutralisointi]]</f>
        <v>-116173.4420987007</v>
      </c>
    </row>
    <row r="7" spans="1:16" x14ac:dyDescent="0.2">
      <c r="A7">
        <v>9</v>
      </c>
      <c r="B7" t="s">
        <v>10</v>
      </c>
      <c r="C7" s="66">
        <v>2447</v>
      </c>
      <c r="D7" s="67">
        <v>11361307.294773467</v>
      </c>
      <c r="E7" s="66">
        <v>5156578.2172588082</v>
      </c>
      <c r="F7" s="66">
        <v>124337.8888704656</v>
      </c>
      <c r="G7" s="66">
        <v>1226236.4535686029</v>
      </c>
      <c r="H7" s="66">
        <v>4148944.6698609046</v>
      </c>
      <c r="I7" s="66">
        <v>18943.261193157548</v>
      </c>
      <c r="J7" s="66">
        <v>-1460528.1829936667</v>
      </c>
      <c r="K7" s="66">
        <v>98974.164781253436</v>
      </c>
      <c r="L7" s="67">
        <f>E7+F7+G7+H7-I7-J7+Taulukko13[[#This Row],[Jälkikäteistarkistuksesta aiheutuva valtionosuuden lisäsiirto]]</f>
        <v>12196656.316140544</v>
      </c>
      <c r="M7" s="71">
        <f>Taulukko13[[#This Row],[Siirtyvät kustannukset (TP21+TP22)]]-Taulukko13[[#This Row],[Siirtyvät tulot ml. verokust. alenema ja tasauksen neutralisointi ]]</f>
        <v>-835349.02136707678</v>
      </c>
      <c r="N7" s="66">
        <f>Taulukko13[[#This Row],[Siirtyvien kustannusten ja tulojen erotus]]*$N$3</f>
        <v>501209.41282024595</v>
      </c>
      <c r="O7" s="66">
        <f>$O$3*Taulukko13[[#This Row],[Asukasluku 31.12.2022]]</f>
        <v>-4.2976617703307548E-9</v>
      </c>
      <c r="P7" s="153">
        <f>Taulukko13[[#This Row],[Muutoksen rajaus (omavastuu 40 %)]]+Taulukko13[[#This Row],[Neutralisointi]]</f>
        <v>501209.41282024165</v>
      </c>
    </row>
    <row r="8" spans="1:16" x14ac:dyDescent="0.2">
      <c r="A8">
        <v>10</v>
      </c>
      <c r="B8" t="s">
        <v>11</v>
      </c>
      <c r="C8" s="66">
        <v>11102</v>
      </c>
      <c r="D8" s="67">
        <v>53379499.651579589</v>
      </c>
      <c r="E8" s="66">
        <v>21635195.497363612</v>
      </c>
      <c r="F8" s="66">
        <v>1199780.7466361336</v>
      </c>
      <c r="G8" s="66">
        <v>5629357.8782567978</v>
      </c>
      <c r="H8" s="66">
        <v>17459958.09294809</v>
      </c>
      <c r="I8" s="66">
        <v>82717.747253130074</v>
      </c>
      <c r="J8" s="66">
        <v>-6440194.5723112822</v>
      </c>
      <c r="K8" s="66">
        <v>449044.20817387645</v>
      </c>
      <c r="L8" s="67">
        <f>E8+F8+G8+H8-I8-J8+Taulukko13[[#This Row],[Jälkikäteistarkistuksesta aiheutuva valtionosuuden lisäsiirto]]</f>
        <v>52730813.248436667</v>
      </c>
      <c r="M8" s="71">
        <f>Taulukko13[[#This Row],[Siirtyvät kustannukset (TP21+TP22)]]-Taulukko13[[#This Row],[Siirtyvät tulot ml. verokust. alenema ja tasauksen neutralisointi ]]</f>
        <v>648686.40314292163</v>
      </c>
      <c r="N8" s="66">
        <f>Taulukko13[[#This Row],[Siirtyvien kustannusten ja tulojen erotus]]*$N$3</f>
        <v>-389211.84188575292</v>
      </c>
      <c r="O8" s="66">
        <f>$O$3*Taulukko13[[#This Row],[Asukasluku 31.12.2022]]</f>
        <v>-1.9498422956359638E-8</v>
      </c>
      <c r="P8" s="153">
        <f>Taulukko13[[#This Row],[Muutoksen rajaus (omavastuu 40 %)]]+Taulukko13[[#This Row],[Neutralisointi]]</f>
        <v>-389211.84188577242</v>
      </c>
    </row>
    <row r="9" spans="1:16" x14ac:dyDescent="0.2">
      <c r="A9">
        <v>16</v>
      </c>
      <c r="B9" t="s">
        <v>12</v>
      </c>
      <c r="C9" s="66">
        <v>8014</v>
      </c>
      <c r="D9" s="67">
        <v>32789808.704204388</v>
      </c>
      <c r="E9" s="66">
        <v>13820661.920855887</v>
      </c>
      <c r="F9" s="66">
        <v>750509.18580120639</v>
      </c>
      <c r="G9" s="66">
        <v>3321823.4115042505</v>
      </c>
      <c r="H9" s="66">
        <v>16707646.305434467</v>
      </c>
      <c r="I9" s="66">
        <v>77391.184616496743</v>
      </c>
      <c r="J9" s="66">
        <v>-1645097.332930427</v>
      </c>
      <c r="K9" s="66">
        <v>324143.42319450964</v>
      </c>
      <c r="L9" s="67">
        <f>E9+F9+G9+H9-I9-J9+Taulukko13[[#This Row],[Jälkikäteistarkistuksesta aiheutuva valtionosuuden lisäsiirto]]</f>
        <v>36492490.395104259</v>
      </c>
      <c r="M9" s="71">
        <f>Taulukko13[[#This Row],[Siirtyvät kustannukset (TP21+TP22)]]-Taulukko13[[#This Row],[Siirtyvät tulot ml. verokust. alenema ja tasauksen neutralisointi ]]</f>
        <v>-3702681.6908998713</v>
      </c>
      <c r="N9" s="66">
        <f>Taulukko13[[#This Row],[Siirtyvien kustannusten ja tulojen erotus]]*$N$3</f>
        <v>2221609.0145399221</v>
      </c>
      <c r="O9" s="66">
        <f>$O$3*Taulukko13[[#This Row],[Asukasluku 31.12.2022]]</f>
        <v>-1.4074974020200517E-8</v>
      </c>
      <c r="P9" s="153">
        <f>Taulukko13[[#This Row],[Muutoksen rajaus (omavastuu 40 %)]]+Taulukko13[[#This Row],[Neutralisointi]]</f>
        <v>2221609.0145399082</v>
      </c>
    </row>
    <row r="10" spans="1:16" x14ac:dyDescent="0.2">
      <c r="A10">
        <v>18</v>
      </c>
      <c r="B10" t="s">
        <v>13</v>
      </c>
      <c r="C10" s="66">
        <v>4763</v>
      </c>
      <c r="D10" s="67">
        <v>16966303.949907467</v>
      </c>
      <c r="E10" s="66">
        <v>2179862.3916982608</v>
      </c>
      <c r="F10" s="66">
        <v>508014.39186476055</v>
      </c>
      <c r="G10" s="66">
        <v>1945984.3257119369</v>
      </c>
      <c r="H10" s="66">
        <v>11165101.296345536</v>
      </c>
      <c r="I10" s="66">
        <v>51746.3744511572</v>
      </c>
      <c r="J10" s="66">
        <v>-332778.38320859458</v>
      </c>
      <c r="K10" s="66">
        <v>192649.75351577858</v>
      </c>
      <c r="L10" s="67">
        <f>E10+F10+G10+H10-I10-J10+Taulukko13[[#This Row],[Jälkikäteistarkistuksesta aiheutuva valtionosuuden lisäsiirto]]</f>
        <v>16272644.16789371</v>
      </c>
      <c r="M10" s="71">
        <f>Taulukko13[[#This Row],[Siirtyvät kustannukset (TP21+TP22)]]-Taulukko13[[#This Row],[Siirtyvät tulot ml. verokust. alenema ja tasauksen neutralisointi ]]</f>
        <v>693659.78201375715</v>
      </c>
      <c r="N10" s="66">
        <f>Taulukko13[[#This Row],[Siirtyvien kustannusten ja tulojen erotus]]*$N$3</f>
        <v>-416195.86920825421</v>
      </c>
      <c r="O10" s="66">
        <f>$O$3*Taulukko13[[#This Row],[Asukasluku 31.12.2022]]</f>
        <v>-8.3652484724500952E-9</v>
      </c>
      <c r="P10" s="153">
        <f>Taulukko13[[#This Row],[Muutoksen rajaus (omavastuu 40 %)]]+Taulukko13[[#This Row],[Neutralisointi]]</f>
        <v>-416195.86920826259</v>
      </c>
    </row>
    <row r="11" spans="1:16" x14ac:dyDescent="0.2">
      <c r="A11">
        <v>19</v>
      </c>
      <c r="B11" t="s">
        <v>14</v>
      </c>
      <c r="C11" s="66">
        <v>3965</v>
      </c>
      <c r="D11" s="67">
        <v>13893948.522280168</v>
      </c>
      <c r="E11" s="66">
        <v>2242519.5070708208</v>
      </c>
      <c r="F11" s="66">
        <v>272140.29242210032</v>
      </c>
      <c r="G11" s="66">
        <v>1573100.269409501</v>
      </c>
      <c r="H11" s="66">
        <v>8424964.4619021378</v>
      </c>
      <c r="I11" s="66">
        <v>38553.857537173237</v>
      </c>
      <c r="J11" s="66">
        <v>-644766.16593857575</v>
      </c>
      <c r="K11" s="66">
        <v>160372.93149067016</v>
      </c>
      <c r="L11" s="67">
        <f>E11+F11+G11+H11-I11-J11+Taulukko13[[#This Row],[Jälkikäteistarkistuksesta aiheutuva valtionosuuden lisäsiirto]]</f>
        <v>13279309.770696633</v>
      </c>
      <c r="M11" s="71">
        <f>Taulukko13[[#This Row],[Siirtyvät kustannukset (TP21+TP22)]]-Taulukko13[[#This Row],[Siirtyvät tulot ml. verokust. alenema ja tasauksen neutralisointi ]]</f>
        <v>614638.75158353522</v>
      </c>
      <c r="N11" s="66">
        <f>Taulukko13[[#This Row],[Siirtyvien kustannusten ja tulojen erotus]]*$N$3</f>
        <v>-368783.25095012103</v>
      </c>
      <c r="O11" s="66">
        <f>$O$3*Taulukko13[[#This Row],[Asukasluku 31.12.2022]]</f>
        <v>-6.9637224844141566E-9</v>
      </c>
      <c r="P11" s="153">
        <f>Taulukko13[[#This Row],[Muutoksen rajaus (omavastuu 40 %)]]+Taulukko13[[#This Row],[Neutralisointi]]</f>
        <v>-368783.25095012801</v>
      </c>
    </row>
    <row r="12" spans="1:16" x14ac:dyDescent="0.2">
      <c r="A12">
        <v>20</v>
      </c>
      <c r="B12" t="s">
        <v>15</v>
      </c>
      <c r="C12" s="66">
        <v>16473</v>
      </c>
      <c r="D12" s="67">
        <v>66414098.588970199</v>
      </c>
      <c r="E12" s="66">
        <v>15352955.380463967</v>
      </c>
      <c r="F12" s="66">
        <v>804682.95908075687</v>
      </c>
      <c r="G12" s="66">
        <v>6462012.6143403156</v>
      </c>
      <c r="H12" s="66">
        <v>35485285.282862619</v>
      </c>
      <c r="I12" s="66">
        <v>160871.72744846821</v>
      </c>
      <c r="J12" s="66">
        <v>-3441101.4660751279</v>
      </c>
      <c r="K12" s="66">
        <v>666285.82608973759</v>
      </c>
      <c r="L12" s="67">
        <f>E12+F12+G12+H12-I12-J12+Taulukko13[[#This Row],[Jälkikäteistarkistuksesta aiheutuva valtionosuuden lisäsiirto]]</f>
        <v>62051451.801464058</v>
      </c>
      <c r="M12" s="71">
        <f>Taulukko13[[#This Row],[Siirtyvät kustannukset (TP21+TP22)]]-Taulukko13[[#This Row],[Siirtyvät tulot ml. verokust. alenema ja tasauksen neutralisointi ]]</f>
        <v>4362646.7875061408</v>
      </c>
      <c r="N12" s="66">
        <f>Taulukko13[[#This Row],[Siirtyvien kustannusten ja tulojen erotus]]*$N$3</f>
        <v>-2617588.0725036841</v>
      </c>
      <c r="O12" s="66">
        <f>$O$3*Taulukko13[[#This Row],[Asukasluku 31.12.2022]]</f>
        <v>-2.8931500753027593E-8</v>
      </c>
      <c r="P12" s="153">
        <f>Taulukko13[[#This Row],[Muutoksen rajaus (omavastuu 40 %)]]+Taulukko13[[#This Row],[Neutralisointi]]</f>
        <v>-2617588.072503713</v>
      </c>
    </row>
    <row r="13" spans="1:16" x14ac:dyDescent="0.2">
      <c r="A13">
        <v>46</v>
      </c>
      <c r="B13" t="s">
        <v>16</v>
      </c>
      <c r="C13" s="66">
        <v>1341</v>
      </c>
      <c r="D13" s="67">
        <v>6727517.8670739634</v>
      </c>
      <c r="E13" s="66">
        <v>3568817.8934533498</v>
      </c>
      <c r="F13" s="66">
        <v>254466.68498314166</v>
      </c>
      <c r="G13" s="66">
        <v>701815.84439912078</v>
      </c>
      <c r="H13" s="66">
        <v>2129880.9596040361</v>
      </c>
      <c r="I13" s="66">
        <v>10569.701297756899</v>
      </c>
      <c r="J13" s="66">
        <v>-671159.82273345289</v>
      </c>
      <c r="K13" s="66">
        <v>54239.621974524263</v>
      </c>
      <c r="L13" s="67">
        <f>E13+F13+G13+H13-I13-J13+Taulukko13[[#This Row],[Jälkikäteistarkistuksesta aiheutuva valtionosuuden lisäsiirto]]</f>
        <v>7369811.1258498682</v>
      </c>
      <c r="M13" s="71">
        <f>Taulukko13[[#This Row],[Siirtyvät kustannukset (TP21+TP22)]]-Taulukko13[[#This Row],[Siirtyvät tulot ml. verokust. alenema ja tasauksen neutralisointi ]]</f>
        <v>-642293.25877590477</v>
      </c>
      <c r="N13" s="66">
        <f>Taulukko13[[#This Row],[Siirtyvien kustannusten ja tulojen erotus]]*$N$3</f>
        <v>385375.95526554278</v>
      </c>
      <c r="O13" s="66">
        <f>$O$3*Taulukko13[[#This Row],[Asukasluku 31.12.2022]]</f>
        <v>-2.3551959272634009E-9</v>
      </c>
      <c r="P13" s="153">
        <f>Taulukko13[[#This Row],[Muutoksen rajaus (omavastuu 40 %)]]+Taulukko13[[#This Row],[Neutralisointi]]</f>
        <v>385375.95526554046</v>
      </c>
    </row>
    <row r="14" spans="1:16" x14ac:dyDescent="0.2">
      <c r="A14">
        <v>47</v>
      </c>
      <c r="B14" t="s">
        <v>17</v>
      </c>
      <c r="C14" s="66">
        <v>1811</v>
      </c>
      <c r="D14" s="67">
        <v>9909420.2628939413</v>
      </c>
      <c r="E14" s="66">
        <v>4376127.0890675681</v>
      </c>
      <c r="F14" s="66">
        <v>277506.71060730901</v>
      </c>
      <c r="G14" s="66">
        <v>903082.79052061611</v>
      </c>
      <c r="H14" s="66">
        <v>3269093.7692962997</v>
      </c>
      <c r="I14" s="66">
        <v>15721.913614469073</v>
      </c>
      <c r="J14" s="66">
        <v>-830189.91901177377</v>
      </c>
      <c r="K14" s="66">
        <v>73249.780310114424</v>
      </c>
      <c r="L14" s="67">
        <f>E14+F14+G14+H14-I14-J14+Taulukko13[[#This Row],[Jälkikäteistarkistuksesta aiheutuva valtionosuuden lisäsiirto]]</f>
        <v>9713528.1451992113</v>
      </c>
      <c r="M14" s="71">
        <f>Taulukko13[[#This Row],[Siirtyvät kustannukset (TP21+TP22)]]-Taulukko13[[#This Row],[Siirtyvät tulot ml. verokust. alenema ja tasauksen neutralisointi ]]</f>
        <v>195892.11769472994</v>
      </c>
      <c r="N14" s="66">
        <f>Taulukko13[[#This Row],[Siirtyvien kustannusten ja tulojen erotus]]*$N$3</f>
        <v>-117535.27061683794</v>
      </c>
      <c r="O14" s="66">
        <f>$O$3*Taulukko13[[#This Row],[Asukasluku 31.12.2022]]</f>
        <v>-3.1806560956554949E-9</v>
      </c>
      <c r="P14" s="153">
        <f>Taulukko13[[#This Row],[Muutoksen rajaus (omavastuu 40 %)]]+Taulukko13[[#This Row],[Neutralisointi]]</f>
        <v>-117535.27061684112</v>
      </c>
    </row>
    <row r="15" spans="1:16" x14ac:dyDescent="0.2">
      <c r="A15">
        <v>49</v>
      </c>
      <c r="B15" t="s">
        <v>18</v>
      </c>
      <c r="C15" s="66">
        <v>305274</v>
      </c>
      <c r="D15" s="67">
        <v>893398139.42227221</v>
      </c>
      <c r="E15" s="66">
        <v>26844831.942121774</v>
      </c>
      <c r="F15" s="66">
        <v>67585458.066925853</v>
      </c>
      <c r="G15" s="66">
        <v>68483579.902044415</v>
      </c>
      <c r="H15" s="66">
        <v>1049341913.2011387</v>
      </c>
      <c r="I15" s="66">
        <v>4951286.6600609599</v>
      </c>
      <c r="J15" s="66">
        <v>132384593.36412215</v>
      </c>
      <c r="K15" s="66">
        <v>12347461.863274362</v>
      </c>
      <c r="L15" s="67">
        <f>E15+F15+G15+H15-I15-J15+Taulukko13[[#This Row],[Jälkikäteistarkistuksesta aiheutuva valtionosuuden lisäsiirto]]</f>
        <v>1087267364.9513221</v>
      </c>
      <c r="M15" s="71">
        <f>Taulukko13[[#This Row],[Siirtyvät kustannukset (TP21+TP22)]]-Taulukko13[[#This Row],[Siirtyvät tulot ml. verokust. alenema ja tasauksen neutralisointi ]]</f>
        <v>-193869225.52904987</v>
      </c>
      <c r="N15" s="66">
        <f>Taulukko13[[#This Row],[Siirtyvien kustannusten ja tulojen erotus]]*$N$3</f>
        <v>116321535.3174299</v>
      </c>
      <c r="O15" s="66">
        <f>$O$3*Taulukko13[[#This Row],[Asukasluku 31.12.2022]]</f>
        <v>-5.3615218605474081E-7</v>
      </c>
      <c r="P15" s="153">
        <f>Taulukko13[[#This Row],[Muutoksen rajaus (omavastuu 40 %)]]+Taulukko13[[#This Row],[Neutralisointi]]</f>
        <v>116321535.31742936</v>
      </c>
    </row>
    <row r="16" spans="1:16" x14ac:dyDescent="0.2">
      <c r="A16">
        <v>50</v>
      </c>
      <c r="B16" t="s">
        <v>19</v>
      </c>
      <c r="C16" s="66">
        <v>11276</v>
      </c>
      <c r="D16" s="67">
        <v>48616167.543100394</v>
      </c>
      <c r="E16" s="66">
        <v>14978303.982425444</v>
      </c>
      <c r="F16" s="66">
        <v>1092270.5646598502</v>
      </c>
      <c r="G16" s="66">
        <v>4781420.2530123517</v>
      </c>
      <c r="H16" s="66">
        <v>24585260.411541652</v>
      </c>
      <c r="I16" s="66">
        <v>113827.29070506011</v>
      </c>
      <c r="J16" s="66">
        <v>-1428089.3212359773</v>
      </c>
      <c r="K16" s="66">
        <v>456082.01147258433</v>
      </c>
      <c r="L16" s="67">
        <f>E16+F16+G16+H16-I16-J16+Taulukko13[[#This Row],[Jälkikäteistarkistuksesta aiheutuva valtionosuuden lisäsiirto]]</f>
        <v>47207599.253642797</v>
      </c>
      <c r="M16" s="71">
        <f>Taulukko13[[#This Row],[Siirtyvät kustannukset (TP21+TP22)]]-Taulukko13[[#This Row],[Siirtyvät tulot ml. verokust. alenema ja tasauksen neutralisointi ]]</f>
        <v>1408568.2894575968</v>
      </c>
      <c r="N16" s="66">
        <f>Taulukko13[[#This Row],[Siirtyvien kustannusten ja tulojen erotus]]*$N$3</f>
        <v>-845140.97367455787</v>
      </c>
      <c r="O16" s="66">
        <f>$O$3*Taulukko13[[#This Row],[Asukasluku 31.12.2022]]</f>
        <v>-1.9804018848487775E-8</v>
      </c>
      <c r="P16" s="153">
        <f>Taulukko13[[#This Row],[Muutoksen rajaus (omavastuu 40 %)]]+Taulukko13[[#This Row],[Neutralisointi]]</f>
        <v>-845140.97367457766</v>
      </c>
    </row>
    <row r="17" spans="1:16" x14ac:dyDescent="0.2">
      <c r="A17">
        <v>51</v>
      </c>
      <c r="B17" t="s">
        <v>20</v>
      </c>
      <c r="C17" s="66">
        <v>9211</v>
      </c>
      <c r="D17" s="67">
        <v>41686857.330065139</v>
      </c>
      <c r="E17" s="66">
        <v>7915115.9378175717</v>
      </c>
      <c r="F17" s="66">
        <v>997014.51824628212</v>
      </c>
      <c r="G17" s="66">
        <v>4080037.3394414457</v>
      </c>
      <c r="H17" s="66">
        <v>21874904.529173113</v>
      </c>
      <c r="I17" s="66">
        <v>101390.14459007535</v>
      </c>
      <c r="J17" s="66">
        <v>330845.54633360571</v>
      </c>
      <c r="K17" s="66">
        <v>372558.65623217222</v>
      </c>
      <c r="L17" s="67">
        <f>E17+F17+G17+H17-I17-J17+Taulukko13[[#This Row],[Jälkikäteistarkistuksesta aiheutuva valtionosuuden lisäsiirto]]</f>
        <v>34807395.289986908</v>
      </c>
      <c r="M17" s="71">
        <f>Taulukko13[[#This Row],[Siirtyvät kustannukset (TP21+TP22)]]-Taulukko13[[#This Row],[Siirtyvät tulot ml. verokust. alenema ja tasauksen neutralisointi ]]</f>
        <v>6879462.0400782302</v>
      </c>
      <c r="N17" s="66">
        <f>Taulukko13[[#This Row],[Siirtyvien kustannusten ja tulojen erotus]]*$N$3</f>
        <v>-4127677.2240469372</v>
      </c>
      <c r="O17" s="66">
        <f>$O$3*Taulukko13[[#This Row],[Asukasluku 31.12.2022]]</f>
        <v>-1.6177263002254425E-8</v>
      </c>
      <c r="P17" s="153">
        <f>Taulukko13[[#This Row],[Muutoksen rajaus (omavastuu 40 %)]]+Taulukko13[[#This Row],[Neutralisointi]]</f>
        <v>-4127677.2240469535</v>
      </c>
    </row>
    <row r="18" spans="1:16" x14ac:dyDescent="0.2">
      <c r="A18">
        <v>52</v>
      </c>
      <c r="B18" t="s">
        <v>21</v>
      </c>
      <c r="C18" s="66">
        <v>2346</v>
      </c>
      <c r="D18" s="67">
        <v>11095765.700834133</v>
      </c>
      <c r="E18" s="66">
        <v>5083854.7315053362</v>
      </c>
      <c r="F18" s="66">
        <v>310078.54915158555</v>
      </c>
      <c r="G18" s="66">
        <v>1274358.835871812</v>
      </c>
      <c r="H18" s="66">
        <v>3966697.7325053448</v>
      </c>
      <c r="I18" s="66">
        <v>18958.748703053232</v>
      </c>
      <c r="J18" s="66">
        <v>-1176267.123989108</v>
      </c>
      <c r="K18" s="66">
        <v>94889.003096371307</v>
      </c>
      <c r="L18" s="67">
        <f>E18+F18+G18+H18-I18-J18+Taulukko13[[#This Row],[Jälkikäteistarkistuksesta aiheutuva valtionosuuden lisäsiirto]]</f>
        <v>11887187.227416504</v>
      </c>
      <c r="M18" s="71">
        <f>Taulukko13[[#This Row],[Siirtyvät kustannukset (TP21+TP22)]]-Taulukko13[[#This Row],[Siirtyvät tulot ml. verokust. alenema ja tasauksen neutralisointi ]]</f>
        <v>-791421.52658237144</v>
      </c>
      <c r="N18" s="66">
        <f>Taulukko13[[#This Row],[Siirtyvien kustannusten ja tulojen erotus]]*$N$3</f>
        <v>474852.91594942275</v>
      </c>
      <c r="O18" s="66">
        <f>$O$3*Taulukko13[[#This Row],[Asukasluku 31.12.2022]]</f>
        <v>-4.1202756490379857E-9</v>
      </c>
      <c r="P18" s="153">
        <f>Taulukko13[[#This Row],[Muutoksen rajaus (omavastuu 40 %)]]+Taulukko13[[#This Row],[Neutralisointi]]</f>
        <v>474852.91594941862</v>
      </c>
    </row>
    <row r="19" spans="1:16" x14ac:dyDescent="0.2">
      <c r="A19">
        <v>61</v>
      </c>
      <c r="B19" t="s">
        <v>22</v>
      </c>
      <c r="C19" s="66">
        <v>16459</v>
      </c>
      <c r="D19" s="67">
        <v>75221146.082874224</v>
      </c>
      <c r="E19" s="66">
        <v>29360643.818721361</v>
      </c>
      <c r="F19" s="66">
        <v>2069634.8018433689</v>
      </c>
      <c r="G19" s="66">
        <v>6839166.1330739111</v>
      </c>
      <c r="H19" s="66">
        <v>33159653.499156546</v>
      </c>
      <c r="I19" s="66">
        <v>156169.78300939046</v>
      </c>
      <c r="J19" s="66">
        <v>-4403121.406217427</v>
      </c>
      <c r="K19" s="66">
        <v>665719.56605420937</v>
      </c>
      <c r="L19" s="67">
        <f>E19+F19+G19+H19-I19-J19+Taulukko13[[#This Row],[Jälkikäteistarkistuksesta aiheutuva valtionosuuden lisäsiirto]]</f>
        <v>76341769.442057431</v>
      </c>
      <c r="M19" s="71">
        <f>Taulukko13[[#This Row],[Siirtyvät kustannukset (TP21+TP22)]]-Taulukko13[[#This Row],[Siirtyvät tulot ml. verokust. alenema ja tasauksen neutralisointi ]]</f>
        <v>-1120623.3591832072</v>
      </c>
      <c r="N19" s="66">
        <f>Taulukko13[[#This Row],[Siirtyvien kustannusten ja tulojen erotus]]*$N$3</f>
        <v>672374.01550992415</v>
      </c>
      <c r="O19" s="66">
        <f>$O$3*Taulukko13[[#This Row],[Asukasluku 31.12.2022]]</f>
        <v>-2.8906912577798893E-8</v>
      </c>
      <c r="P19" s="153">
        <f>Taulukko13[[#This Row],[Muutoksen rajaus (omavastuu 40 %)]]+Taulukko13[[#This Row],[Neutralisointi]]</f>
        <v>672374.01550989528</v>
      </c>
    </row>
    <row r="20" spans="1:16" x14ac:dyDescent="0.2">
      <c r="A20">
        <v>69</v>
      </c>
      <c r="B20" t="s">
        <v>23</v>
      </c>
      <c r="C20" s="66">
        <v>6687</v>
      </c>
      <c r="D20" s="67">
        <v>33804274.409634426</v>
      </c>
      <c r="E20" s="66">
        <v>11617939.346811287</v>
      </c>
      <c r="F20" s="66">
        <v>637890.01787577965</v>
      </c>
      <c r="G20" s="66">
        <v>3112628.242060496</v>
      </c>
      <c r="H20" s="66">
        <v>11822204.836527254</v>
      </c>
      <c r="I20" s="66">
        <v>55235.016190585775</v>
      </c>
      <c r="J20" s="66">
        <v>-3421061.9946365235</v>
      </c>
      <c r="K20" s="66">
        <v>270470.06125551357</v>
      </c>
      <c r="L20" s="67">
        <f>E20+F20+G20+H20-I20-J20+Taulukko13[[#This Row],[Jälkikäteistarkistuksesta aiheutuva valtionosuuden lisäsiirto]]</f>
        <v>30826959.482976273</v>
      </c>
      <c r="M20" s="71">
        <f>Taulukko13[[#This Row],[Siirtyvät kustannukset (TP21+TP22)]]-Taulukko13[[#This Row],[Siirtyvät tulot ml. verokust. alenema ja tasauksen neutralisointi ]]</f>
        <v>2977314.9266581535</v>
      </c>
      <c r="N20" s="66">
        <f>Taulukko13[[#This Row],[Siirtyvien kustannusten ja tulojen erotus]]*$N$3</f>
        <v>-1786388.9559948917</v>
      </c>
      <c r="O20" s="66">
        <f>$O$3*Taulukko13[[#This Row],[Asukasluku 31.12.2022]]</f>
        <v>-1.1744366268165817E-8</v>
      </c>
      <c r="P20" s="153">
        <f>Taulukko13[[#This Row],[Muutoksen rajaus (omavastuu 40 %)]]+Taulukko13[[#This Row],[Neutralisointi]]</f>
        <v>-1786388.9559949033</v>
      </c>
    </row>
    <row r="21" spans="1:16" x14ac:dyDescent="0.2">
      <c r="A21">
        <v>71</v>
      </c>
      <c r="B21" t="s">
        <v>24</v>
      </c>
      <c r="C21" s="66">
        <v>6591</v>
      </c>
      <c r="D21" s="67">
        <v>31014547.246697541</v>
      </c>
      <c r="E21" s="66">
        <v>11993128.498569369</v>
      </c>
      <c r="F21" s="66">
        <v>594414.84318985604</v>
      </c>
      <c r="G21" s="66">
        <v>3056883.1867675995</v>
      </c>
      <c r="H21" s="66">
        <v>10972572.848520454</v>
      </c>
      <c r="I21" s="66">
        <v>51275.914019398959</v>
      </c>
      <c r="J21" s="66">
        <v>-3695149.0992096304</v>
      </c>
      <c r="K21" s="66">
        <v>266587.13529760583</v>
      </c>
      <c r="L21" s="67">
        <f>E21+F21+G21+H21-I21-J21+Taulukko13[[#This Row],[Jälkikäteistarkistuksesta aiheutuva valtionosuuden lisäsiirto]]</f>
        <v>30527459.697535116</v>
      </c>
      <c r="M21" s="71">
        <f>Taulukko13[[#This Row],[Siirtyvät kustannukset (TP21+TP22)]]-Taulukko13[[#This Row],[Siirtyvät tulot ml. verokust. alenema ja tasauksen neutralisointi ]]</f>
        <v>487087.5491624251</v>
      </c>
      <c r="N21" s="66">
        <f>Taulukko13[[#This Row],[Siirtyvien kustannusten ja tulojen erotus]]*$N$3</f>
        <v>-292252.52949745499</v>
      </c>
      <c r="O21" s="66">
        <f>$O$3*Taulukko13[[#This Row],[Asukasluku 31.12.2022]]</f>
        <v>-1.1575761638026155E-8</v>
      </c>
      <c r="P21" s="153">
        <f>Taulukko13[[#This Row],[Muutoksen rajaus (omavastuu 40 %)]]+Taulukko13[[#This Row],[Neutralisointi]]</f>
        <v>-292252.52949746657</v>
      </c>
    </row>
    <row r="22" spans="1:16" x14ac:dyDescent="0.2">
      <c r="A22">
        <v>72</v>
      </c>
      <c r="B22" t="s">
        <v>25</v>
      </c>
      <c r="C22" s="66">
        <v>960</v>
      </c>
      <c r="D22" s="67">
        <v>4975768.8584814258</v>
      </c>
      <c r="E22" s="66">
        <v>1904545.2628569978</v>
      </c>
      <c r="F22" s="66">
        <v>53292.388546143615</v>
      </c>
      <c r="G22" s="66">
        <v>391496.22208573704</v>
      </c>
      <c r="H22" s="66">
        <v>2125116.6987500135</v>
      </c>
      <c r="I22" s="66">
        <v>9656.7853304907439</v>
      </c>
      <c r="J22" s="66">
        <v>-184462.39312652545</v>
      </c>
      <c r="K22" s="66">
        <v>38829.25957907777</v>
      </c>
      <c r="L22" s="67">
        <f>E22+F22+G22+H22-I22-J22+Taulukko13[[#This Row],[Jälkikäteistarkistuksesta aiheutuva valtionosuuden lisäsiirto]]</f>
        <v>4688085.4396140035</v>
      </c>
      <c r="M22" s="71">
        <f>Taulukko13[[#This Row],[Siirtyvät kustannukset (TP21+TP22)]]-Taulukko13[[#This Row],[Siirtyvät tulot ml. verokust. alenema ja tasauksen neutralisointi ]]</f>
        <v>287683.41886742227</v>
      </c>
      <c r="N22" s="66">
        <f>Taulukko13[[#This Row],[Siirtyvien kustannusten ja tulojen erotus]]*$N$3</f>
        <v>-172610.05132045332</v>
      </c>
      <c r="O22" s="66">
        <f>$O$3*Taulukko13[[#This Row],[Asukasluku 31.12.2022]]</f>
        <v>-1.686046301396618E-9</v>
      </c>
      <c r="P22" s="153">
        <f>Taulukko13[[#This Row],[Muutoksen rajaus (omavastuu 40 %)]]+Taulukko13[[#This Row],[Neutralisointi]]</f>
        <v>-172610.05132045501</v>
      </c>
    </row>
    <row r="23" spans="1:16" x14ac:dyDescent="0.2">
      <c r="A23">
        <v>74</v>
      </c>
      <c r="B23" t="s">
        <v>26</v>
      </c>
      <c r="C23" s="66">
        <v>1052</v>
      </c>
      <c r="D23" s="67">
        <v>5550458.023538975</v>
      </c>
      <c r="E23" s="66">
        <v>2729035.5246011144</v>
      </c>
      <c r="F23" s="66">
        <v>170597.68641687784</v>
      </c>
      <c r="G23" s="66">
        <v>620480.17281413835</v>
      </c>
      <c r="H23" s="66">
        <v>1697317.4975059312</v>
      </c>
      <c r="I23" s="66">
        <v>8280.3804170205476</v>
      </c>
      <c r="J23" s="66">
        <v>-635779.06689211621</v>
      </c>
      <c r="K23" s="66">
        <v>42550.39695540606</v>
      </c>
      <c r="L23" s="67">
        <f>E23+F23+G23+H23-I23-J23+Taulukko13[[#This Row],[Jälkikäteistarkistuksesta aiheutuva valtionosuuden lisäsiirto]]</f>
        <v>5887479.9647685634</v>
      </c>
      <c r="M23" s="71">
        <f>Taulukko13[[#This Row],[Siirtyvät kustannukset (TP21+TP22)]]-Taulukko13[[#This Row],[Siirtyvät tulot ml. verokust. alenema ja tasauksen neutralisointi ]]</f>
        <v>-337021.94122958835</v>
      </c>
      <c r="N23" s="66">
        <f>Taulukko13[[#This Row],[Siirtyvien kustannusten ja tulojen erotus]]*$N$3</f>
        <v>202213.16473775296</v>
      </c>
      <c r="O23" s="66">
        <f>$O$3*Taulukko13[[#This Row],[Asukasluku 31.12.2022]]</f>
        <v>-1.847625738613794E-9</v>
      </c>
      <c r="P23" s="153">
        <f>Taulukko13[[#This Row],[Muutoksen rajaus (omavastuu 40 %)]]+Taulukko13[[#This Row],[Neutralisointi]]</f>
        <v>202213.16473775113</v>
      </c>
    </row>
    <row r="24" spans="1:16" x14ac:dyDescent="0.2">
      <c r="A24">
        <v>75</v>
      </c>
      <c r="B24" t="s">
        <v>27</v>
      </c>
      <c r="C24" s="66">
        <v>19549</v>
      </c>
      <c r="D24" s="67">
        <v>97268560.293061167</v>
      </c>
      <c r="E24" s="66">
        <v>31910027.502460785</v>
      </c>
      <c r="F24" s="66">
        <v>6668714.8605975173</v>
      </c>
      <c r="G24" s="66">
        <v>7506814.4456494143</v>
      </c>
      <c r="H24" s="66">
        <v>45299413.550346985</v>
      </c>
      <c r="I24" s="66">
        <v>230372.27627192769</v>
      </c>
      <c r="J24" s="66">
        <v>1264828.7735206392</v>
      </c>
      <c r="K24" s="66">
        <v>790701.24532436603</v>
      </c>
      <c r="L24" s="67">
        <f>E24+F24+G24+H24-I24-J24+Taulukko13[[#This Row],[Jälkikäteistarkistuksesta aiheutuva valtionosuuden lisäsiirto]]</f>
        <v>90680470.554586515</v>
      </c>
      <c r="M24" s="71">
        <f>Taulukko13[[#This Row],[Siirtyvät kustannukset (TP21+TP22)]]-Taulukko13[[#This Row],[Siirtyvät tulot ml. verokust. alenema ja tasauksen neutralisointi ]]</f>
        <v>6588089.7384746522</v>
      </c>
      <c r="N24" s="66">
        <f>Taulukko13[[#This Row],[Siirtyvien kustannusten ja tulojen erotus]]*$N$3</f>
        <v>-3952853.8430847903</v>
      </c>
      <c r="O24" s="66">
        <f>$O$3*Taulukko13[[#This Row],[Asukasluku 31.12.2022]]</f>
        <v>-3.4333874110419256E-8</v>
      </c>
      <c r="P24" s="153">
        <f>Taulukko13[[#This Row],[Muutoksen rajaus (omavastuu 40 %)]]+Taulukko13[[#This Row],[Neutralisointi]]</f>
        <v>-3952853.8430848247</v>
      </c>
    </row>
    <row r="25" spans="1:16" x14ac:dyDescent="0.2">
      <c r="A25">
        <v>77</v>
      </c>
      <c r="B25" t="s">
        <v>28</v>
      </c>
      <c r="C25" s="66">
        <v>4601</v>
      </c>
      <c r="D25" s="67">
        <v>24448707.701749414</v>
      </c>
      <c r="E25" s="66">
        <v>10287979.037627243</v>
      </c>
      <c r="F25" s="66">
        <v>436359.50876812695</v>
      </c>
      <c r="G25" s="66">
        <v>2460356.6030654614</v>
      </c>
      <c r="H25" s="66">
        <v>7707838.554595097</v>
      </c>
      <c r="I25" s="66">
        <v>36102.848103940632</v>
      </c>
      <c r="J25" s="66">
        <v>-2646384.5613471586</v>
      </c>
      <c r="K25" s="66">
        <v>186097.31596180919</v>
      </c>
      <c r="L25" s="67">
        <f>E25+F25+G25+H25-I25-J25+Taulukko13[[#This Row],[Jälkikäteistarkistuksesta aiheutuva valtionosuuden lisäsiirto]]</f>
        <v>23688912.733260952</v>
      </c>
      <c r="M25" s="71">
        <f>Taulukko13[[#This Row],[Siirtyvät kustannukset (TP21+TP22)]]-Taulukko13[[#This Row],[Siirtyvät tulot ml. verokust. alenema ja tasauksen neutralisointi ]]</f>
        <v>759794.96848846227</v>
      </c>
      <c r="N25" s="66">
        <f>Taulukko13[[#This Row],[Siirtyvien kustannusten ja tulojen erotus]]*$N$3</f>
        <v>-455876.98109307728</v>
      </c>
      <c r="O25" s="66">
        <f>$O$3*Taulukko13[[#This Row],[Asukasluku 31.12.2022]]</f>
        <v>-8.0807281590894162E-9</v>
      </c>
      <c r="P25" s="153">
        <f>Taulukko13[[#This Row],[Muutoksen rajaus (omavastuu 40 %)]]+Taulukko13[[#This Row],[Neutralisointi]]</f>
        <v>-455876.98109308537</v>
      </c>
    </row>
    <row r="26" spans="1:16" x14ac:dyDescent="0.2">
      <c r="A26">
        <v>78</v>
      </c>
      <c r="B26" t="s">
        <v>29</v>
      </c>
      <c r="C26" s="66">
        <v>7832</v>
      </c>
      <c r="D26" s="67">
        <v>38870820.356235847</v>
      </c>
      <c r="E26" s="66">
        <v>11097765.271144416</v>
      </c>
      <c r="F26" s="66">
        <v>1717114.4182402738</v>
      </c>
      <c r="G26" s="66">
        <v>2842539.4999540825</v>
      </c>
      <c r="H26" s="66">
        <v>20286177.61547032</v>
      </c>
      <c r="I26" s="66">
        <v>97539.561771371402</v>
      </c>
      <c r="J26" s="66">
        <v>975178.91923836921</v>
      </c>
      <c r="K26" s="66">
        <v>316782.04273264279</v>
      </c>
      <c r="L26" s="67">
        <f>E26+F26+G26+H26-I26-J26+Taulukko13[[#This Row],[Jälkikäteistarkistuksesta aiheutuva valtionosuuden lisäsiirto]]</f>
        <v>35187660.366531998</v>
      </c>
      <c r="M26" s="71">
        <f>Taulukko13[[#This Row],[Siirtyvät kustannukset (TP21+TP22)]]-Taulukko13[[#This Row],[Siirtyvät tulot ml. verokust. alenema ja tasauksen neutralisointi ]]</f>
        <v>3683159.989703849</v>
      </c>
      <c r="N26" s="66">
        <f>Taulukko13[[#This Row],[Siirtyvien kustannusten ja tulojen erotus]]*$N$3</f>
        <v>-2209895.9938223087</v>
      </c>
      <c r="O26" s="66">
        <f>$O$3*Taulukko13[[#This Row],[Asukasluku 31.12.2022]]</f>
        <v>-1.3755327742227408E-8</v>
      </c>
      <c r="P26" s="153">
        <f>Taulukko13[[#This Row],[Muutoksen rajaus (omavastuu 40 %)]]+Taulukko13[[#This Row],[Neutralisointi]]</f>
        <v>-2209895.9938223227</v>
      </c>
    </row>
    <row r="27" spans="1:16" x14ac:dyDescent="0.2">
      <c r="A27">
        <v>79</v>
      </c>
      <c r="B27" t="s">
        <v>30</v>
      </c>
      <c r="C27" s="66">
        <v>6753</v>
      </c>
      <c r="D27" s="67">
        <v>33930567.174822018</v>
      </c>
      <c r="E27" s="66">
        <v>11370384.976055356</v>
      </c>
      <c r="F27" s="66">
        <v>3699023.3365986198</v>
      </c>
      <c r="G27" s="66">
        <v>2527863.0506040272</v>
      </c>
      <c r="H27" s="66">
        <v>15276891.590891959</v>
      </c>
      <c r="I27" s="66">
        <v>84119.341024176872</v>
      </c>
      <c r="J27" s="66">
        <v>814219.63212843298</v>
      </c>
      <c r="K27" s="66">
        <v>273139.57285157521</v>
      </c>
      <c r="L27" s="67">
        <f>E27+F27+G27+H27-I27-J27+Taulukko13[[#This Row],[Jälkikäteistarkistuksesta aiheutuva valtionosuuden lisäsiirto]]</f>
        <v>32248963.55384893</v>
      </c>
      <c r="M27" s="71">
        <f>Taulukko13[[#This Row],[Siirtyvät kustannukset (TP21+TP22)]]-Taulukko13[[#This Row],[Siirtyvät tulot ml. verokust. alenema ja tasauksen neutralisointi ]]</f>
        <v>1681603.6209730878</v>
      </c>
      <c r="N27" s="66">
        <f>Taulukko13[[#This Row],[Siirtyvien kustannusten ja tulojen erotus]]*$N$3</f>
        <v>-1008962.1725838524</v>
      </c>
      <c r="O27" s="66">
        <f>$O$3*Taulukko13[[#This Row],[Asukasluku 31.12.2022]]</f>
        <v>-1.1860281951386834E-8</v>
      </c>
      <c r="P27" s="153">
        <f>Taulukko13[[#This Row],[Muutoksen rajaus (omavastuu 40 %)]]+Taulukko13[[#This Row],[Neutralisointi]]</f>
        <v>-1008962.1725838643</v>
      </c>
    </row>
    <row r="28" spans="1:16" x14ac:dyDescent="0.2">
      <c r="A28">
        <v>81</v>
      </c>
      <c r="B28" t="s">
        <v>31</v>
      </c>
      <c r="C28" s="66">
        <v>2574</v>
      </c>
      <c r="D28" s="67">
        <v>14694842.239465034</v>
      </c>
      <c r="E28" s="66">
        <v>6826585.7778755147</v>
      </c>
      <c r="F28" s="66">
        <v>549787.45042941859</v>
      </c>
      <c r="G28" s="66">
        <v>1480883.1455976253</v>
      </c>
      <c r="H28" s="66">
        <v>4386761.1327788103</v>
      </c>
      <c r="I28" s="66">
        <v>21883.488376716978</v>
      </c>
      <c r="J28" s="66">
        <v>-1168963.4110535933</v>
      </c>
      <c r="K28" s="66">
        <v>104110.95224640227</v>
      </c>
      <c r="L28" s="67">
        <f>E28+F28+G28+H28-I28-J28+Taulukko13[[#This Row],[Jälkikäteistarkistuksesta aiheutuva valtionosuuden lisäsiirto]]</f>
        <v>14495208.381604649</v>
      </c>
      <c r="M28" s="71">
        <f>Taulukko13[[#This Row],[Siirtyvät kustannukset (TP21+TP22)]]-Taulukko13[[#This Row],[Siirtyvät tulot ml. verokust. alenema ja tasauksen neutralisointi ]]</f>
        <v>199633.85786038451</v>
      </c>
      <c r="N28" s="66">
        <f>Taulukko13[[#This Row],[Siirtyvien kustannusten ja tulojen erotus]]*$N$3</f>
        <v>-119780.31471623069</v>
      </c>
      <c r="O28" s="66">
        <f>$O$3*Taulukko13[[#This Row],[Asukasluku 31.12.2022]]</f>
        <v>-4.5207116456196819E-9</v>
      </c>
      <c r="P28" s="153">
        <f>Taulukko13[[#This Row],[Muutoksen rajaus (omavastuu 40 %)]]+Taulukko13[[#This Row],[Neutralisointi]]</f>
        <v>-119780.31471623521</v>
      </c>
    </row>
    <row r="29" spans="1:16" x14ac:dyDescent="0.2">
      <c r="A29">
        <v>82</v>
      </c>
      <c r="B29" t="s">
        <v>32</v>
      </c>
      <c r="C29" s="66">
        <v>9359</v>
      </c>
      <c r="D29" s="67">
        <v>31778298.710265778</v>
      </c>
      <c r="E29" s="66">
        <v>5793496.3318549842</v>
      </c>
      <c r="F29" s="66">
        <v>643977.55932603893</v>
      </c>
      <c r="G29" s="66">
        <v>3300736.1302879015</v>
      </c>
      <c r="H29" s="66">
        <v>22996330.201220483</v>
      </c>
      <c r="I29" s="66">
        <v>104796.37572283775</v>
      </c>
      <c r="J29" s="66">
        <v>-30750.047210129858</v>
      </c>
      <c r="K29" s="66">
        <v>378544.83375061338</v>
      </c>
      <c r="L29" s="67">
        <f>E29+F29+G29+H29-I29-J29+Taulukko13[[#This Row],[Jälkikäteistarkistuksesta aiheutuva valtionosuuden lisäsiirto]]</f>
        <v>33039038.727927312</v>
      </c>
      <c r="M29" s="71">
        <f>Taulukko13[[#This Row],[Siirtyvät kustannukset (TP21+TP22)]]-Taulukko13[[#This Row],[Siirtyvät tulot ml. verokust. alenema ja tasauksen neutralisointi ]]</f>
        <v>-1260740.0176615342</v>
      </c>
      <c r="N29" s="66">
        <f>Taulukko13[[#This Row],[Siirtyvien kustannusten ja tulojen erotus]]*$N$3</f>
        <v>756444.01059692039</v>
      </c>
      <c r="O29" s="66">
        <f>$O$3*Taulukko13[[#This Row],[Asukasluku 31.12.2022]]</f>
        <v>-1.6437195140386403E-8</v>
      </c>
      <c r="P29" s="153">
        <f>Taulukko13[[#This Row],[Muutoksen rajaus (omavastuu 40 %)]]+Taulukko13[[#This Row],[Neutralisointi]]</f>
        <v>756444.01059690397</v>
      </c>
    </row>
    <row r="30" spans="1:16" x14ac:dyDescent="0.2">
      <c r="A30">
        <v>86</v>
      </c>
      <c r="B30" t="s">
        <v>33</v>
      </c>
      <c r="C30" s="66">
        <v>8031</v>
      </c>
      <c r="D30" s="67">
        <v>30881242.21573573</v>
      </c>
      <c r="E30" s="66">
        <v>6841305.315204992</v>
      </c>
      <c r="F30" s="66">
        <v>524817.11813912902</v>
      </c>
      <c r="G30" s="66">
        <v>3340146.1501215966</v>
      </c>
      <c r="H30" s="66">
        <v>18528405.553650238</v>
      </c>
      <c r="I30" s="66">
        <v>84462.042629413249</v>
      </c>
      <c r="J30" s="66">
        <v>-820297.7654190195</v>
      </c>
      <c r="K30" s="66">
        <v>324831.02466622245</v>
      </c>
      <c r="L30" s="67">
        <f>E30+F30+G30+H30-I30-J30+Taulukko13[[#This Row],[Jälkikäteistarkistuksesta aiheutuva valtionosuuden lisäsiirto]]</f>
        <v>30295340.884571787</v>
      </c>
      <c r="M30" s="71">
        <f>Taulukko13[[#This Row],[Siirtyvät kustannukset (TP21+TP22)]]-Taulukko13[[#This Row],[Siirtyvät tulot ml. verokust. alenema ja tasauksen neutralisointi ]]</f>
        <v>585901.33116394281</v>
      </c>
      <c r="N30" s="66">
        <f>Taulukko13[[#This Row],[Siirtyvien kustannusten ja tulojen erotus]]*$N$3</f>
        <v>-351540.79869836563</v>
      </c>
      <c r="O30" s="66">
        <f>$O$3*Taulukko13[[#This Row],[Asukasluku 31.12.2022]]</f>
        <v>-1.4104831090121083E-8</v>
      </c>
      <c r="P30" s="153">
        <f>Taulukko13[[#This Row],[Muutoksen rajaus (omavastuu 40 %)]]+Taulukko13[[#This Row],[Neutralisointi]]</f>
        <v>-351540.79869837972</v>
      </c>
    </row>
    <row r="31" spans="1:16" x14ac:dyDescent="0.2">
      <c r="A31">
        <v>90</v>
      </c>
      <c r="B31" t="s">
        <v>34</v>
      </c>
      <c r="C31" s="66">
        <v>3061</v>
      </c>
      <c r="D31" s="67">
        <v>19558716.411868531</v>
      </c>
      <c r="E31" s="66">
        <v>9821033.1725339442</v>
      </c>
      <c r="F31" s="66">
        <v>903984.79056397802</v>
      </c>
      <c r="G31" s="66">
        <v>1673075.1314722081</v>
      </c>
      <c r="H31" s="66">
        <v>5222583.3355082357</v>
      </c>
      <c r="I31" s="66">
        <v>27158.78920590596</v>
      </c>
      <c r="J31" s="66">
        <v>-1156585.1197899391</v>
      </c>
      <c r="K31" s="66">
        <v>123808.71205370527</v>
      </c>
      <c r="L31" s="67">
        <f>E31+F31+G31+H31-I31-J31+Taulukko13[[#This Row],[Jälkikäteistarkistuksesta aiheutuva valtionosuuden lisäsiirto]]</f>
        <v>18873911.472716104</v>
      </c>
      <c r="M31" s="71">
        <f>Taulukko13[[#This Row],[Siirtyvät kustannukset (TP21+TP22)]]-Taulukko13[[#This Row],[Siirtyvät tulot ml. verokust. alenema ja tasauksen neutralisointi ]]</f>
        <v>684804.93915242702</v>
      </c>
      <c r="N31" s="66">
        <f>Taulukko13[[#This Row],[Siirtyvien kustannusten ja tulojen erotus]]*$N$3</f>
        <v>-410882.96349145612</v>
      </c>
      <c r="O31" s="66">
        <f>$O$3*Taulukko13[[#This Row],[Asukasluku 31.12.2022]]</f>
        <v>-5.3760288839323414E-9</v>
      </c>
      <c r="P31" s="153">
        <f>Taulukko13[[#This Row],[Muutoksen rajaus (omavastuu 40 %)]]+Taulukko13[[#This Row],[Neutralisointi]]</f>
        <v>-410882.96349146147</v>
      </c>
    </row>
    <row r="32" spans="1:16" x14ac:dyDescent="0.2">
      <c r="A32">
        <v>91</v>
      </c>
      <c r="B32" t="s">
        <v>35</v>
      </c>
      <c r="C32" s="66">
        <v>664028</v>
      </c>
      <c r="D32" s="67">
        <v>2466612593.9270906</v>
      </c>
      <c r="E32" s="66">
        <v>243837618.86699295</v>
      </c>
      <c r="F32" s="66">
        <v>231692980.49057543</v>
      </c>
      <c r="G32" s="66">
        <v>199340186.16893306</v>
      </c>
      <c r="H32" s="66">
        <v>2092033288.1726773</v>
      </c>
      <c r="I32" s="66">
        <v>10300969.581042049</v>
      </c>
      <c r="J32" s="66">
        <v>255917099.58899218</v>
      </c>
      <c r="K32" s="66">
        <v>26858037.062266514</v>
      </c>
      <c r="L32" s="67">
        <f>E32+F32+G32+H32-I32-J32+Taulukko13[[#This Row],[Jälkikäteistarkistuksesta aiheutuva valtionosuuden lisäsiirto]]</f>
        <v>2527544041.5914111</v>
      </c>
      <c r="M32" s="71">
        <f>Taulukko13[[#This Row],[Siirtyvät kustannukset (TP21+TP22)]]-Taulukko13[[#This Row],[Siirtyvät tulot ml. verokust. alenema ja tasauksen neutralisointi ]]</f>
        <v>-60931447.664320469</v>
      </c>
      <c r="N32" s="66">
        <f>Taulukko13[[#This Row],[Siirtyvien kustannusten ja tulojen erotus]]*$N$3</f>
        <v>36558868.598592274</v>
      </c>
      <c r="O32" s="66">
        <f>$O$3*Taulukko13[[#This Row],[Asukasluku 31.12.2022]]</f>
        <v>-1.1662312014831181E-6</v>
      </c>
      <c r="P32" s="153">
        <f>Taulukko13[[#This Row],[Muutoksen rajaus (omavastuu 40 %)]]+Taulukko13[[#This Row],[Neutralisointi]]</f>
        <v>36558868.598591104</v>
      </c>
    </row>
    <row r="33" spans="1:16" x14ac:dyDescent="0.2">
      <c r="A33">
        <v>92</v>
      </c>
      <c r="B33" t="s">
        <v>36</v>
      </c>
      <c r="C33" s="66">
        <v>242819</v>
      </c>
      <c r="D33" s="67">
        <v>803266208.03617144</v>
      </c>
      <c r="E33" s="66">
        <v>42237774.074004054</v>
      </c>
      <c r="F33" s="66">
        <v>41838172.949899882</v>
      </c>
      <c r="G33" s="66">
        <v>67420458.955235496</v>
      </c>
      <c r="H33" s="66">
        <v>641641859.56424689</v>
      </c>
      <c r="I33" s="66">
        <v>3029834.9332806664</v>
      </c>
      <c r="J33" s="66">
        <v>39111103.956790961</v>
      </c>
      <c r="K33" s="66">
        <v>9821335.3976375889</v>
      </c>
      <c r="L33" s="67">
        <f>E33+F33+G33+H33-I33-J33+Taulukko13[[#This Row],[Jälkikäteistarkistuksesta aiheutuva valtionosuuden lisäsiirto]]</f>
        <v>760818662.05095232</v>
      </c>
      <c r="M33" s="71">
        <f>Taulukko13[[#This Row],[Siirtyvät kustannukset (TP21+TP22)]]-Taulukko13[[#This Row],[Siirtyvät tulot ml. verokust. alenema ja tasauksen neutralisointi ]]</f>
        <v>42447545.985219121</v>
      </c>
      <c r="N33" s="66">
        <f>Taulukko13[[#This Row],[Siirtyvien kustannusten ja tulojen erotus]]*$N$3</f>
        <v>-25468527.591131467</v>
      </c>
      <c r="O33" s="66">
        <f>$O$3*Taulukko13[[#This Row],[Asukasluku 31.12.2022]]</f>
        <v>-4.2646258006127644E-7</v>
      </c>
      <c r="P33" s="153">
        <f>Taulukko13[[#This Row],[Muutoksen rajaus (omavastuu 40 %)]]+Taulukko13[[#This Row],[Neutralisointi]]</f>
        <v>-25468527.591131892</v>
      </c>
    </row>
    <row r="34" spans="1:16" x14ac:dyDescent="0.2">
      <c r="A34">
        <v>97</v>
      </c>
      <c r="B34" t="s">
        <v>37</v>
      </c>
      <c r="C34" s="66">
        <v>2091</v>
      </c>
      <c r="D34" s="67">
        <v>11493087.979696285</v>
      </c>
      <c r="E34" s="66">
        <v>4594576.6533796787</v>
      </c>
      <c r="F34" s="66">
        <v>371900.19883184391</v>
      </c>
      <c r="G34" s="66">
        <v>1064312.5532881608</v>
      </c>
      <c r="H34" s="66">
        <v>3875351.8225641325</v>
      </c>
      <c r="I34" s="66">
        <v>18827.869041815935</v>
      </c>
      <c r="J34" s="66">
        <v>-800874.0543490313</v>
      </c>
      <c r="K34" s="66">
        <v>84574.981020678766</v>
      </c>
      <c r="L34" s="67">
        <f>E34+F34+G34+H34-I34-J34+Taulukko13[[#This Row],[Jälkikäteistarkistuksesta aiheutuva valtionosuuden lisäsiirto]]</f>
        <v>10772762.394391712</v>
      </c>
      <c r="M34" s="71">
        <f>Taulukko13[[#This Row],[Siirtyvät kustannukset (TP21+TP22)]]-Taulukko13[[#This Row],[Siirtyvät tulot ml. verokust. alenema ja tasauksen neutralisointi ]]</f>
        <v>720325.58530457318</v>
      </c>
      <c r="N34" s="66">
        <f>Taulukko13[[#This Row],[Siirtyvien kustannusten ja tulojen erotus]]*$N$3</f>
        <v>-432195.35118274379</v>
      </c>
      <c r="O34" s="66">
        <f>$O$3*Taulukko13[[#This Row],[Asukasluku 31.12.2022]]</f>
        <v>-3.6724196002295086E-9</v>
      </c>
      <c r="P34" s="153">
        <f>Taulukko13[[#This Row],[Muutoksen rajaus (omavastuu 40 %)]]+Taulukko13[[#This Row],[Neutralisointi]]</f>
        <v>-432195.35118274746</v>
      </c>
    </row>
    <row r="35" spans="1:16" x14ac:dyDescent="0.2">
      <c r="A35">
        <v>98</v>
      </c>
      <c r="B35" t="s">
        <v>38</v>
      </c>
      <c r="C35" s="66">
        <v>22943</v>
      </c>
      <c r="D35" s="67">
        <v>84172579.670509383</v>
      </c>
      <c r="E35" s="66">
        <v>25491189.912915673</v>
      </c>
      <c r="F35" s="66">
        <v>1655894.3822749429</v>
      </c>
      <c r="G35" s="66">
        <v>8188518.6956843575</v>
      </c>
      <c r="H35" s="66">
        <v>55195389.399295904</v>
      </c>
      <c r="I35" s="66">
        <v>252019.07504107029</v>
      </c>
      <c r="J35" s="66">
        <v>-729139.32084760151</v>
      </c>
      <c r="K35" s="66">
        <v>927978.85679456382</v>
      </c>
      <c r="L35" s="67">
        <f>E35+F35+G35+H35-I35-J35+Taulukko13[[#This Row],[Jälkikäteistarkistuksesta aiheutuva valtionosuuden lisäsiirto]]</f>
        <v>91936091.492771968</v>
      </c>
      <c r="M35" s="71">
        <f>Taulukko13[[#This Row],[Siirtyvät kustannukset (TP21+TP22)]]-Taulukko13[[#This Row],[Siirtyvät tulot ml. verokust. alenema ja tasauksen neutralisointi ]]</f>
        <v>-7763511.8222625852</v>
      </c>
      <c r="N35" s="66">
        <f>Taulukko13[[#This Row],[Siirtyvien kustannusten ja tulojen erotus]]*$N$3</f>
        <v>4658107.09335755</v>
      </c>
      <c r="O35" s="66">
        <f>$O$3*Taulukko13[[#This Row],[Asukasluku 31.12.2022]]</f>
        <v>-4.0294750305148547E-8</v>
      </c>
      <c r="P35" s="153">
        <f>Taulukko13[[#This Row],[Muutoksen rajaus (omavastuu 40 %)]]+Taulukko13[[#This Row],[Neutralisointi]]</f>
        <v>4658107.0933575099</v>
      </c>
    </row>
    <row r="36" spans="1:16" x14ac:dyDescent="0.2">
      <c r="A36">
        <v>102</v>
      </c>
      <c r="B36" t="s">
        <v>39</v>
      </c>
      <c r="C36" s="66">
        <v>9745</v>
      </c>
      <c r="D36" s="67">
        <v>41526904.219255723</v>
      </c>
      <c r="E36" s="66">
        <v>13950767.352377666</v>
      </c>
      <c r="F36" s="66">
        <v>1127255.7595579959</v>
      </c>
      <c r="G36" s="66">
        <v>4610578.8557195226</v>
      </c>
      <c r="H36" s="66">
        <v>18733517.313726146</v>
      </c>
      <c r="I36" s="66">
        <v>88041.875690275992</v>
      </c>
      <c r="J36" s="66">
        <v>-3321874.5267728074</v>
      </c>
      <c r="K36" s="66">
        <v>394157.43187303422</v>
      </c>
      <c r="L36" s="67">
        <f>E36+F36+G36+H36-I36-J36+Taulukko13[[#This Row],[Jälkikäteistarkistuksesta aiheutuva valtionosuuden lisäsiirto]]</f>
        <v>42050109.364336893</v>
      </c>
      <c r="M36" s="71">
        <f>Taulukko13[[#This Row],[Siirtyvät kustannukset (TP21+TP22)]]-Taulukko13[[#This Row],[Siirtyvät tulot ml. verokust. alenema ja tasauksen neutralisointi ]]</f>
        <v>-523205.1450811699</v>
      </c>
      <c r="N36" s="66">
        <f>Taulukko13[[#This Row],[Siirtyvien kustannusten ja tulojen erotus]]*$N$3</f>
        <v>313923.08704870188</v>
      </c>
      <c r="O36" s="66">
        <f>$O$3*Taulukko13[[#This Row],[Asukasluku 31.12.2022]]</f>
        <v>-1.7115126257406293E-8</v>
      </c>
      <c r="P36" s="153">
        <f>Taulukko13[[#This Row],[Muutoksen rajaus (omavastuu 40 %)]]+Taulukko13[[#This Row],[Neutralisointi]]</f>
        <v>313923.08704868477</v>
      </c>
    </row>
    <row r="37" spans="1:16" x14ac:dyDescent="0.2">
      <c r="A37">
        <v>103</v>
      </c>
      <c r="B37" t="s">
        <v>40</v>
      </c>
      <c r="C37" s="66">
        <v>2161</v>
      </c>
      <c r="D37" s="67">
        <v>8808447.4156496655</v>
      </c>
      <c r="E37" s="66">
        <v>2929133.6228113989</v>
      </c>
      <c r="F37" s="66">
        <v>193369.05823018472</v>
      </c>
      <c r="G37" s="66">
        <v>1119389.9315861985</v>
      </c>
      <c r="H37" s="66">
        <v>3883787.0503116241</v>
      </c>
      <c r="I37" s="66">
        <v>18073.841836546915</v>
      </c>
      <c r="J37" s="66">
        <v>-851906.61985037359</v>
      </c>
      <c r="K37" s="66">
        <v>87406.281198319863</v>
      </c>
      <c r="L37" s="67">
        <f>E37+F37+G37+H37-I37-J37+Taulukko13[[#This Row],[Jälkikäteistarkistuksesta aiheutuva valtionosuuden lisäsiirto]]</f>
        <v>9046918.7221515514</v>
      </c>
      <c r="M37" s="71">
        <f>Taulukko13[[#This Row],[Siirtyvät kustannukset (TP21+TP22)]]-Taulukko13[[#This Row],[Siirtyvät tulot ml. verokust. alenema ja tasauksen neutralisointi ]]</f>
        <v>-238471.30650188588</v>
      </c>
      <c r="N37" s="66">
        <f>Taulukko13[[#This Row],[Siirtyvien kustannusten ja tulojen erotus]]*$N$3</f>
        <v>143082.78390113151</v>
      </c>
      <c r="O37" s="66">
        <f>$O$3*Taulukko13[[#This Row],[Asukasluku 31.12.2022]]</f>
        <v>-3.795360476373012E-9</v>
      </c>
      <c r="P37" s="153">
        <f>Taulukko13[[#This Row],[Muutoksen rajaus (omavastuu 40 %)]]+Taulukko13[[#This Row],[Neutralisointi]]</f>
        <v>143082.78390112772</v>
      </c>
    </row>
    <row r="38" spans="1:16" x14ac:dyDescent="0.2">
      <c r="A38">
        <v>105</v>
      </c>
      <c r="B38" t="s">
        <v>41</v>
      </c>
      <c r="C38" s="66">
        <v>2094</v>
      </c>
      <c r="D38" s="67">
        <v>13505767.964548741</v>
      </c>
      <c r="E38" s="66">
        <v>8000644.2532197759</v>
      </c>
      <c r="F38" s="66">
        <v>359192.96423094103</v>
      </c>
      <c r="G38" s="66">
        <v>1157963.1326509926</v>
      </c>
      <c r="H38" s="66">
        <v>3503357.7680363138</v>
      </c>
      <c r="I38" s="66">
        <v>17122.506267145294</v>
      </c>
      <c r="J38" s="66">
        <v>-1112108.3680026038</v>
      </c>
      <c r="K38" s="66">
        <v>84696.322456863389</v>
      </c>
      <c r="L38" s="67">
        <f>E38+F38+G38+H38-I38-J38+Taulukko13[[#This Row],[Jälkikäteistarkistuksesta aiheutuva valtionosuuden lisäsiirto]]</f>
        <v>14200840.302330345</v>
      </c>
      <c r="M38" s="71">
        <f>Taulukko13[[#This Row],[Siirtyvät kustannukset (TP21+TP22)]]-Taulukko13[[#This Row],[Siirtyvät tulot ml. verokust. alenema ja tasauksen neutralisointi ]]</f>
        <v>-695072.33778160438</v>
      </c>
      <c r="N38" s="66">
        <f>Taulukko13[[#This Row],[Siirtyvien kustannusten ja tulojen erotus]]*$N$3</f>
        <v>417043.40266896255</v>
      </c>
      <c r="O38" s="66">
        <f>$O$3*Taulukko13[[#This Row],[Asukasluku 31.12.2022]]</f>
        <v>-3.6776884949213731E-9</v>
      </c>
      <c r="P38" s="153">
        <f>Taulukko13[[#This Row],[Muutoksen rajaus (omavastuu 40 %)]]+Taulukko13[[#This Row],[Neutralisointi]]</f>
        <v>417043.40266895888</v>
      </c>
    </row>
    <row r="39" spans="1:16" x14ac:dyDescent="0.2">
      <c r="A39">
        <v>106</v>
      </c>
      <c r="B39" t="s">
        <v>42</v>
      </c>
      <c r="C39" s="66">
        <v>46797</v>
      </c>
      <c r="D39" s="67">
        <v>188939785.67532375</v>
      </c>
      <c r="E39" s="66">
        <v>45470608.762349918</v>
      </c>
      <c r="F39" s="66">
        <v>7209167.9352826923</v>
      </c>
      <c r="G39" s="66">
        <v>15087308.61268465</v>
      </c>
      <c r="H39" s="66">
        <v>125197366.69720201</v>
      </c>
      <c r="I39" s="66">
        <v>586951.95900376956</v>
      </c>
      <c r="J39" s="66">
        <v>7066997.2023356138</v>
      </c>
      <c r="K39" s="66">
        <v>1892805.0630438568</v>
      </c>
      <c r="L39" s="67">
        <f>E39+F39+G39+H39-I39-J39+Taulukko13[[#This Row],[Jälkikäteistarkistuksesta aiheutuva valtionosuuden lisäsiirto]]</f>
        <v>187203307.90922374</v>
      </c>
      <c r="M39" s="71">
        <f>Taulukko13[[#This Row],[Siirtyvät kustannukset (TP21+TP22)]]-Taulukko13[[#This Row],[Siirtyvät tulot ml. verokust. alenema ja tasauksen neutralisointi ]]</f>
        <v>1736477.7661000192</v>
      </c>
      <c r="N39" s="66">
        <f>Taulukko13[[#This Row],[Siirtyvien kustannusten ja tulojen erotus]]*$N$3</f>
        <v>-1041886.6596600113</v>
      </c>
      <c r="O39" s="66">
        <f>$O$3*Taulukko13[[#This Row],[Asukasluku 31.12.2022]]</f>
        <v>-8.2189488298393262E-8</v>
      </c>
      <c r="P39" s="153">
        <f>Taulukko13[[#This Row],[Muutoksen rajaus (omavastuu 40 %)]]+Taulukko13[[#This Row],[Neutralisointi]]</f>
        <v>-1041886.6596600935</v>
      </c>
    </row>
    <row r="40" spans="1:16" x14ac:dyDescent="0.2">
      <c r="A40">
        <v>108</v>
      </c>
      <c r="B40" t="s">
        <v>43</v>
      </c>
      <c r="C40" s="66">
        <v>10257</v>
      </c>
      <c r="D40" s="67">
        <v>39048936.393377349</v>
      </c>
      <c r="E40" s="66">
        <v>11218927.569692764</v>
      </c>
      <c r="F40" s="66">
        <v>1020031.2698436014</v>
      </c>
      <c r="G40" s="66">
        <v>4145926.7013224307</v>
      </c>
      <c r="H40" s="66">
        <v>21137617.266698729</v>
      </c>
      <c r="I40" s="66">
        <v>98223.816910088921</v>
      </c>
      <c r="J40" s="66">
        <v>-2747501.4642889448</v>
      </c>
      <c r="K40" s="66">
        <v>414866.37031520903</v>
      </c>
      <c r="L40" s="67">
        <f>E40+F40+G40+H40-I40-J40+Taulukko13[[#This Row],[Jälkikäteistarkistuksesta aiheutuva valtionosuuden lisäsiirto]]</f>
        <v>40586646.825251587</v>
      </c>
      <c r="M40" s="71">
        <f>Taulukko13[[#This Row],[Siirtyvät kustannukset (TP21+TP22)]]-Taulukko13[[#This Row],[Siirtyvät tulot ml. verokust. alenema ja tasauksen neutralisointi ]]</f>
        <v>-1537710.431874238</v>
      </c>
      <c r="N40" s="66">
        <f>Taulukko13[[#This Row],[Siirtyvien kustannusten ja tulojen erotus]]*$N$3</f>
        <v>922626.25912454259</v>
      </c>
      <c r="O40" s="66">
        <f>$O$3*Taulukko13[[#This Row],[Asukasluku 31.12.2022]]</f>
        <v>-1.8014350951484492E-8</v>
      </c>
      <c r="P40" s="153">
        <f>Taulukko13[[#This Row],[Muutoksen rajaus (omavastuu 40 %)]]+Taulukko13[[#This Row],[Neutralisointi]]</f>
        <v>922626.25912452454</v>
      </c>
    </row>
    <row r="41" spans="1:16" x14ac:dyDescent="0.2">
      <c r="A41">
        <v>109</v>
      </c>
      <c r="B41" t="s">
        <v>44</v>
      </c>
      <c r="C41" s="66">
        <v>68043</v>
      </c>
      <c r="D41" s="67">
        <v>275772911.44937015</v>
      </c>
      <c r="E41" s="66">
        <v>82067678.355447352</v>
      </c>
      <c r="F41" s="66">
        <v>7782075.6698239129</v>
      </c>
      <c r="G41" s="66">
        <v>23942839.457125414</v>
      </c>
      <c r="H41" s="66">
        <v>163440152.33202642</v>
      </c>
      <c r="I41" s="66">
        <v>759020.10750170029</v>
      </c>
      <c r="J41" s="66">
        <v>1457820.3472425546</v>
      </c>
      <c r="K41" s="66">
        <v>2752145.1141033215</v>
      </c>
      <c r="L41" s="67">
        <f>E41+F41+G41+H41-I41-J41+Taulukko13[[#This Row],[Jälkikäteistarkistuksesta aiheutuva valtionosuuden lisäsiirto]]</f>
        <v>277768050.47378218</v>
      </c>
      <c r="M41" s="71">
        <f>Taulukko13[[#This Row],[Siirtyvät kustannukset (TP21+TP22)]]-Taulukko13[[#This Row],[Siirtyvät tulot ml. verokust. alenema ja tasauksen neutralisointi ]]</f>
        <v>-1995139.0244120359</v>
      </c>
      <c r="N41" s="66">
        <f>Taulukko13[[#This Row],[Siirtyvien kustannusten ja tulojen erotus]]*$N$3</f>
        <v>1197083.4146472213</v>
      </c>
      <c r="O41" s="66">
        <f>$O$3*Taulukko13[[#This Row],[Asukasluku 31.12.2022]]</f>
        <v>-1.1950380050617717E-7</v>
      </c>
      <c r="P41" s="153">
        <f>Taulukko13[[#This Row],[Muutoksen rajaus (omavastuu 40 %)]]+Taulukko13[[#This Row],[Neutralisointi]]</f>
        <v>1197083.4146471019</v>
      </c>
    </row>
    <row r="42" spans="1:16" x14ac:dyDescent="0.2">
      <c r="A42">
        <v>111</v>
      </c>
      <c r="B42" t="s">
        <v>45</v>
      </c>
      <c r="C42" s="66">
        <v>18131</v>
      </c>
      <c r="D42" s="67">
        <v>84787109.63228853</v>
      </c>
      <c r="E42" s="66">
        <v>38246773.960540608</v>
      </c>
      <c r="F42" s="66">
        <v>1440494.8213401139</v>
      </c>
      <c r="G42" s="66">
        <v>7320553.7821606165</v>
      </c>
      <c r="H42" s="66">
        <v>39240127.287121177</v>
      </c>
      <c r="I42" s="66">
        <v>180335.29014507771</v>
      </c>
      <c r="J42" s="66">
        <v>-3488917.5346646295</v>
      </c>
      <c r="K42" s="66">
        <v>733347.19315443654</v>
      </c>
      <c r="L42" s="67">
        <f>E42+F42+G42+H42-I42-J42+Taulukko13[[#This Row],[Jälkikäteistarkistuksesta aiheutuva valtionosuuden lisäsiirto]]</f>
        <v>90289879.288836509</v>
      </c>
      <c r="M42" s="71">
        <f>Taulukko13[[#This Row],[Siirtyvät kustannukset (TP21+TP22)]]-Taulukko13[[#This Row],[Siirtyvät tulot ml. verokust. alenema ja tasauksen neutralisointi ]]</f>
        <v>-5502769.6565479785</v>
      </c>
      <c r="N42" s="66">
        <f>Taulukko13[[#This Row],[Siirtyvien kustannusten ja tulojen erotus]]*$N$3</f>
        <v>3301661.7939287862</v>
      </c>
      <c r="O42" s="66">
        <f>$O$3*Taulukko13[[#This Row],[Asukasluku 31.12.2022]]</f>
        <v>-3.1843443219397999E-8</v>
      </c>
      <c r="P42" s="153">
        <f>Taulukko13[[#This Row],[Muutoksen rajaus (omavastuu 40 %)]]+Taulukko13[[#This Row],[Neutralisointi]]</f>
        <v>3301661.7939287545</v>
      </c>
    </row>
    <row r="43" spans="1:16" x14ac:dyDescent="0.2">
      <c r="A43">
        <v>139</v>
      </c>
      <c r="B43" t="s">
        <v>46</v>
      </c>
      <c r="C43" s="66">
        <v>9853</v>
      </c>
      <c r="D43" s="67">
        <v>39532554.680465601</v>
      </c>
      <c r="E43" s="66">
        <v>11024259.897250138</v>
      </c>
      <c r="F43" s="66">
        <v>673052.15581634711</v>
      </c>
      <c r="G43" s="66">
        <v>3531015.2253076332</v>
      </c>
      <c r="H43" s="66">
        <v>18538199.333557926</v>
      </c>
      <c r="I43" s="66">
        <v>85162.576967223431</v>
      </c>
      <c r="J43" s="66">
        <v>-4005459.300851353</v>
      </c>
      <c r="K43" s="66">
        <v>398525.72357568052</v>
      </c>
      <c r="L43" s="67">
        <f>E43+F43+G43+H43-I43-J43+Taulukko13[[#This Row],[Jälkikäteistarkistuksesta aiheutuva valtionosuuden lisäsiirto]]</f>
        <v>38085349.059391849</v>
      </c>
      <c r="M43" s="71">
        <f>Taulukko13[[#This Row],[Siirtyvät kustannukset (TP21+TP22)]]-Taulukko13[[#This Row],[Siirtyvät tulot ml. verokust. alenema ja tasauksen neutralisointi ]]</f>
        <v>1447205.6210737526</v>
      </c>
      <c r="N43" s="66">
        <f>Taulukko13[[#This Row],[Siirtyvien kustannusten ja tulojen erotus]]*$N$3</f>
        <v>-868323.37264425145</v>
      </c>
      <c r="O43" s="66">
        <f>$O$3*Taulukko13[[#This Row],[Asukasluku 31.12.2022]]</f>
        <v>-1.7304806466313415E-8</v>
      </c>
      <c r="P43" s="153">
        <f>Taulukko13[[#This Row],[Muutoksen rajaus (omavastuu 40 %)]]+Taulukko13[[#This Row],[Neutralisointi]]</f>
        <v>-868323.37264426879</v>
      </c>
    </row>
    <row r="44" spans="1:16" x14ac:dyDescent="0.2">
      <c r="A44">
        <v>140</v>
      </c>
      <c r="B44" t="s">
        <v>47</v>
      </c>
      <c r="C44" s="66">
        <v>20801</v>
      </c>
      <c r="D44" s="67">
        <v>88576193.615183175</v>
      </c>
      <c r="E44" s="66">
        <v>38927494.738741919</v>
      </c>
      <c r="F44" s="66">
        <v>2380785.719546428</v>
      </c>
      <c r="G44" s="66">
        <v>8493569.8254353497</v>
      </c>
      <c r="H44" s="66">
        <v>42062103.581993677</v>
      </c>
      <c r="I44" s="66">
        <v>197013.24418565907</v>
      </c>
      <c r="J44" s="66">
        <v>-5634028.0717219356</v>
      </c>
      <c r="K44" s="66">
        <v>841341.07135874662</v>
      </c>
      <c r="L44" s="67">
        <f>E44+F44+G44+H44-I44-J44+Taulukko13[[#This Row],[Jälkikäteistarkistuksesta aiheutuva valtionosuuden lisäsiirto]]</f>
        <v>98142309.764612406</v>
      </c>
      <c r="M44" s="71">
        <f>Taulukko13[[#This Row],[Siirtyvät kustannukset (TP21+TP22)]]-Taulukko13[[#This Row],[Siirtyvät tulot ml. verokust. alenema ja tasauksen neutralisointi ]]</f>
        <v>-9566116.1494292319</v>
      </c>
      <c r="N44" s="66">
        <f>Taulukko13[[#This Row],[Siirtyvien kustannusten ja tulojen erotus]]*$N$3</f>
        <v>5739669.6896575382</v>
      </c>
      <c r="O44" s="66">
        <f>$O$3*Taulukko13[[#This Row],[Asukasluku 31.12.2022]]</f>
        <v>-3.6532759495157349E-8</v>
      </c>
      <c r="P44" s="153">
        <f>Taulukko13[[#This Row],[Muutoksen rajaus (omavastuu 40 %)]]+Taulukko13[[#This Row],[Neutralisointi]]</f>
        <v>5739669.6896575019</v>
      </c>
    </row>
    <row r="45" spans="1:16" x14ac:dyDescent="0.2">
      <c r="A45">
        <v>142</v>
      </c>
      <c r="B45" t="s">
        <v>48</v>
      </c>
      <c r="C45" s="66">
        <v>6504</v>
      </c>
      <c r="D45" s="67">
        <v>28390341.80022192</v>
      </c>
      <c r="E45" s="66">
        <v>10384527.972500835</v>
      </c>
      <c r="F45" s="66">
        <v>577137.11270068749</v>
      </c>
      <c r="G45" s="66">
        <v>2790326.3979924391</v>
      </c>
      <c r="H45" s="66">
        <v>12817792.495668391</v>
      </c>
      <c r="I45" s="66">
        <v>59379.094817129313</v>
      </c>
      <c r="J45" s="66">
        <v>-2133589.9447331377</v>
      </c>
      <c r="K45" s="66">
        <v>263068.23364825192</v>
      </c>
      <c r="L45" s="67">
        <f>E45+F45+G45+H45-I45-J45+Taulukko13[[#This Row],[Jälkikäteistarkistuksesta aiheutuva valtionosuuden lisäsiirto]]</f>
        <v>28907063.062426616</v>
      </c>
      <c r="M45" s="71">
        <f>Taulukko13[[#This Row],[Siirtyvät kustannukset (TP21+TP22)]]-Taulukko13[[#This Row],[Siirtyvät tulot ml. verokust. alenema ja tasauksen neutralisointi ]]</f>
        <v>-516721.26220469549</v>
      </c>
      <c r="N45" s="66">
        <f>Taulukko13[[#This Row],[Siirtyvien kustannusten ja tulojen erotus]]*$N$3</f>
        <v>310032.75732281723</v>
      </c>
      <c r="O45" s="66">
        <f>$O$3*Taulukko13[[#This Row],[Asukasluku 31.12.2022]]</f>
        <v>-1.1422963691962087E-8</v>
      </c>
      <c r="P45" s="153">
        <f>Taulukko13[[#This Row],[Muutoksen rajaus (omavastuu 40 %)]]+Taulukko13[[#This Row],[Neutralisointi]]</f>
        <v>310032.75732280582</v>
      </c>
    </row>
    <row r="46" spans="1:16" x14ac:dyDescent="0.2">
      <c r="A46">
        <v>143</v>
      </c>
      <c r="B46" t="s">
        <v>49</v>
      </c>
      <c r="C46" s="66">
        <v>6804</v>
      </c>
      <c r="D46" s="67">
        <v>31198931.003840942</v>
      </c>
      <c r="E46" s="66">
        <v>10980069.95026413</v>
      </c>
      <c r="F46" s="66">
        <v>782459.4112141435</v>
      </c>
      <c r="G46" s="66">
        <v>3136074.6388587989</v>
      </c>
      <c r="H46" s="66">
        <v>12526123.77447884</v>
      </c>
      <c r="I46" s="66">
        <v>58996.325174502723</v>
      </c>
      <c r="J46" s="66">
        <v>-2632283.1891800347</v>
      </c>
      <c r="K46" s="66">
        <v>275202.37726671371</v>
      </c>
      <c r="L46" s="67">
        <f>E46+F46+G46+H46-I46-J46+Taulukko13[[#This Row],[Jälkikäteistarkistuksesta aiheutuva valtionosuuden lisäsiirto]]</f>
        <v>30273217.016088154</v>
      </c>
      <c r="M46" s="71">
        <f>Taulukko13[[#This Row],[Siirtyvät kustannukset (TP21+TP22)]]-Taulukko13[[#This Row],[Siirtyvät tulot ml. verokust. alenema ja tasauksen neutralisointi ]]</f>
        <v>925713.98775278777</v>
      </c>
      <c r="N46" s="66">
        <f>Taulukko13[[#This Row],[Siirtyvien kustannusten ja tulojen erotus]]*$N$3</f>
        <v>-555428.39265167259</v>
      </c>
      <c r="O46" s="66">
        <f>$O$3*Taulukko13[[#This Row],[Asukasluku 31.12.2022]]</f>
        <v>-1.194985316114853E-8</v>
      </c>
      <c r="P46" s="153">
        <f>Taulukko13[[#This Row],[Muutoksen rajaus (omavastuu 40 %)]]+Taulukko13[[#This Row],[Neutralisointi]]</f>
        <v>-555428.39265168458</v>
      </c>
    </row>
    <row r="47" spans="1:16" x14ac:dyDescent="0.2">
      <c r="A47">
        <v>145</v>
      </c>
      <c r="B47" t="s">
        <v>50</v>
      </c>
      <c r="C47" s="66">
        <v>12369</v>
      </c>
      <c r="D47" s="67">
        <v>47449511.467955276</v>
      </c>
      <c r="E47" s="66">
        <v>14449719.479450308</v>
      </c>
      <c r="F47" s="66">
        <v>977251.15973093454</v>
      </c>
      <c r="G47" s="66">
        <v>4957253.8356333571</v>
      </c>
      <c r="H47" s="66">
        <v>24651370.304011039</v>
      </c>
      <c r="I47" s="66">
        <v>113610.47712987123</v>
      </c>
      <c r="J47" s="66">
        <v>-3642337.9757143613</v>
      </c>
      <c r="K47" s="66">
        <v>500290.74138918013</v>
      </c>
      <c r="L47" s="67">
        <f>E47+F47+G47+H47-I47-J47+Taulukko13[[#This Row],[Jälkikäteistarkistuksesta aiheutuva valtionosuuden lisäsiirto]]</f>
        <v>49064613.018799312</v>
      </c>
      <c r="M47" s="71">
        <f>Taulukko13[[#This Row],[Siirtyvät kustannukset (TP21+TP22)]]-Taulukko13[[#This Row],[Siirtyvät tulot ml. verokust. alenema ja tasauksen neutralisointi ]]</f>
        <v>-1615101.550844036</v>
      </c>
      <c r="N47" s="66">
        <f>Taulukko13[[#This Row],[Siirtyvien kustannusten ja tulojen erotus]]*$N$3</f>
        <v>969060.93050642137</v>
      </c>
      <c r="O47" s="66">
        <f>$O$3*Taulukko13[[#This Row],[Asukasluku 31.12.2022]]</f>
        <v>-2.172365281455705E-8</v>
      </c>
      <c r="P47" s="153">
        <f>Taulukko13[[#This Row],[Muutoksen rajaus (omavastuu 40 %)]]+Taulukko13[[#This Row],[Neutralisointi]]</f>
        <v>969060.9305063996</v>
      </c>
    </row>
    <row r="48" spans="1:16" x14ac:dyDescent="0.2">
      <c r="A48">
        <v>146</v>
      </c>
      <c r="B48" t="s">
        <v>51</v>
      </c>
      <c r="C48" s="66">
        <v>4492</v>
      </c>
      <c r="D48" s="67">
        <v>28120610.636565812</v>
      </c>
      <c r="E48" s="66">
        <v>15692590.5770719</v>
      </c>
      <c r="F48" s="66">
        <v>1212140.8254931117</v>
      </c>
      <c r="G48" s="66">
        <v>2392730.1209124094</v>
      </c>
      <c r="H48" s="66">
        <v>7702598.6458603013</v>
      </c>
      <c r="I48" s="66">
        <v>39518.622032083331</v>
      </c>
      <c r="J48" s="66">
        <v>-1854710.2777234938</v>
      </c>
      <c r="K48" s="66">
        <v>181688.57711376806</v>
      </c>
      <c r="L48" s="67">
        <f>E48+F48+G48+H48-I48-J48+Taulukko13[[#This Row],[Jälkikäteistarkistuksesta aiheutuva valtionosuuden lisäsiirto]]</f>
        <v>28996940.402142897</v>
      </c>
      <c r="M48" s="71">
        <f>Taulukko13[[#This Row],[Siirtyvät kustannukset (TP21+TP22)]]-Taulukko13[[#This Row],[Siirtyvät tulot ml. verokust. alenema ja tasauksen neutralisointi ]]</f>
        <v>-876329.76557708532</v>
      </c>
      <c r="N48" s="66">
        <f>Taulukko13[[#This Row],[Siirtyvien kustannusten ja tulojen erotus]]*$N$3</f>
        <v>525797.85934625112</v>
      </c>
      <c r="O48" s="66">
        <f>$O$3*Taulukko13[[#This Row],[Asukasluku 31.12.2022]]</f>
        <v>-7.8892916519516746E-9</v>
      </c>
      <c r="P48" s="153">
        <f>Taulukko13[[#This Row],[Muutoksen rajaus (omavastuu 40 %)]]+Taulukko13[[#This Row],[Neutralisointi]]</f>
        <v>525797.8593462432</v>
      </c>
    </row>
    <row r="49" spans="1:16" x14ac:dyDescent="0.2">
      <c r="A49">
        <v>148</v>
      </c>
      <c r="B49" t="s">
        <v>52</v>
      </c>
      <c r="C49" s="66">
        <v>7047</v>
      </c>
      <c r="D49" s="67">
        <v>33383277.002134424</v>
      </c>
      <c r="E49" s="66">
        <v>14161996.400121029</v>
      </c>
      <c r="F49" s="66">
        <v>1260149.5588585064</v>
      </c>
      <c r="G49" s="66">
        <v>2694558.7604850563</v>
      </c>
      <c r="H49" s="66">
        <v>15401735.877326772</v>
      </c>
      <c r="I49" s="66">
        <v>73861.356802445618</v>
      </c>
      <c r="J49" s="66">
        <v>-882605.11790207285</v>
      </c>
      <c r="K49" s="66">
        <v>285031.03359766776</v>
      </c>
      <c r="L49" s="67">
        <f>E49+F49+G49+H49-I49-J49+Taulukko13[[#This Row],[Jälkikäteistarkistuksesta aiheutuva valtionosuuden lisäsiirto]]</f>
        <v>34612215.391488664</v>
      </c>
      <c r="M49" s="71">
        <f>Taulukko13[[#This Row],[Siirtyvät kustannukset (TP21+TP22)]]-Taulukko13[[#This Row],[Siirtyvät tulot ml. verokust. alenema ja tasauksen neutralisointi ]]</f>
        <v>-1228938.3893542401</v>
      </c>
      <c r="N49" s="66">
        <f>Taulukko13[[#This Row],[Siirtyvien kustannusten ja tulojen erotus]]*$N$3</f>
        <v>737363.03361254395</v>
      </c>
      <c r="O49" s="66">
        <f>$O$3*Taulukko13[[#This Row],[Asukasluku 31.12.2022]]</f>
        <v>-1.2376633631189549E-8</v>
      </c>
      <c r="P49" s="153">
        <f>Taulukko13[[#This Row],[Muutoksen rajaus (omavastuu 40 %)]]+Taulukko13[[#This Row],[Neutralisointi]]</f>
        <v>737363.03361253161</v>
      </c>
    </row>
    <row r="50" spans="1:16" x14ac:dyDescent="0.2">
      <c r="A50">
        <v>149</v>
      </c>
      <c r="B50" t="s">
        <v>53</v>
      </c>
      <c r="C50" s="66">
        <v>5384</v>
      </c>
      <c r="D50" s="67">
        <v>20515121.604668416</v>
      </c>
      <c r="E50" s="66">
        <v>5051005.7105073268</v>
      </c>
      <c r="F50" s="66">
        <v>595350.56842062925</v>
      </c>
      <c r="G50" s="66">
        <v>2015277.9098288543</v>
      </c>
      <c r="H50" s="66">
        <v>14689517.427244121</v>
      </c>
      <c r="I50" s="66">
        <v>67757.103061953982</v>
      </c>
      <c r="J50" s="66">
        <v>817523.93339926831</v>
      </c>
      <c r="K50" s="66">
        <v>217767.43080599449</v>
      </c>
      <c r="L50" s="67">
        <f>E50+F50+G50+H50-I50-J50+Taulukko13[[#This Row],[Jälkikäteistarkistuksesta aiheutuva valtionosuuden lisäsiirto]]</f>
        <v>21683638.010345705</v>
      </c>
      <c r="M50" s="71">
        <f>Taulukko13[[#This Row],[Siirtyvät kustannukset (TP21+TP22)]]-Taulukko13[[#This Row],[Siirtyvät tulot ml. verokust. alenema ja tasauksen neutralisointi ]]</f>
        <v>-1168516.4056772888</v>
      </c>
      <c r="N50" s="66">
        <f>Taulukko13[[#This Row],[Siirtyvien kustannusten ja tulojen erotus]]*$N$3</f>
        <v>701109.84340637305</v>
      </c>
      <c r="O50" s="66">
        <f>$O$3*Taulukko13[[#This Row],[Asukasluku 31.12.2022]]</f>
        <v>-9.4559096736660333E-9</v>
      </c>
      <c r="P50" s="153">
        <f>Taulukko13[[#This Row],[Muutoksen rajaus (omavastuu 40 %)]]+Taulukko13[[#This Row],[Neutralisointi]]</f>
        <v>701109.84340636362</v>
      </c>
    </row>
    <row r="51" spans="1:16" x14ac:dyDescent="0.2">
      <c r="A51">
        <v>151</v>
      </c>
      <c r="B51" t="s">
        <v>54</v>
      </c>
      <c r="C51" s="66">
        <v>1852</v>
      </c>
      <c r="D51" s="67">
        <v>11163735.660216611</v>
      </c>
      <c r="E51" s="66">
        <v>5145667.0988943316</v>
      </c>
      <c r="F51" s="66">
        <v>331414.82985337381</v>
      </c>
      <c r="G51" s="66">
        <v>1146350.6012764669</v>
      </c>
      <c r="H51" s="66">
        <v>3122100.2661097916</v>
      </c>
      <c r="I51" s="66">
        <v>15309.270472571929</v>
      </c>
      <c r="J51" s="66">
        <v>-984123.36020458373</v>
      </c>
      <c r="K51" s="66">
        <v>74908.113271304202</v>
      </c>
      <c r="L51" s="67">
        <f>E51+F51+G51+H51-I51-J51+Taulukko13[[#This Row],[Jälkikäteistarkistuksesta aiheutuva valtionosuuden lisäsiirto]]</f>
        <v>10789254.999137279</v>
      </c>
      <c r="M51" s="71">
        <f>Taulukko13[[#This Row],[Siirtyvät kustannukset (TP21+TP22)]]-Taulukko13[[#This Row],[Siirtyvät tulot ml. verokust. alenema ja tasauksen neutralisointi ]]</f>
        <v>374480.66107933223</v>
      </c>
      <c r="N51" s="66">
        <f>Taulukko13[[#This Row],[Siirtyvien kustannusten ja tulojen erotus]]*$N$3</f>
        <v>-224688.39664759929</v>
      </c>
      <c r="O51" s="66">
        <f>$O$3*Taulukko13[[#This Row],[Asukasluku 31.12.2022]]</f>
        <v>-3.2526643231109754E-9</v>
      </c>
      <c r="P51" s="153">
        <f>Taulukko13[[#This Row],[Muutoksen rajaus (omavastuu 40 %)]]+Taulukko13[[#This Row],[Neutralisointi]]</f>
        <v>-224688.39664760255</v>
      </c>
    </row>
    <row r="52" spans="1:16" x14ac:dyDescent="0.2">
      <c r="A52">
        <v>152</v>
      </c>
      <c r="B52" t="s">
        <v>55</v>
      </c>
      <c r="C52" s="66">
        <v>4406</v>
      </c>
      <c r="D52" s="67">
        <v>19534585.547570866</v>
      </c>
      <c r="E52" s="66">
        <v>6901775.3058805913</v>
      </c>
      <c r="F52" s="66">
        <v>409735.7688062815</v>
      </c>
      <c r="G52" s="66">
        <v>2161515.7760957084</v>
      </c>
      <c r="H52" s="66">
        <v>8570370.2792453878</v>
      </c>
      <c r="I52" s="66">
        <v>39808.389001311138</v>
      </c>
      <c r="J52" s="66">
        <v>-1752562.9036517625</v>
      </c>
      <c r="K52" s="66">
        <v>178210.12260980901</v>
      </c>
      <c r="L52" s="67">
        <f>E52+F52+G52+H52-I52-J52+Taulukko13[[#This Row],[Jälkikäteistarkistuksesta aiheutuva valtionosuuden lisäsiirto]]</f>
        <v>19934361.76728823</v>
      </c>
      <c r="M52" s="71">
        <f>Taulukko13[[#This Row],[Siirtyvät kustannukset (TP21+TP22)]]-Taulukko13[[#This Row],[Siirtyvät tulot ml. verokust. alenema ja tasauksen neutralisointi ]]</f>
        <v>-399776.21971736476</v>
      </c>
      <c r="N52" s="66">
        <f>Taulukko13[[#This Row],[Siirtyvien kustannusten ja tulojen erotus]]*$N$3</f>
        <v>239865.73183041881</v>
      </c>
      <c r="O52" s="66">
        <f>$O$3*Taulukko13[[#This Row],[Asukasluku 31.12.2022]]</f>
        <v>-7.7382500041182277E-9</v>
      </c>
      <c r="P52" s="153">
        <f>Taulukko13[[#This Row],[Muutoksen rajaus (omavastuu 40 %)]]+Taulukko13[[#This Row],[Neutralisointi]]</f>
        <v>239865.73183041107</v>
      </c>
    </row>
    <row r="53" spans="1:16" x14ac:dyDescent="0.2">
      <c r="A53">
        <v>153</v>
      </c>
      <c r="B53" t="s">
        <v>56</v>
      </c>
      <c r="C53" s="66">
        <v>25208</v>
      </c>
      <c r="D53" s="67">
        <v>112692257.089691</v>
      </c>
      <c r="E53" s="66">
        <v>49864172.720510148</v>
      </c>
      <c r="F53" s="66">
        <v>1608770.1165272449</v>
      </c>
      <c r="G53" s="66">
        <v>9023193.4975628648</v>
      </c>
      <c r="H53" s="66">
        <v>58484690.920783348</v>
      </c>
      <c r="I53" s="66">
        <v>266391.49477832869</v>
      </c>
      <c r="J53" s="66">
        <v>-2255337.1407802529</v>
      </c>
      <c r="K53" s="66">
        <v>1019591.6411139504</v>
      </c>
      <c r="L53" s="67">
        <f>E53+F53+G53+H53-I53-J53+Taulukko13[[#This Row],[Jälkikäteistarkistuksesta aiheutuva valtionosuuden lisäsiirto]]</f>
        <v>121989364.54249948</v>
      </c>
      <c r="M53" s="71">
        <f>Taulukko13[[#This Row],[Siirtyvät kustannukset (TP21+TP22)]]-Taulukko13[[#This Row],[Siirtyvät tulot ml. verokust. alenema ja tasauksen neutralisointi ]]</f>
        <v>-9297107.4528084844</v>
      </c>
      <c r="N53" s="66">
        <f>Taulukko13[[#This Row],[Siirtyvien kustannusten ja tulojen erotus]]*$N$3</f>
        <v>5578264.4716850892</v>
      </c>
      <c r="O53" s="66">
        <f>$O$3*Taulukko13[[#This Row],[Asukasluku 31.12.2022]]</f>
        <v>-4.4272765797506193E-8</v>
      </c>
      <c r="P53" s="153">
        <f>Taulukko13[[#This Row],[Muutoksen rajaus (omavastuu 40 %)]]+Taulukko13[[#This Row],[Neutralisointi]]</f>
        <v>5578264.4716850445</v>
      </c>
    </row>
    <row r="54" spans="1:16" x14ac:dyDescent="0.2">
      <c r="A54">
        <v>165</v>
      </c>
      <c r="B54" t="s">
        <v>57</v>
      </c>
      <c r="C54" s="66">
        <v>16280</v>
      </c>
      <c r="D54" s="67">
        <v>61001209.657206677</v>
      </c>
      <c r="E54" s="66">
        <v>15829259.797616888</v>
      </c>
      <c r="F54" s="66">
        <v>1178962.9246884207</v>
      </c>
      <c r="G54" s="66">
        <v>5847773.3676524712</v>
      </c>
      <c r="H54" s="66">
        <v>37891638.534448072</v>
      </c>
      <c r="I54" s="66">
        <v>173198.14410632124</v>
      </c>
      <c r="J54" s="66">
        <v>-1085135.6138736033</v>
      </c>
      <c r="K54" s="66">
        <v>658479.52702852723</v>
      </c>
      <c r="L54" s="67">
        <f>E54+F54+G54+H54-I54-J54+Taulukko13[[#This Row],[Jälkikäteistarkistuksesta aiheutuva valtionosuuden lisäsiirto]]</f>
        <v>62318051.621201664</v>
      </c>
      <c r="M54" s="71">
        <f>Taulukko13[[#This Row],[Siirtyvät kustannukset (TP21+TP22)]]-Taulukko13[[#This Row],[Siirtyvät tulot ml. verokust. alenema ja tasauksen neutralisointi ]]</f>
        <v>-1316841.9639949873</v>
      </c>
      <c r="N54" s="66">
        <f>Taulukko13[[#This Row],[Siirtyvien kustannusten ja tulojen erotus]]*$N$3</f>
        <v>790105.17839699215</v>
      </c>
      <c r="O54" s="66">
        <f>$O$3*Taulukko13[[#This Row],[Asukasluku 31.12.2022]]</f>
        <v>-2.8592535194517646E-8</v>
      </c>
      <c r="P54" s="153">
        <f>Taulukko13[[#This Row],[Muutoksen rajaus (omavastuu 40 %)]]+Taulukko13[[#This Row],[Neutralisointi]]</f>
        <v>790105.17839696351</v>
      </c>
    </row>
    <row r="55" spans="1:16" x14ac:dyDescent="0.2">
      <c r="A55">
        <v>167</v>
      </c>
      <c r="B55" t="s">
        <v>58</v>
      </c>
      <c r="C55" s="66">
        <v>77513</v>
      </c>
      <c r="D55" s="67">
        <v>294245431.77243757</v>
      </c>
      <c r="E55" s="66">
        <v>83082846.759907603</v>
      </c>
      <c r="F55" s="66">
        <v>11741176.739670437</v>
      </c>
      <c r="G55" s="66">
        <v>28838475.582080211</v>
      </c>
      <c r="H55" s="66">
        <v>151320716.75316635</v>
      </c>
      <c r="I55" s="66">
        <v>722845.72729088808</v>
      </c>
      <c r="J55" s="66">
        <v>-21624076.658894826</v>
      </c>
      <c r="K55" s="66">
        <v>3135179.5809927657</v>
      </c>
      <c r="L55" s="67">
        <f>E55+F55+G55+H55-I55-J55+Taulukko13[[#This Row],[Jälkikäteistarkistuksesta aiheutuva valtionosuuden lisäsiirto]]</f>
        <v>299019626.34742135</v>
      </c>
      <c r="M55" s="71">
        <f>Taulukko13[[#This Row],[Siirtyvät kustannukset (TP21+TP22)]]-Taulukko13[[#This Row],[Siirtyvät tulot ml. verokust. alenema ja tasauksen neutralisointi ]]</f>
        <v>-4774194.5749837756</v>
      </c>
      <c r="N55" s="66">
        <f>Taulukko13[[#This Row],[Siirtyvien kustannusten ja tulojen erotus]]*$N$3</f>
        <v>2864516.7449902645</v>
      </c>
      <c r="O55" s="66">
        <f>$O$3*Taulukko13[[#This Row],[Asukasluku 31.12.2022]]</f>
        <v>-1.3613594475016256E-7</v>
      </c>
      <c r="P55" s="153">
        <f>Taulukko13[[#This Row],[Muutoksen rajaus (omavastuu 40 %)]]+Taulukko13[[#This Row],[Neutralisointi]]</f>
        <v>2864516.7449901286</v>
      </c>
    </row>
    <row r="56" spans="1:16" x14ac:dyDescent="0.2">
      <c r="A56">
        <v>169</v>
      </c>
      <c r="B56" t="s">
        <v>59</v>
      </c>
      <c r="C56" s="66">
        <v>4990</v>
      </c>
      <c r="D56" s="67">
        <v>19340520.513202213</v>
      </c>
      <c r="E56" s="66">
        <v>5671577.2887738813</v>
      </c>
      <c r="F56" s="66">
        <v>349337.08530870231</v>
      </c>
      <c r="G56" s="66">
        <v>2109689.6737059024</v>
      </c>
      <c r="H56" s="66">
        <v>10894695.41697868</v>
      </c>
      <c r="I56" s="66">
        <v>49844.268809225818</v>
      </c>
      <c r="J56" s="66">
        <v>-742312.68920342624</v>
      </c>
      <c r="K56" s="66">
        <v>201831.25552041465</v>
      </c>
      <c r="L56" s="67">
        <f>E56+F56+G56+H56-I56-J56+Taulukko13[[#This Row],[Jälkikäteistarkistuksesta aiheutuva valtionosuuden lisäsiirto]]</f>
        <v>19919599.140681781</v>
      </c>
      <c r="M56" s="71">
        <f>Taulukko13[[#This Row],[Siirtyvät kustannukset (TP21+TP22)]]-Taulukko13[[#This Row],[Siirtyvät tulot ml. verokust. alenema ja tasauksen neutralisointi ]]</f>
        <v>-579078.62747956812</v>
      </c>
      <c r="N56" s="66">
        <f>Taulukko13[[#This Row],[Siirtyvien kustannusten ja tulojen erotus]]*$N$3</f>
        <v>347447.17648774077</v>
      </c>
      <c r="O56" s="66">
        <f>$O$3*Taulukko13[[#This Row],[Asukasluku 31.12.2022]]</f>
        <v>-8.7639281708011714E-9</v>
      </c>
      <c r="P56" s="153">
        <f>Taulukko13[[#This Row],[Muutoksen rajaus (omavastuu 40 %)]]+Taulukko13[[#This Row],[Neutralisointi]]</f>
        <v>347447.17648773198</v>
      </c>
    </row>
    <row r="57" spans="1:16" x14ac:dyDescent="0.2">
      <c r="A57">
        <v>171</v>
      </c>
      <c r="B57" t="s">
        <v>60</v>
      </c>
      <c r="C57" s="66">
        <v>4540</v>
      </c>
      <c r="D57" s="67">
        <v>21239390.384681232</v>
      </c>
      <c r="E57" s="66">
        <v>7754894.9626497421</v>
      </c>
      <c r="F57" s="66">
        <v>635485.96935189143</v>
      </c>
      <c r="G57" s="66">
        <v>2179734.0997120789</v>
      </c>
      <c r="H57" s="66">
        <v>9228127.8266838938</v>
      </c>
      <c r="I57" s="66">
        <v>43724.937417246023</v>
      </c>
      <c r="J57" s="66">
        <v>-1263270.1476685347</v>
      </c>
      <c r="K57" s="66">
        <v>183630.04009272196</v>
      </c>
      <c r="L57" s="67">
        <f>E57+F57+G57+H57-I57-J57+Taulukko13[[#This Row],[Jälkikäteistarkistuksesta aiheutuva valtionosuuden lisäsiirto]]</f>
        <v>21201418.108741615</v>
      </c>
      <c r="M57" s="71">
        <f>Taulukko13[[#This Row],[Siirtyvät kustannukset (TP21+TP22)]]-Taulukko13[[#This Row],[Siirtyvät tulot ml. verokust. alenema ja tasauksen neutralisointi ]]</f>
        <v>37972.275939617306</v>
      </c>
      <c r="N57" s="66">
        <f>Taulukko13[[#This Row],[Siirtyvien kustannusten ja tulojen erotus]]*$N$3</f>
        <v>-22783.365563770378</v>
      </c>
      <c r="O57" s="66">
        <f>$O$3*Taulukko13[[#This Row],[Asukasluku 31.12.2022]]</f>
        <v>-7.9735939670215055E-9</v>
      </c>
      <c r="P57" s="153">
        <f>Taulukko13[[#This Row],[Muutoksen rajaus (omavastuu 40 %)]]+Taulukko13[[#This Row],[Neutralisointi]]</f>
        <v>-22783.365563778352</v>
      </c>
    </row>
    <row r="58" spans="1:16" x14ac:dyDescent="0.2">
      <c r="A58">
        <v>172</v>
      </c>
      <c r="B58" t="s">
        <v>61</v>
      </c>
      <c r="C58" s="66">
        <v>4171</v>
      </c>
      <c r="D58" s="67">
        <v>22948435.238298189</v>
      </c>
      <c r="E58" s="66">
        <v>10638968.318298358</v>
      </c>
      <c r="F58" s="66">
        <v>675643.37451187707</v>
      </c>
      <c r="G58" s="66">
        <v>2176658.83422769</v>
      </c>
      <c r="H58" s="66">
        <v>7198569.7370857634</v>
      </c>
      <c r="I58" s="66">
        <v>34906.017473336171</v>
      </c>
      <c r="J58" s="66">
        <v>-1957476.0162759076</v>
      </c>
      <c r="K58" s="66">
        <v>168705.04344201394</v>
      </c>
      <c r="L58" s="67">
        <f>E58+F58+G58+H58-I58-J58+Taulukko13[[#This Row],[Jälkikäteistarkistuksesta aiheutuva valtionosuuden lisäsiirto]]</f>
        <v>22781115.306368276</v>
      </c>
      <c r="M58" s="71">
        <f>Taulukko13[[#This Row],[Siirtyvät kustannukset (TP21+TP22)]]-Taulukko13[[#This Row],[Siirtyvät tulot ml. verokust. alenema ja tasauksen neutralisointi ]]</f>
        <v>167319.93192991242</v>
      </c>
      <c r="N58" s="66">
        <f>Taulukko13[[#This Row],[Siirtyvien kustannusten ja tulojen erotus]]*$N$3</f>
        <v>-100391.95915794742</v>
      </c>
      <c r="O58" s="66">
        <f>$O$3*Taulukko13[[#This Row],[Asukasluku 31.12.2022]]</f>
        <v>-7.3255199199221807E-9</v>
      </c>
      <c r="P58" s="153">
        <f>Taulukko13[[#This Row],[Muutoksen rajaus (omavastuu 40 %)]]+Taulukko13[[#This Row],[Neutralisointi]]</f>
        <v>-100391.95915795474</v>
      </c>
    </row>
    <row r="59" spans="1:16" x14ac:dyDescent="0.2">
      <c r="A59">
        <v>176</v>
      </c>
      <c r="B59" t="s">
        <v>62</v>
      </c>
      <c r="C59" s="66">
        <v>4352</v>
      </c>
      <c r="D59" s="67">
        <v>27243669.831332579</v>
      </c>
      <c r="E59" s="66">
        <v>13099342.346800594</v>
      </c>
      <c r="F59" s="66">
        <v>753368.78560056281</v>
      </c>
      <c r="G59" s="66">
        <v>2296449.3304668032</v>
      </c>
      <c r="H59" s="66">
        <v>6756376.728588487</v>
      </c>
      <c r="I59" s="66">
        <v>33290.349705229775</v>
      </c>
      <c r="J59" s="66">
        <v>-2592234.8588629905</v>
      </c>
      <c r="K59" s="66">
        <v>176025.97675848589</v>
      </c>
      <c r="L59" s="67">
        <f>E59+F59+G59+H59-I59-J59+Taulukko13[[#This Row],[Jälkikäteistarkistuksesta aiheutuva valtionosuuden lisäsiirto]]</f>
        <v>25640507.677372694</v>
      </c>
      <c r="M59" s="71">
        <f>Taulukko13[[#This Row],[Siirtyvät kustannukset (TP21+TP22)]]-Taulukko13[[#This Row],[Siirtyvät tulot ml. verokust. alenema ja tasauksen neutralisointi ]]</f>
        <v>1603162.1539598852</v>
      </c>
      <c r="N59" s="66">
        <f>Taulukko13[[#This Row],[Siirtyvien kustannusten ja tulojen erotus]]*$N$3</f>
        <v>-961897.29237593093</v>
      </c>
      <c r="O59" s="66">
        <f>$O$3*Taulukko13[[#This Row],[Asukasluku 31.12.2022]]</f>
        <v>-7.6434098996646686E-9</v>
      </c>
      <c r="P59" s="153">
        <f>Taulukko13[[#This Row],[Muutoksen rajaus (omavastuu 40 %)]]+Taulukko13[[#This Row],[Neutralisointi]]</f>
        <v>-961897.29237593862</v>
      </c>
    </row>
    <row r="60" spans="1:16" x14ac:dyDescent="0.2">
      <c r="A60">
        <v>177</v>
      </c>
      <c r="B60" t="s">
        <v>63</v>
      </c>
      <c r="C60" s="66">
        <v>1768</v>
      </c>
      <c r="D60" s="67">
        <v>7549996.5171085969</v>
      </c>
      <c r="E60" s="66">
        <v>3073075.0656940546</v>
      </c>
      <c r="F60" s="66">
        <v>409949.2863219456</v>
      </c>
      <c r="G60" s="66">
        <v>863083.87546402391</v>
      </c>
      <c r="H60" s="66">
        <v>3410914.2965568905</v>
      </c>
      <c r="I60" s="66">
        <v>16937.709088767875</v>
      </c>
      <c r="J60" s="66">
        <v>-364158.62519559171</v>
      </c>
      <c r="K60" s="66">
        <v>71510.553058134887</v>
      </c>
      <c r="L60" s="67">
        <f>E60+F60+G60+H60-I60-J60+Taulukko13[[#This Row],[Jälkikäteistarkistuksesta aiheutuva valtionosuuden lisäsiirto]]</f>
        <v>8175753.9932018733</v>
      </c>
      <c r="M60" s="71">
        <f>Taulukko13[[#This Row],[Siirtyvät kustannukset (TP21+TP22)]]-Taulukko13[[#This Row],[Siirtyvät tulot ml. verokust. alenema ja tasauksen neutralisointi ]]</f>
        <v>-625757.4760932764</v>
      </c>
      <c r="N60" s="66">
        <f>Taulukko13[[#This Row],[Siirtyvien kustannusten ja tulojen erotus]]*$N$3</f>
        <v>375454.48565596575</v>
      </c>
      <c r="O60" s="66">
        <f>$O$3*Taulukko13[[#This Row],[Asukasluku 31.12.2022]]</f>
        <v>-3.1051352717387714E-9</v>
      </c>
      <c r="P60" s="153">
        <f>Taulukko13[[#This Row],[Muutoksen rajaus (omavastuu 40 %)]]+Taulukko13[[#This Row],[Neutralisointi]]</f>
        <v>375454.48565596266</v>
      </c>
    </row>
    <row r="61" spans="1:16" x14ac:dyDescent="0.2">
      <c r="A61">
        <v>178</v>
      </c>
      <c r="B61" t="s">
        <v>64</v>
      </c>
      <c r="C61" s="66">
        <v>5769</v>
      </c>
      <c r="D61" s="67">
        <v>31474168.254476823</v>
      </c>
      <c r="E61" s="66">
        <v>15437337.154671118</v>
      </c>
      <c r="F61" s="66">
        <v>1003416.8205142051</v>
      </c>
      <c r="G61" s="66">
        <v>3146378.1364937387</v>
      </c>
      <c r="H61" s="66">
        <v>9994234.5610393472</v>
      </c>
      <c r="I61" s="66">
        <v>48752.072854715989</v>
      </c>
      <c r="J61" s="66">
        <v>-2633117.1023135912</v>
      </c>
      <c r="K61" s="66">
        <v>233339.58178302049</v>
      </c>
      <c r="L61" s="67">
        <f>E61+F61+G61+H61-I61-J61+Taulukko13[[#This Row],[Jälkikäteistarkistuksesta aiheutuva valtionosuuden lisäsiirto]]</f>
        <v>32399071.283960305</v>
      </c>
      <c r="M61" s="71">
        <f>Taulukko13[[#This Row],[Siirtyvät kustannukset (TP21+TP22)]]-Taulukko13[[#This Row],[Siirtyvät tulot ml. verokust. alenema ja tasauksen neutralisointi ]]</f>
        <v>-924903.02948348224</v>
      </c>
      <c r="N61" s="66">
        <f>Taulukko13[[#This Row],[Siirtyvien kustannusten ja tulojen erotus]]*$N$3</f>
        <v>554941.81769008923</v>
      </c>
      <c r="O61" s="66">
        <f>$O$3*Taulukko13[[#This Row],[Asukasluku 31.12.2022]]</f>
        <v>-1.0132084492455302E-8</v>
      </c>
      <c r="P61" s="153">
        <f>Taulukko13[[#This Row],[Muutoksen rajaus (omavastuu 40 %)]]+Taulukko13[[#This Row],[Neutralisointi]]</f>
        <v>554941.8176900791</v>
      </c>
    </row>
    <row r="62" spans="1:16" x14ac:dyDescent="0.2">
      <c r="A62">
        <v>179</v>
      </c>
      <c r="B62" t="s">
        <v>65</v>
      </c>
      <c r="C62" s="66">
        <v>145887</v>
      </c>
      <c r="D62" s="67">
        <v>525626889.44985348</v>
      </c>
      <c r="E62" s="66">
        <v>92663823.067808747</v>
      </c>
      <c r="F62" s="66">
        <v>15585154.895076029</v>
      </c>
      <c r="G62" s="66">
        <v>48149569.856330059</v>
      </c>
      <c r="H62" s="66">
        <v>317689418.04993051</v>
      </c>
      <c r="I62" s="66">
        <v>1477390.5534132428</v>
      </c>
      <c r="J62" s="66">
        <v>-19293155.342262298</v>
      </c>
      <c r="K62" s="66">
        <v>5900712.70022179</v>
      </c>
      <c r="L62" s="67">
        <f>E62+F62+G62+H62-I62-J62+Taulukko13[[#This Row],[Jälkikäteistarkistuksesta aiheutuva valtionosuuden lisäsiirto]]</f>
        <v>497804443.35821617</v>
      </c>
      <c r="M62" s="71">
        <f>Taulukko13[[#This Row],[Siirtyvät kustannukset (TP21+TP22)]]-Taulukko13[[#This Row],[Siirtyvät tulot ml. verokust. alenema ja tasauksen neutralisointi ]]</f>
        <v>27822446.091637313</v>
      </c>
      <c r="N62" s="66">
        <f>Taulukko13[[#This Row],[Siirtyvien kustannusten ja tulojen erotus]]*$N$3</f>
        <v>-16693467.654982384</v>
      </c>
      <c r="O62" s="66">
        <f>$O$3*Taulukko13[[#This Row],[Asukasluku 31.12.2022]]</f>
        <v>-2.5622107997067546E-7</v>
      </c>
      <c r="P62" s="153">
        <f>Taulukko13[[#This Row],[Muutoksen rajaus (omavastuu 40 %)]]+Taulukko13[[#This Row],[Neutralisointi]]</f>
        <v>-16693467.654982641</v>
      </c>
    </row>
    <row r="63" spans="1:16" x14ac:dyDescent="0.2">
      <c r="A63">
        <v>181</v>
      </c>
      <c r="B63" t="s">
        <v>66</v>
      </c>
      <c r="C63" s="66">
        <v>1683</v>
      </c>
      <c r="D63" s="67">
        <v>6791214.5325207924</v>
      </c>
      <c r="E63" s="66">
        <v>2529879.5634316062</v>
      </c>
      <c r="F63" s="66">
        <v>143037.95170626417</v>
      </c>
      <c r="G63" s="66">
        <v>977334.67182900116</v>
      </c>
      <c r="H63" s="66">
        <v>2875756.6065028184</v>
      </c>
      <c r="I63" s="66">
        <v>13382.174714328818</v>
      </c>
      <c r="J63" s="66">
        <v>-882313.86194591259</v>
      </c>
      <c r="K63" s="66">
        <v>68072.545699570721</v>
      </c>
      <c r="L63" s="67">
        <f>E63+F63+G63+H63-I63-J63+Taulukko13[[#This Row],[Jälkikäteistarkistuksesta aiheutuva valtionosuuden lisäsiirto]]</f>
        <v>7463013.0264008436</v>
      </c>
      <c r="M63" s="71">
        <f>Taulukko13[[#This Row],[Siirtyvät kustannukset (TP21+TP22)]]-Taulukko13[[#This Row],[Siirtyvät tulot ml. verokust. alenema ja tasauksen neutralisointi ]]</f>
        <v>-671798.49388005119</v>
      </c>
      <c r="N63" s="66">
        <f>Taulukko13[[#This Row],[Siirtyvien kustannusten ja tulojen erotus]]*$N$3</f>
        <v>403079.09632803063</v>
      </c>
      <c r="O63" s="66">
        <f>$O$3*Taulukko13[[#This Row],[Asukasluku 31.12.2022]]</f>
        <v>-2.9558499221359461E-9</v>
      </c>
      <c r="P63" s="153">
        <f>Taulukko13[[#This Row],[Muutoksen rajaus (omavastuu 40 %)]]+Taulukko13[[#This Row],[Neutralisointi]]</f>
        <v>403079.09632802766</v>
      </c>
    </row>
    <row r="64" spans="1:16" x14ac:dyDescent="0.2">
      <c r="A64">
        <v>182</v>
      </c>
      <c r="B64" t="s">
        <v>67</v>
      </c>
      <c r="C64" s="66">
        <v>19347</v>
      </c>
      <c r="D64" s="67">
        <v>93854872.744780317</v>
      </c>
      <c r="E64" s="66">
        <v>37063239.857591271</v>
      </c>
      <c r="F64" s="66">
        <v>3838930.4640791351</v>
      </c>
      <c r="G64" s="66">
        <v>7713249.469777599</v>
      </c>
      <c r="H64" s="66">
        <v>41889576.987431951</v>
      </c>
      <c r="I64" s="66">
        <v>202712.32915718836</v>
      </c>
      <c r="J64" s="66">
        <v>-8018.7793982927178</v>
      </c>
      <c r="K64" s="66">
        <v>782530.92195460165</v>
      </c>
      <c r="L64" s="67">
        <f>E64+F64+G64+H64-I64-J64+Taulukko13[[#This Row],[Jälkikäteistarkistuksesta aiheutuva valtionosuuden lisäsiirto]]</f>
        <v>91092834.151075661</v>
      </c>
      <c r="M64" s="71">
        <f>Taulukko13[[#This Row],[Siirtyvät kustannukset (TP21+TP22)]]-Taulukko13[[#This Row],[Siirtyvät tulot ml. verokust. alenema ja tasauksen neutralisointi ]]</f>
        <v>2762038.5937046558</v>
      </c>
      <c r="N64" s="66">
        <f>Taulukko13[[#This Row],[Siirtyvien kustannusten ja tulojen erotus]]*$N$3</f>
        <v>-1657223.156222793</v>
      </c>
      <c r="O64" s="66">
        <f>$O$3*Taulukko13[[#This Row],[Asukasluku 31.12.2022]]</f>
        <v>-3.3979101867833719E-8</v>
      </c>
      <c r="P64" s="153">
        <f>Taulukko13[[#This Row],[Muutoksen rajaus (omavastuu 40 %)]]+Taulukko13[[#This Row],[Neutralisointi]]</f>
        <v>-1657223.156222827</v>
      </c>
    </row>
    <row r="65" spans="1:16" x14ac:dyDescent="0.2">
      <c r="A65">
        <v>186</v>
      </c>
      <c r="B65" t="s">
        <v>68</v>
      </c>
      <c r="C65" s="66">
        <v>45630</v>
      </c>
      <c r="D65" s="67">
        <v>165808088.60573977</v>
      </c>
      <c r="E65" s="66">
        <v>20332769.564069014</v>
      </c>
      <c r="F65" s="66">
        <v>2716201.5744581977</v>
      </c>
      <c r="G65" s="66">
        <v>12287534.75667196</v>
      </c>
      <c r="H65" s="66">
        <v>128149041.41009387</v>
      </c>
      <c r="I65" s="66">
        <v>580119.48540523264</v>
      </c>
      <c r="J65" s="66">
        <v>7761885.9680522187</v>
      </c>
      <c r="K65" s="66">
        <v>1845603.2443680402</v>
      </c>
      <c r="L65" s="67">
        <f>E65+F65+G65+H65-I65-J65+Taulukko13[[#This Row],[Jälkikäteistarkistuksesta aiheutuva valtionosuuden lisäsiirto]]</f>
        <v>156989145.09620366</v>
      </c>
      <c r="M65" s="71">
        <f>Taulukko13[[#This Row],[Siirtyvät kustannukset (TP21+TP22)]]-Taulukko13[[#This Row],[Siirtyvät tulot ml. verokust. alenema ja tasauksen neutralisointi ]]</f>
        <v>8818943.5095361173</v>
      </c>
      <c r="N65" s="66">
        <f>Taulukko13[[#This Row],[Siirtyvien kustannusten ja tulojen erotus]]*$N$3</f>
        <v>-5291366.1057216693</v>
      </c>
      <c r="O65" s="66">
        <f>$O$3*Taulukko13[[#This Row],[Asukasluku 31.12.2022]]</f>
        <v>-8.0139888263258004E-8</v>
      </c>
      <c r="P65" s="153">
        <f>Taulukko13[[#This Row],[Muutoksen rajaus (omavastuu 40 %)]]+Taulukko13[[#This Row],[Neutralisointi]]</f>
        <v>-5291366.1057217494</v>
      </c>
    </row>
    <row r="66" spans="1:16" x14ac:dyDescent="0.2">
      <c r="A66">
        <v>202</v>
      </c>
      <c r="B66" t="s">
        <v>69</v>
      </c>
      <c r="C66" s="66">
        <v>35848</v>
      </c>
      <c r="D66" s="67">
        <v>116499034.84620908</v>
      </c>
      <c r="E66" s="66">
        <v>20399329.369224962</v>
      </c>
      <c r="F66" s="66">
        <v>3246200.7641387358</v>
      </c>
      <c r="G66" s="66">
        <v>8825870.1555833295</v>
      </c>
      <c r="H66" s="66">
        <v>98105588.923012137</v>
      </c>
      <c r="I66" s="66">
        <v>449287.73093058704</v>
      </c>
      <c r="J66" s="66">
        <v>5406321.3632845022</v>
      </c>
      <c r="K66" s="66">
        <v>1449949.2681153957</v>
      </c>
      <c r="L66" s="67">
        <f>E66+F66+G66+H66-I66-J66+Taulukko13[[#This Row],[Jälkikäteistarkistuksesta aiheutuva valtionosuuden lisäsiirto]]</f>
        <v>126171329.38585949</v>
      </c>
      <c r="M66" s="71">
        <f>Taulukko13[[#This Row],[Siirtyvät kustannukset (TP21+TP22)]]-Taulukko13[[#This Row],[Siirtyvät tulot ml. verokust. alenema ja tasauksen neutralisointi ]]</f>
        <v>-9672294.5396504104</v>
      </c>
      <c r="N66" s="66">
        <f>Taulukko13[[#This Row],[Siirtyvien kustannusten ja tulojen erotus]]*$N$3</f>
        <v>5803376.7237902451</v>
      </c>
      <c r="O66" s="66">
        <f>$O$3*Taulukko13[[#This Row],[Asukasluku 31.12.2022]]</f>
        <v>-6.2959778971318718E-8</v>
      </c>
      <c r="P66" s="153">
        <f>Taulukko13[[#This Row],[Muutoksen rajaus (omavastuu 40 %)]]+Taulukko13[[#This Row],[Neutralisointi]]</f>
        <v>5803376.7237901818</v>
      </c>
    </row>
    <row r="67" spans="1:16" x14ac:dyDescent="0.2">
      <c r="A67">
        <v>204</v>
      </c>
      <c r="B67" t="s">
        <v>70</v>
      </c>
      <c r="C67" s="66">
        <v>2689</v>
      </c>
      <c r="D67" s="67">
        <v>17595302.13403238</v>
      </c>
      <c r="E67" s="66">
        <v>8313735.5425367486</v>
      </c>
      <c r="F67" s="66">
        <v>576770.74696010142</v>
      </c>
      <c r="G67" s="66">
        <v>1474165.1899484433</v>
      </c>
      <c r="H67" s="66">
        <v>4258854.7905089557</v>
      </c>
      <c r="I67" s="66">
        <v>21436.101247602423</v>
      </c>
      <c r="J67" s="66">
        <v>-1557291.3743579057</v>
      </c>
      <c r="K67" s="66">
        <v>108762.37396681264</v>
      </c>
      <c r="L67" s="67">
        <f>E67+F67+G67+H67-I67-J67+Taulukko13[[#This Row],[Jälkikäteistarkistuksesta aiheutuva valtionosuuden lisäsiirto]]</f>
        <v>16268143.917031365</v>
      </c>
      <c r="M67" s="71">
        <f>Taulukko13[[#This Row],[Siirtyvät kustannukset (TP21+TP22)]]-Taulukko13[[#This Row],[Siirtyvät tulot ml. verokust. alenema ja tasauksen neutralisointi ]]</f>
        <v>1327158.2170010153</v>
      </c>
      <c r="N67" s="66">
        <f>Taulukko13[[#This Row],[Siirtyvien kustannusten ja tulojen erotus]]*$N$3</f>
        <v>-796294.93020060903</v>
      </c>
      <c r="O67" s="66">
        <f>$O$3*Taulukko13[[#This Row],[Asukasluku 31.12.2022]]</f>
        <v>-4.7226859421411517E-9</v>
      </c>
      <c r="P67" s="153">
        <f>Taulukko13[[#This Row],[Muutoksen rajaus (omavastuu 40 %)]]+Taulukko13[[#This Row],[Neutralisointi]]</f>
        <v>-796294.9302006138</v>
      </c>
    </row>
    <row r="68" spans="1:16" x14ac:dyDescent="0.2">
      <c r="A68">
        <v>205</v>
      </c>
      <c r="B68" t="s">
        <v>71</v>
      </c>
      <c r="C68" s="66">
        <v>36297</v>
      </c>
      <c r="D68" s="67">
        <v>160489676.85315973</v>
      </c>
      <c r="E68" s="66">
        <v>50028903.401602238</v>
      </c>
      <c r="F68" s="66">
        <v>2847861.5581615902</v>
      </c>
      <c r="G68" s="66">
        <v>13272915.718975008</v>
      </c>
      <c r="H68" s="66">
        <v>78516951.029694915</v>
      </c>
      <c r="I68" s="66">
        <v>360686.39871117164</v>
      </c>
      <c r="J68" s="66">
        <v>-6102881.6079216991</v>
      </c>
      <c r="K68" s="66">
        <v>1468110.0363976937</v>
      </c>
      <c r="L68" s="67">
        <f>E68+F68+G68+H68-I68-J68+Taulukko13[[#This Row],[Jälkikäteistarkistuksesta aiheutuva valtionosuuden lisäsiirto]]</f>
        <v>151876936.95404196</v>
      </c>
      <c r="M68" s="71">
        <f>Taulukko13[[#This Row],[Siirtyvät kustannukset (TP21+TP22)]]-Taulukko13[[#This Row],[Siirtyvät tulot ml. verokust. alenema ja tasauksen neutralisointi ]]</f>
        <v>8612739.8991177678</v>
      </c>
      <c r="N68" s="66">
        <f>Taulukko13[[#This Row],[Siirtyvien kustannusten ja tulojen erotus]]*$N$3</f>
        <v>-5167643.9394706599</v>
      </c>
      <c r="O68" s="66">
        <f>$O$3*Taulukko13[[#This Row],[Asukasluku 31.12.2022]]</f>
        <v>-6.3748356876867754E-8</v>
      </c>
      <c r="P68" s="153">
        <f>Taulukko13[[#This Row],[Muutoksen rajaus (omavastuu 40 %)]]+Taulukko13[[#This Row],[Neutralisointi]]</f>
        <v>-5167643.9394707233</v>
      </c>
    </row>
    <row r="69" spans="1:16" x14ac:dyDescent="0.2">
      <c r="A69">
        <v>208</v>
      </c>
      <c r="B69" t="s">
        <v>72</v>
      </c>
      <c r="C69" s="66">
        <v>12335</v>
      </c>
      <c r="D69" s="67">
        <v>48655935.644428678</v>
      </c>
      <c r="E69" s="66">
        <v>15723973.140369203</v>
      </c>
      <c r="F69" s="66">
        <v>1056986.6322087236</v>
      </c>
      <c r="G69" s="66">
        <v>5367709.722865032</v>
      </c>
      <c r="H69" s="66">
        <v>22613775.442979157</v>
      </c>
      <c r="I69" s="66">
        <v>104931.37827152976</v>
      </c>
      <c r="J69" s="66">
        <v>-5169777.3647226049</v>
      </c>
      <c r="K69" s="66">
        <v>498915.5384457545</v>
      </c>
      <c r="L69" s="67">
        <f>E69+F69+G69+H69-I69-J69+Taulukko13[[#This Row],[Jälkikäteistarkistuksesta aiheutuva valtionosuuden lisäsiirto]]</f>
        <v>50326206.463318944</v>
      </c>
      <c r="M69" s="71">
        <f>Taulukko13[[#This Row],[Siirtyvät kustannukset (TP21+TP22)]]-Taulukko13[[#This Row],[Siirtyvät tulot ml. verokust. alenema ja tasauksen neutralisointi ]]</f>
        <v>-1670270.8188902661</v>
      </c>
      <c r="N69" s="66">
        <f>Taulukko13[[#This Row],[Siirtyvien kustannusten ja tulojen erotus]]*$N$3</f>
        <v>1002162.4913341594</v>
      </c>
      <c r="O69" s="66">
        <f>$O$3*Taulukko13[[#This Row],[Asukasluku 31.12.2022]]</f>
        <v>-2.1663938674715921E-8</v>
      </c>
      <c r="P69" s="153">
        <f>Taulukko13[[#This Row],[Muutoksen rajaus (omavastuu 40 %)]]+Taulukko13[[#This Row],[Neutralisointi]]</f>
        <v>1002162.4913341377</v>
      </c>
    </row>
    <row r="70" spans="1:16" x14ac:dyDescent="0.2">
      <c r="A70">
        <v>211</v>
      </c>
      <c r="B70" t="s">
        <v>73</v>
      </c>
      <c r="C70" s="66">
        <v>32959</v>
      </c>
      <c r="D70" s="67">
        <v>113849102.5580706</v>
      </c>
      <c r="E70" s="66">
        <v>21156523.424751747</v>
      </c>
      <c r="F70" s="66">
        <v>2481925.7276127795</v>
      </c>
      <c r="G70" s="66">
        <v>9966600.0510361716</v>
      </c>
      <c r="H70" s="66">
        <v>82082728.04184112</v>
      </c>
      <c r="I70" s="66">
        <v>374871.14461704891</v>
      </c>
      <c r="J70" s="66">
        <v>1736665.5694945143</v>
      </c>
      <c r="K70" s="66">
        <v>1333097.4650696085</v>
      </c>
      <c r="L70" s="67">
        <f>E70+F70+G70+H70-I70-J70+Taulukko13[[#This Row],[Jälkikäteistarkistuksesta aiheutuva valtionosuuden lisäsiirto]]</f>
        <v>114909337.99619986</v>
      </c>
      <c r="M70" s="71">
        <f>Taulukko13[[#This Row],[Siirtyvät kustannukset (TP21+TP22)]]-Taulukko13[[#This Row],[Siirtyvät tulot ml. verokust. alenema ja tasauksen neutralisointi ]]</f>
        <v>-1060235.4381292611</v>
      </c>
      <c r="N70" s="66">
        <f>Taulukko13[[#This Row],[Siirtyvien kustannusten ja tulojen erotus]]*$N$3</f>
        <v>636141.2628775565</v>
      </c>
      <c r="O70" s="66">
        <f>$O$3*Taulukko13[[#This Row],[Asukasluku 31.12.2022]]</f>
        <v>-5.7885833383053262E-8</v>
      </c>
      <c r="P70" s="153">
        <f>Taulukko13[[#This Row],[Muutoksen rajaus (omavastuu 40 %)]]+Taulukko13[[#This Row],[Neutralisointi]]</f>
        <v>636141.26287749864</v>
      </c>
    </row>
    <row r="71" spans="1:16" x14ac:dyDescent="0.2">
      <c r="A71">
        <v>213</v>
      </c>
      <c r="B71" t="s">
        <v>74</v>
      </c>
      <c r="C71" s="66">
        <v>5154</v>
      </c>
      <c r="D71" s="67">
        <v>28682199.750151411</v>
      </c>
      <c r="E71" s="66">
        <v>12771754.259674769</v>
      </c>
      <c r="F71" s="66">
        <v>1170098.3983006538</v>
      </c>
      <c r="G71" s="66">
        <v>2603536.2728575473</v>
      </c>
      <c r="H71" s="66">
        <v>9127892.5124761462</v>
      </c>
      <c r="I71" s="66">
        <v>45650.510797376548</v>
      </c>
      <c r="J71" s="66">
        <v>-2078211.5561464627</v>
      </c>
      <c r="K71" s="66">
        <v>208464.58736517379</v>
      </c>
      <c r="L71" s="67">
        <f>E71+F71+G71+H71-I71-J71+Taulukko13[[#This Row],[Jälkikäteistarkistuksesta aiheutuva valtionosuuden lisäsiirto]]</f>
        <v>27914307.07602337</v>
      </c>
      <c r="M71" s="71">
        <f>Taulukko13[[#This Row],[Siirtyvät kustannukset (TP21+TP22)]]-Taulukko13[[#This Row],[Siirtyvät tulot ml. verokust. alenema ja tasauksen neutralisointi ]]</f>
        <v>767892.67412804067</v>
      </c>
      <c r="N71" s="66">
        <f>Taulukko13[[#This Row],[Siirtyvien kustannusten ja tulojen erotus]]*$N$3</f>
        <v>-460735.60447682429</v>
      </c>
      <c r="O71" s="66">
        <f>$O$3*Taulukko13[[#This Row],[Asukasluku 31.12.2022]]</f>
        <v>-9.0519610806230937E-9</v>
      </c>
      <c r="P71" s="153">
        <f>Taulukko13[[#This Row],[Muutoksen rajaus (omavastuu 40 %)]]+Taulukko13[[#This Row],[Neutralisointi]]</f>
        <v>-460735.60447683337</v>
      </c>
    </row>
    <row r="72" spans="1:16" x14ac:dyDescent="0.2">
      <c r="A72">
        <v>214</v>
      </c>
      <c r="B72" t="s">
        <v>75</v>
      </c>
      <c r="C72" s="66">
        <v>12528</v>
      </c>
      <c r="D72" s="67">
        <v>53373480.935912125</v>
      </c>
      <c r="E72" s="66">
        <v>16895828.120656535</v>
      </c>
      <c r="F72" s="66">
        <v>1594574.1000987012</v>
      </c>
      <c r="G72" s="66">
        <v>6035069.5497809006</v>
      </c>
      <c r="H72" s="66">
        <v>23061014.716700543</v>
      </c>
      <c r="I72" s="66">
        <v>109297.06903499961</v>
      </c>
      <c r="J72" s="66">
        <v>-4829069.961334818</v>
      </c>
      <c r="K72" s="66">
        <v>506721.83750696492</v>
      </c>
      <c r="L72" s="67">
        <f>E72+F72+G72+H72-I72-J72+Taulukko13[[#This Row],[Jälkikäteistarkistuksesta aiheutuva valtionosuuden lisäsiirto]]</f>
        <v>52812981.217043459</v>
      </c>
      <c r="M72" s="71">
        <f>Taulukko13[[#This Row],[Siirtyvät kustannukset (TP21+TP22)]]-Taulukko13[[#This Row],[Siirtyvät tulot ml. verokust. alenema ja tasauksen neutralisointi ]]</f>
        <v>560499.7188686654</v>
      </c>
      <c r="N72" s="66">
        <f>Taulukko13[[#This Row],[Siirtyvien kustannusten ja tulojen erotus]]*$N$3</f>
        <v>-336299.83132119919</v>
      </c>
      <c r="O72" s="66">
        <f>$O$3*Taulukko13[[#This Row],[Asukasluku 31.12.2022]]</f>
        <v>-2.2002904233225864E-8</v>
      </c>
      <c r="P72" s="153">
        <f>Taulukko13[[#This Row],[Muutoksen rajaus (omavastuu 40 %)]]+Taulukko13[[#This Row],[Neutralisointi]]</f>
        <v>-336299.83132122119</v>
      </c>
    </row>
    <row r="73" spans="1:16" x14ac:dyDescent="0.2">
      <c r="A73">
        <v>216</v>
      </c>
      <c r="B73" t="s">
        <v>76</v>
      </c>
      <c r="C73" s="66">
        <v>1269</v>
      </c>
      <c r="D73" s="67">
        <v>7624311.7573251948</v>
      </c>
      <c r="E73" s="66">
        <v>4035167.2638333025</v>
      </c>
      <c r="F73" s="66">
        <v>267718.83855342166</v>
      </c>
      <c r="G73" s="66">
        <v>705092.5492638587</v>
      </c>
      <c r="H73" s="66">
        <v>1996747.3018930147</v>
      </c>
      <c r="I73" s="66">
        <v>10038.272211578978</v>
      </c>
      <c r="J73" s="66">
        <v>-713324.39678938303</v>
      </c>
      <c r="K73" s="66">
        <v>51327.427506093431</v>
      </c>
      <c r="L73" s="67">
        <f>E73+F73+G73+H73-I73-J73+Taulukko13[[#This Row],[Jälkikäteistarkistuksesta aiheutuva valtionosuuden lisäsiirto]]</f>
        <v>7759339.5056274962</v>
      </c>
      <c r="M73" s="71">
        <f>Taulukko13[[#This Row],[Siirtyvät kustannukset (TP21+TP22)]]-Taulukko13[[#This Row],[Siirtyvät tulot ml. verokust. alenema ja tasauksen neutralisointi ]]</f>
        <v>-135027.74830230139</v>
      </c>
      <c r="N73" s="66">
        <f>Taulukko13[[#This Row],[Siirtyvien kustannusten ja tulojen erotus]]*$N$3</f>
        <v>81016.648981380815</v>
      </c>
      <c r="O73" s="66">
        <f>$O$3*Taulukko13[[#This Row],[Asukasluku 31.12.2022]]</f>
        <v>-2.2287424546586546E-9</v>
      </c>
      <c r="P73" s="153">
        <f>Taulukko13[[#This Row],[Muutoksen rajaus (omavastuu 40 %)]]+Taulukko13[[#This Row],[Neutralisointi]]</f>
        <v>81016.648981378588</v>
      </c>
    </row>
    <row r="74" spans="1:16" x14ac:dyDescent="0.2">
      <c r="A74">
        <v>217</v>
      </c>
      <c r="B74" t="s">
        <v>77</v>
      </c>
      <c r="C74" s="66">
        <v>5352</v>
      </c>
      <c r="D74" s="67">
        <v>22933751.023851283</v>
      </c>
      <c r="E74" s="66">
        <v>6690016.6119621117</v>
      </c>
      <c r="F74" s="66">
        <v>442093.91299093165</v>
      </c>
      <c r="G74" s="66">
        <v>2414076.1561503317</v>
      </c>
      <c r="H74" s="66">
        <v>9770108.0655697472</v>
      </c>
      <c r="I74" s="66">
        <v>45270.212483816278</v>
      </c>
      <c r="J74" s="66">
        <v>-2230016.721964682</v>
      </c>
      <c r="K74" s="66">
        <v>216473.12215335856</v>
      </c>
      <c r="L74" s="67">
        <f>E74+F74+G74+H74-I74-J74+Taulukko13[[#This Row],[Jälkikäteistarkistuksesta aiheutuva valtionosuuden lisäsiirto]]</f>
        <v>21717514.37830735</v>
      </c>
      <c r="M74" s="71">
        <f>Taulukko13[[#This Row],[Siirtyvät kustannukset (TP21+TP22)]]-Taulukko13[[#This Row],[Siirtyvät tulot ml. verokust. alenema ja tasauksen neutralisointi ]]</f>
        <v>1216236.6455439329</v>
      </c>
      <c r="N74" s="66">
        <f>Taulukko13[[#This Row],[Siirtyvien kustannusten ja tulojen erotus]]*$N$3</f>
        <v>-729741.98732635961</v>
      </c>
      <c r="O74" s="66">
        <f>$O$3*Taulukko13[[#This Row],[Asukasluku 31.12.2022]]</f>
        <v>-9.3997081302861455E-9</v>
      </c>
      <c r="P74" s="153">
        <f>Taulukko13[[#This Row],[Muutoksen rajaus (omavastuu 40 %)]]+Taulukko13[[#This Row],[Neutralisointi]]</f>
        <v>-729741.98732636904</v>
      </c>
    </row>
    <row r="75" spans="1:16" x14ac:dyDescent="0.2">
      <c r="A75">
        <v>218</v>
      </c>
      <c r="B75" t="s">
        <v>78</v>
      </c>
      <c r="C75" s="66">
        <v>1200</v>
      </c>
      <c r="D75" s="67">
        <v>6657575.0004127128</v>
      </c>
      <c r="E75" s="66">
        <v>3656492.6846777326</v>
      </c>
      <c r="F75" s="66">
        <v>161204.32777761016</v>
      </c>
      <c r="G75" s="66">
        <v>760397.383888048</v>
      </c>
      <c r="H75" s="66">
        <v>1925084.556419512</v>
      </c>
      <c r="I75" s="66">
        <v>9248.4207900027395</v>
      </c>
      <c r="J75" s="66">
        <v>-670001.78195762658</v>
      </c>
      <c r="K75" s="66">
        <v>48536.574473847213</v>
      </c>
      <c r="L75" s="67">
        <f>E75+F75+G75+H75-I75-J75+Taulukko13[[#This Row],[Jälkikäteistarkistuksesta aiheutuva valtionosuuden lisäsiirto]]</f>
        <v>7212468.888404374</v>
      </c>
      <c r="M75" s="71">
        <f>Taulukko13[[#This Row],[Siirtyvät kustannukset (TP21+TP22)]]-Taulukko13[[#This Row],[Siirtyvät tulot ml. verokust. alenema ja tasauksen neutralisointi ]]</f>
        <v>-554893.88799166121</v>
      </c>
      <c r="N75" s="66">
        <f>Taulukko13[[#This Row],[Siirtyvien kustannusten ja tulojen erotus]]*$N$3</f>
        <v>332936.33279499668</v>
      </c>
      <c r="O75" s="66">
        <f>$O$3*Taulukko13[[#This Row],[Asukasluku 31.12.2022]]</f>
        <v>-2.1075578767457724E-9</v>
      </c>
      <c r="P75" s="153">
        <f>Taulukko13[[#This Row],[Muutoksen rajaus (omavastuu 40 %)]]+Taulukko13[[#This Row],[Neutralisointi]]</f>
        <v>332936.33279499458</v>
      </c>
    </row>
    <row r="76" spans="1:16" x14ac:dyDescent="0.2">
      <c r="A76">
        <v>224</v>
      </c>
      <c r="B76" t="s">
        <v>79</v>
      </c>
      <c r="C76" s="66">
        <v>8603</v>
      </c>
      <c r="D76" s="67">
        <v>35044015.739708744</v>
      </c>
      <c r="E76" s="66">
        <v>10571378.972057678</v>
      </c>
      <c r="F76" s="66">
        <v>582717.04308649572</v>
      </c>
      <c r="G76" s="66">
        <v>3413103.603022032</v>
      </c>
      <c r="H76" s="66">
        <v>17957609.031994902</v>
      </c>
      <c r="I76" s="66">
        <v>82188.396067786132</v>
      </c>
      <c r="J76" s="66">
        <v>-1985759.0709544807</v>
      </c>
      <c r="K76" s="66">
        <v>347966.79183208966</v>
      </c>
      <c r="L76" s="67">
        <f>E76+F76+G76+H76-I76-J76+Taulukko13[[#This Row],[Jälkikäteistarkistuksesta aiheutuva valtionosuuden lisäsiirto]]</f>
        <v>34776346.116879888</v>
      </c>
      <c r="M76" s="71">
        <f>Taulukko13[[#This Row],[Siirtyvät kustannukset (TP21+TP22)]]-Taulukko13[[#This Row],[Siirtyvät tulot ml. verokust. alenema ja tasauksen neutralisointi ]]</f>
        <v>267669.62282885611</v>
      </c>
      <c r="N76" s="66">
        <f>Taulukko13[[#This Row],[Siirtyvien kustannusten ja tulojen erotus]]*$N$3</f>
        <v>-160601.77369731362</v>
      </c>
      <c r="O76" s="66">
        <f>$O$3*Taulukko13[[#This Row],[Asukasluku 31.12.2022]]</f>
        <v>-1.5109433678036569E-8</v>
      </c>
      <c r="P76" s="153">
        <f>Taulukko13[[#This Row],[Muutoksen rajaus (omavastuu 40 %)]]+Taulukko13[[#This Row],[Neutralisointi]]</f>
        <v>-160601.77369732872</v>
      </c>
    </row>
    <row r="77" spans="1:16" x14ac:dyDescent="0.2">
      <c r="A77">
        <v>226</v>
      </c>
      <c r="B77" t="s">
        <v>80</v>
      </c>
      <c r="C77" s="66">
        <v>3665</v>
      </c>
      <c r="D77" s="67">
        <v>19636463.934876882</v>
      </c>
      <c r="E77" s="66">
        <v>9550150.3265918233</v>
      </c>
      <c r="F77" s="66">
        <v>639625.28413473815</v>
      </c>
      <c r="G77" s="66">
        <v>1893607.4993893944</v>
      </c>
      <c r="H77" s="66">
        <v>6004990.0378592154</v>
      </c>
      <c r="I77" s="66">
        <v>29455.268132317451</v>
      </c>
      <c r="J77" s="66">
        <v>-2044994.8842744685</v>
      </c>
      <c r="K77" s="66">
        <v>148238.78787220837</v>
      </c>
      <c r="L77" s="67">
        <f>E77+F77+G77+H77-I77-J77+Taulukko13[[#This Row],[Jälkikäteistarkistuksesta aiheutuva valtionosuuden lisäsiirto]]</f>
        <v>20252151.551989533</v>
      </c>
      <c r="M77" s="71">
        <f>Taulukko13[[#This Row],[Siirtyvät kustannukset (TP21+TP22)]]-Taulukko13[[#This Row],[Siirtyvät tulot ml. verokust. alenema ja tasauksen neutralisointi ]]</f>
        <v>-615687.61711265147</v>
      </c>
      <c r="N77" s="66">
        <f>Taulukko13[[#This Row],[Siirtyvien kustannusten ja tulojen erotus]]*$N$3</f>
        <v>369412.57026759081</v>
      </c>
      <c r="O77" s="66">
        <f>$O$3*Taulukko13[[#This Row],[Asukasluku 31.12.2022]]</f>
        <v>-6.436833015227714E-9</v>
      </c>
      <c r="P77" s="153">
        <f>Taulukko13[[#This Row],[Muutoksen rajaus (omavastuu 40 %)]]+Taulukko13[[#This Row],[Neutralisointi]]</f>
        <v>369412.57026758435</v>
      </c>
    </row>
    <row r="78" spans="1:16" x14ac:dyDescent="0.2">
      <c r="A78">
        <v>230</v>
      </c>
      <c r="B78" t="s">
        <v>81</v>
      </c>
      <c r="C78" s="66">
        <v>2240</v>
      </c>
      <c r="D78" s="67">
        <v>10765869.098630296</v>
      </c>
      <c r="E78" s="66">
        <v>4239013.9564571194</v>
      </c>
      <c r="F78" s="66">
        <v>287075.28389225027</v>
      </c>
      <c r="G78" s="66">
        <v>1333941.5814138241</v>
      </c>
      <c r="H78" s="66">
        <v>3471463.237524379</v>
      </c>
      <c r="I78" s="66">
        <v>16661.425013953809</v>
      </c>
      <c r="J78" s="66">
        <v>-1396567.5524642896</v>
      </c>
      <c r="K78" s="66">
        <v>90601.605684514798</v>
      </c>
      <c r="L78" s="67">
        <f>E78+F78+G78+H78-I78-J78+Taulukko13[[#This Row],[Jälkikäteistarkistuksesta aiheutuva valtionosuuden lisäsiirto]]</f>
        <v>10802001.792422425</v>
      </c>
      <c r="M78" s="71">
        <f>Taulukko13[[#This Row],[Siirtyvät kustannukset (TP21+TP22)]]-Taulukko13[[#This Row],[Siirtyvät tulot ml. verokust. alenema ja tasauksen neutralisointi ]]</f>
        <v>-36132.693792128935</v>
      </c>
      <c r="N78" s="66">
        <f>Taulukko13[[#This Row],[Siirtyvien kustannusten ja tulojen erotus]]*$N$3</f>
        <v>21679.616275277356</v>
      </c>
      <c r="O78" s="66">
        <f>$O$3*Taulukko13[[#This Row],[Asukasluku 31.12.2022]]</f>
        <v>-3.9341080365921091E-9</v>
      </c>
      <c r="P78" s="153">
        <f>Taulukko13[[#This Row],[Muutoksen rajaus (omavastuu 40 %)]]+Taulukko13[[#This Row],[Neutralisointi]]</f>
        <v>21679.616275273424</v>
      </c>
    </row>
    <row r="79" spans="1:16" x14ac:dyDescent="0.2">
      <c r="A79">
        <v>231</v>
      </c>
      <c r="B79" t="s">
        <v>82</v>
      </c>
      <c r="C79" s="66">
        <v>1256</v>
      </c>
      <c r="D79" s="67">
        <v>7229246.378275265</v>
      </c>
      <c r="E79" s="66">
        <v>2234956.0908281398</v>
      </c>
      <c r="F79" s="66">
        <v>375815.39347809926</v>
      </c>
      <c r="G79" s="66">
        <v>515516.49669878127</v>
      </c>
      <c r="H79" s="66">
        <v>2793771.0241059903</v>
      </c>
      <c r="I79" s="66">
        <v>14050.627955761714</v>
      </c>
      <c r="J79" s="66">
        <v>140936.95046966811</v>
      </c>
      <c r="K79" s="66">
        <v>50801.614615960083</v>
      </c>
      <c r="L79" s="67">
        <f>E79+F79+G79+H79-I79-J79+Taulukko13[[#This Row],[Jälkikäteistarkistuksesta aiheutuva valtionosuuden lisäsiirto]]</f>
        <v>5815873.041301541</v>
      </c>
      <c r="M79" s="71">
        <f>Taulukko13[[#This Row],[Siirtyvät kustannukset (TP21+TP22)]]-Taulukko13[[#This Row],[Siirtyvät tulot ml. verokust. alenema ja tasauksen neutralisointi ]]</f>
        <v>1413373.336973724</v>
      </c>
      <c r="N79" s="66">
        <f>Taulukko13[[#This Row],[Siirtyvien kustannusten ja tulojen erotus]]*$N$3</f>
        <v>-848024.00218423421</v>
      </c>
      <c r="O79" s="66">
        <f>$O$3*Taulukko13[[#This Row],[Asukasluku 31.12.2022]]</f>
        <v>-2.2059105776605752E-9</v>
      </c>
      <c r="P79" s="153">
        <f>Taulukko13[[#This Row],[Muutoksen rajaus (omavastuu 40 %)]]+Taulukko13[[#This Row],[Neutralisointi]]</f>
        <v>-848024.00218423642</v>
      </c>
    </row>
    <row r="80" spans="1:16" x14ac:dyDescent="0.2">
      <c r="A80">
        <v>232</v>
      </c>
      <c r="B80" t="s">
        <v>83</v>
      </c>
      <c r="C80" s="66">
        <v>12750</v>
      </c>
      <c r="D80" s="67">
        <v>60242096.79293026</v>
      </c>
      <c r="E80" s="66">
        <v>23417171.716147177</v>
      </c>
      <c r="F80" s="66">
        <v>1989216.0700496538</v>
      </c>
      <c r="G80" s="66">
        <v>6456174.8441094346</v>
      </c>
      <c r="H80" s="66">
        <v>22346476.743095782</v>
      </c>
      <c r="I80" s="66">
        <v>107878.98505188468</v>
      </c>
      <c r="J80" s="66">
        <v>-5610598.2719895002</v>
      </c>
      <c r="K80" s="66">
        <v>515701.10378462664</v>
      </c>
      <c r="L80" s="67">
        <f>E80+F80+G80+H80-I80-J80+Taulukko13[[#This Row],[Jälkikäteistarkistuksesta aiheutuva valtionosuuden lisäsiirto]]</f>
        <v>60227459.764124289</v>
      </c>
      <c r="M80" s="71">
        <f>Taulukko13[[#This Row],[Siirtyvät kustannukset (TP21+TP22)]]-Taulukko13[[#This Row],[Siirtyvät tulot ml. verokust. alenema ja tasauksen neutralisointi ]]</f>
        <v>14637.028805971146</v>
      </c>
      <c r="N80" s="66">
        <f>Taulukko13[[#This Row],[Siirtyvien kustannusten ja tulojen erotus]]*$N$3</f>
        <v>-8782.2172835826859</v>
      </c>
      <c r="O80" s="66">
        <f>$O$3*Taulukko13[[#This Row],[Asukasluku 31.12.2022]]</f>
        <v>-2.2392802440423834E-8</v>
      </c>
      <c r="P80" s="153">
        <f>Taulukko13[[#This Row],[Muutoksen rajaus (omavastuu 40 %)]]+Taulukko13[[#This Row],[Neutralisointi]]</f>
        <v>-8782.2172836050795</v>
      </c>
    </row>
    <row r="81" spans="1:16" x14ac:dyDescent="0.2">
      <c r="A81">
        <v>233</v>
      </c>
      <c r="B81" t="s">
        <v>84</v>
      </c>
      <c r="C81" s="66">
        <v>15116</v>
      </c>
      <c r="D81" s="67">
        <v>70852505.388189793</v>
      </c>
      <c r="E81" s="66">
        <v>30170088.076901995</v>
      </c>
      <c r="F81" s="66">
        <v>1594614.9393759021</v>
      </c>
      <c r="G81" s="66">
        <v>7691649.9923256729</v>
      </c>
      <c r="H81" s="66">
        <v>28008460.193655513</v>
      </c>
      <c r="I81" s="66">
        <v>131229.04386930182</v>
      </c>
      <c r="J81" s="66">
        <v>-6520880.0575436158</v>
      </c>
      <c r="K81" s="66">
        <v>611399.04978889541</v>
      </c>
      <c r="L81" s="67">
        <f>E81+F81+G81+H81-I81-J81+Taulukko13[[#This Row],[Jälkikäteistarkistuksesta aiheutuva valtionosuuden lisäsiirto]]</f>
        <v>74465863.265722305</v>
      </c>
      <c r="M81" s="71">
        <f>Taulukko13[[#This Row],[Siirtyvät kustannukset (TP21+TP22)]]-Taulukko13[[#This Row],[Siirtyvät tulot ml. verokust. alenema ja tasauksen neutralisointi ]]</f>
        <v>-3613357.8775325119</v>
      </c>
      <c r="N81" s="66">
        <f>Taulukko13[[#This Row],[Siirtyvien kustannusten ja tulojen erotus]]*$N$3</f>
        <v>2168014.7265195069</v>
      </c>
      <c r="O81" s="66">
        <f>$O$3*Taulukko13[[#This Row],[Asukasluku 31.12.2022]]</f>
        <v>-2.6548204054074249E-8</v>
      </c>
      <c r="P81" s="153">
        <f>Taulukko13[[#This Row],[Muutoksen rajaus (omavastuu 40 %)]]+Taulukko13[[#This Row],[Neutralisointi]]</f>
        <v>2168014.7265194803</v>
      </c>
    </row>
    <row r="82" spans="1:16" x14ac:dyDescent="0.2">
      <c r="A82">
        <v>235</v>
      </c>
      <c r="B82" t="s">
        <v>85</v>
      </c>
      <c r="C82" s="66">
        <v>10284</v>
      </c>
      <c r="D82" s="67">
        <v>39455822.053392678</v>
      </c>
      <c r="E82" s="66">
        <v>7430705.4334444571</v>
      </c>
      <c r="F82" s="66">
        <v>779030.35818755394</v>
      </c>
      <c r="G82" s="66">
        <v>1467227.4892006691</v>
      </c>
      <c r="H82" s="66">
        <v>56485029.62244904</v>
      </c>
      <c r="I82" s="66">
        <v>253848.89257495757</v>
      </c>
      <c r="J82" s="66">
        <v>10113733.531626949</v>
      </c>
      <c r="K82" s="66">
        <v>415958.44324087061</v>
      </c>
      <c r="L82" s="67">
        <f>E82+F82+G82+H82-I82-J82+Taulukko13[[#This Row],[Jälkikäteistarkistuksesta aiheutuva valtionosuuden lisäsiirto]]</f>
        <v>56210368.922320686</v>
      </c>
      <c r="M82" s="71">
        <f>Taulukko13[[#This Row],[Siirtyvät kustannukset (TP21+TP22)]]-Taulukko13[[#This Row],[Siirtyvät tulot ml. verokust. alenema ja tasauksen neutralisointi ]]</f>
        <v>-16754546.868928008</v>
      </c>
      <c r="N82" s="66">
        <f>Taulukko13[[#This Row],[Siirtyvien kustannusten ja tulojen erotus]]*$N$3</f>
        <v>10052728.121356802</v>
      </c>
      <c r="O82" s="66">
        <f>$O$3*Taulukko13[[#This Row],[Asukasluku 31.12.2022]]</f>
        <v>-1.8061771003711271E-8</v>
      </c>
      <c r="P82" s="153">
        <f>Taulukko13[[#This Row],[Muutoksen rajaus (omavastuu 40 %)]]+Taulukko13[[#This Row],[Neutralisointi]]</f>
        <v>10052728.121356783</v>
      </c>
    </row>
    <row r="83" spans="1:16" x14ac:dyDescent="0.2">
      <c r="A83">
        <v>236</v>
      </c>
      <c r="B83" t="s">
        <v>86</v>
      </c>
      <c r="C83" s="66">
        <v>4198</v>
      </c>
      <c r="D83" s="67">
        <v>16417115.97439212</v>
      </c>
      <c r="E83" s="66">
        <v>4849364.9998491593</v>
      </c>
      <c r="F83" s="66">
        <v>338687.00769069302</v>
      </c>
      <c r="G83" s="66">
        <v>1982026.7125218958</v>
      </c>
      <c r="H83" s="66">
        <v>7390859.0502918111</v>
      </c>
      <c r="I83" s="66">
        <v>34264.71520862246</v>
      </c>
      <c r="J83" s="66">
        <v>-1875437.8391378082</v>
      </c>
      <c r="K83" s="66">
        <v>169797.11636767551</v>
      </c>
      <c r="L83" s="67">
        <f>E83+F83+G83+H83-I83-J83+Taulukko13[[#This Row],[Jälkikäteistarkistuksesta aiheutuva valtionosuuden lisäsiirto]]</f>
        <v>16571908.010650421</v>
      </c>
      <c r="M83" s="71">
        <f>Taulukko13[[#This Row],[Siirtyvät kustannukset (TP21+TP22)]]-Taulukko13[[#This Row],[Siirtyvät tulot ml. verokust. alenema ja tasauksen neutralisointi ]]</f>
        <v>-154792.03625830077</v>
      </c>
      <c r="N83" s="66">
        <f>Taulukko13[[#This Row],[Siirtyvien kustannusten ja tulojen erotus]]*$N$3</f>
        <v>92875.221754980434</v>
      </c>
      <c r="O83" s="66">
        <f>$O$3*Taulukko13[[#This Row],[Asukasluku 31.12.2022]]</f>
        <v>-7.3729399721489611E-9</v>
      </c>
      <c r="P83" s="153">
        <f>Taulukko13[[#This Row],[Muutoksen rajaus (omavastuu 40 %)]]+Taulukko13[[#This Row],[Neutralisointi]]</f>
        <v>92875.221754973056</v>
      </c>
    </row>
    <row r="84" spans="1:16" x14ac:dyDescent="0.2">
      <c r="A84">
        <v>239</v>
      </c>
      <c r="B84" t="s">
        <v>87</v>
      </c>
      <c r="C84" s="66">
        <v>2029</v>
      </c>
      <c r="D84" s="67">
        <v>11449577.469055563</v>
      </c>
      <c r="E84" s="66">
        <v>5923935.1136597702</v>
      </c>
      <c r="F84" s="66">
        <v>387422.30357963871</v>
      </c>
      <c r="G84" s="66">
        <v>1067031.7891423919</v>
      </c>
      <c r="H84" s="66">
        <v>3575227.5670243124</v>
      </c>
      <c r="I84" s="66">
        <v>17566.241053380676</v>
      </c>
      <c r="J84" s="66">
        <v>-880711.43132434133</v>
      </c>
      <c r="K84" s="66">
        <v>82067.258006196658</v>
      </c>
      <c r="L84" s="67">
        <f>E84+F84+G84+H84-I84-J84+Taulukko13[[#This Row],[Jälkikäteistarkistuksesta aiheutuva valtionosuuden lisäsiirto]]</f>
        <v>11898829.221683271</v>
      </c>
      <c r="M84" s="71">
        <f>Taulukko13[[#This Row],[Siirtyvät kustannukset (TP21+TP22)]]-Taulukko13[[#This Row],[Siirtyvät tulot ml. verokust. alenema ja tasauksen neutralisointi ]]</f>
        <v>-449251.75262770802</v>
      </c>
      <c r="N84" s="66">
        <f>Taulukko13[[#This Row],[Siirtyvien kustannusten ja tulojen erotus]]*$N$3</f>
        <v>269551.05157662474</v>
      </c>
      <c r="O84" s="66">
        <f>$O$3*Taulukko13[[#This Row],[Asukasluku 31.12.2022]]</f>
        <v>-3.5635291099309771E-9</v>
      </c>
      <c r="P84" s="153">
        <f>Taulukko13[[#This Row],[Muutoksen rajaus (omavastuu 40 %)]]+Taulukko13[[#This Row],[Neutralisointi]]</f>
        <v>269551.05157662119</v>
      </c>
    </row>
    <row r="85" spans="1:16" x14ac:dyDescent="0.2">
      <c r="A85">
        <v>240</v>
      </c>
      <c r="B85" t="s">
        <v>88</v>
      </c>
      <c r="C85" s="66">
        <v>19499</v>
      </c>
      <c r="D85" s="67">
        <v>104724492.25647925</v>
      </c>
      <c r="E85" s="66">
        <v>35521056.245612219</v>
      </c>
      <c r="F85" s="66">
        <v>1759516.621366051</v>
      </c>
      <c r="G85" s="66">
        <v>7425142.068361396</v>
      </c>
      <c r="H85" s="66">
        <v>45019096.538538113</v>
      </c>
      <c r="I85" s="66">
        <v>207367.39851923435</v>
      </c>
      <c r="J85" s="66">
        <v>-1488809.6487613861</v>
      </c>
      <c r="K85" s="66">
        <v>788678.88805462234</v>
      </c>
      <c r="L85" s="67">
        <f>E85+F85+G85+H85-I85-J85+Taulukko13[[#This Row],[Jälkikäteistarkistuksesta aiheutuva valtionosuuden lisäsiirto]]</f>
        <v>91794932.612174571</v>
      </c>
      <c r="M85" s="71">
        <f>Taulukko13[[#This Row],[Siirtyvät kustannukset (TP21+TP22)]]-Taulukko13[[#This Row],[Siirtyvät tulot ml. verokust. alenema ja tasauksen neutralisointi ]]</f>
        <v>12929559.644304678</v>
      </c>
      <c r="N85" s="66">
        <f>Taulukko13[[#This Row],[Siirtyvien kustannusten ja tulojen erotus]]*$N$3</f>
        <v>-7757735.7865828052</v>
      </c>
      <c r="O85" s="66">
        <f>$O$3*Taulukko13[[#This Row],[Asukasluku 31.12.2022]]</f>
        <v>-3.4246059198888183E-8</v>
      </c>
      <c r="P85" s="153">
        <f>Taulukko13[[#This Row],[Muutoksen rajaus (omavastuu 40 %)]]+Taulukko13[[#This Row],[Neutralisointi]]</f>
        <v>-7757735.7865828397</v>
      </c>
    </row>
    <row r="86" spans="1:16" x14ac:dyDescent="0.2">
      <c r="A86">
        <v>241</v>
      </c>
      <c r="B86" t="s">
        <v>89</v>
      </c>
      <c r="C86" s="66">
        <v>7771</v>
      </c>
      <c r="D86" s="67">
        <v>34668710.805041566</v>
      </c>
      <c r="E86" s="66">
        <v>9145009.4902236704</v>
      </c>
      <c r="F86" s="66">
        <v>626971.28538389714</v>
      </c>
      <c r="G86" s="66">
        <v>2733375.9248007801</v>
      </c>
      <c r="H86" s="66">
        <v>19461814.810788032</v>
      </c>
      <c r="I86" s="66">
        <v>89052.646728380976</v>
      </c>
      <c r="J86" s="66">
        <v>393232.28370074992</v>
      </c>
      <c r="K86" s="66">
        <v>314314.76686355559</v>
      </c>
      <c r="L86" s="67">
        <f>E86+F86+G86+H86-I86-J86+Taulukko13[[#This Row],[Jälkikäteistarkistuksesta aiheutuva valtionosuuden lisäsiirto]]</f>
        <v>31799201.347630803</v>
      </c>
      <c r="M86" s="71">
        <f>Taulukko13[[#This Row],[Siirtyvät kustannukset (TP21+TP22)]]-Taulukko13[[#This Row],[Siirtyvät tulot ml. verokust. alenema ja tasauksen neutralisointi ]]</f>
        <v>2869509.4574107639</v>
      </c>
      <c r="N86" s="66">
        <f>Taulukko13[[#This Row],[Siirtyvien kustannusten ja tulojen erotus]]*$N$3</f>
        <v>-1721705.674446458</v>
      </c>
      <c r="O86" s="66">
        <f>$O$3*Taulukko13[[#This Row],[Asukasluku 31.12.2022]]</f>
        <v>-1.3648193550159499E-8</v>
      </c>
      <c r="P86" s="153">
        <f>Taulukko13[[#This Row],[Muutoksen rajaus (omavastuu 40 %)]]+Taulukko13[[#This Row],[Neutralisointi]]</f>
        <v>-1721705.6744464717</v>
      </c>
    </row>
    <row r="87" spans="1:16" x14ac:dyDescent="0.2">
      <c r="A87">
        <v>244</v>
      </c>
      <c r="B87" t="s">
        <v>90</v>
      </c>
      <c r="C87" s="66">
        <v>19300</v>
      </c>
      <c r="D87" s="67">
        <v>60185727.569647215</v>
      </c>
      <c r="E87" s="66">
        <v>7901881.7587744594</v>
      </c>
      <c r="F87" s="66">
        <v>1825586.397958294</v>
      </c>
      <c r="G87" s="66">
        <v>4917821.3228909206</v>
      </c>
      <c r="H87" s="66">
        <v>46414272.760045677</v>
      </c>
      <c r="I87" s="66">
        <v>213845.03350569276</v>
      </c>
      <c r="J87" s="66">
        <v>239326.73106792552</v>
      </c>
      <c r="K87" s="66">
        <v>780629.90612104267</v>
      </c>
      <c r="L87" s="67">
        <f>E87+F87+G87+H87-I87-J87+Taulukko13[[#This Row],[Jälkikäteistarkistuksesta aiheutuva valtionosuuden lisäsiirto]]</f>
        <v>61387020.381216779</v>
      </c>
      <c r="M87" s="71">
        <f>Taulukko13[[#This Row],[Siirtyvät kustannukset (TP21+TP22)]]-Taulukko13[[#This Row],[Siirtyvät tulot ml. verokust. alenema ja tasauksen neutralisointi ]]</f>
        <v>-1201292.811569564</v>
      </c>
      <c r="N87" s="66">
        <f>Taulukko13[[#This Row],[Siirtyvien kustannusten ja tulojen erotus]]*$N$3</f>
        <v>720775.68694173824</v>
      </c>
      <c r="O87" s="66">
        <f>$O$3*Taulukko13[[#This Row],[Asukasluku 31.12.2022]]</f>
        <v>-3.389655585099451E-8</v>
      </c>
      <c r="P87" s="153">
        <f>Taulukko13[[#This Row],[Muutoksen rajaus (omavastuu 40 %)]]+Taulukko13[[#This Row],[Neutralisointi]]</f>
        <v>720775.68694170436</v>
      </c>
    </row>
    <row r="88" spans="1:16" x14ac:dyDescent="0.2">
      <c r="A88">
        <v>245</v>
      </c>
      <c r="B88" t="s">
        <v>91</v>
      </c>
      <c r="C88" s="66">
        <v>37676</v>
      </c>
      <c r="D88" s="67">
        <v>134110303.24770287</v>
      </c>
      <c r="E88" s="66">
        <v>19889283.24346368</v>
      </c>
      <c r="F88" s="66">
        <v>3869811.9951404203</v>
      </c>
      <c r="G88" s="66">
        <v>10805488.340610625</v>
      </c>
      <c r="H88" s="66">
        <v>100496969.56166705</v>
      </c>
      <c r="I88" s="66">
        <v>462653.04850488459</v>
      </c>
      <c r="J88" s="66">
        <v>5601485.2846312281</v>
      </c>
      <c r="K88" s="66">
        <v>1523886.6498972231</v>
      </c>
      <c r="L88" s="67">
        <f>E88+F88+G88+H88-I88-J88+Taulukko13[[#This Row],[Jälkikäteistarkistuksesta aiheutuva valtionosuuden lisäsiirto]]</f>
        <v>130521301.45764288</v>
      </c>
      <c r="M88" s="71">
        <f>Taulukko13[[#This Row],[Siirtyvät kustannukset (TP21+TP22)]]-Taulukko13[[#This Row],[Siirtyvät tulot ml. verokust. alenema ja tasauksen neutralisointi ]]</f>
        <v>3589001.7900599837</v>
      </c>
      <c r="N88" s="66">
        <f>Taulukko13[[#This Row],[Siirtyvien kustannusten ja tulojen erotus]]*$N$3</f>
        <v>-2153401.0740359896</v>
      </c>
      <c r="O88" s="66">
        <f>$O$3*Taulukko13[[#This Row],[Asukasluku 31.12.2022]]</f>
        <v>-6.6170292136894768E-8</v>
      </c>
      <c r="P88" s="153">
        <f>Taulukko13[[#This Row],[Muutoksen rajaus (omavastuu 40 %)]]+Taulukko13[[#This Row],[Neutralisointi]]</f>
        <v>-2153401.0740360557</v>
      </c>
    </row>
    <row r="89" spans="1:16" x14ac:dyDescent="0.2">
      <c r="A89">
        <v>249</v>
      </c>
      <c r="B89" t="s">
        <v>92</v>
      </c>
      <c r="C89" s="66">
        <v>9250</v>
      </c>
      <c r="D89" s="67">
        <v>44341065.07824596</v>
      </c>
      <c r="E89" s="66">
        <v>18142569.399575822</v>
      </c>
      <c r="F89" s="66">
        <v>1238062.0918903188</v>
      </c>
      <c r="G89" s="66">
        <v>3930560.3261878244</v>
      </c>
      <c r="H89" s="66">
        <v>18118272.052076496</v>
      </c>
      <c r="I89" s="66">
        <v>85805.721571580958</v>
      </c>
      <c r="J89" s="66">
        <v>-2856928.3833034262</v>
      </c>
      <c r="K89" s="66">
        <v>374136.09490257228</v>
      </c>
      <c r="L89" s="67">
        <f>E89+F89+G89+H89-I89-J89+Taulukko13[[#This Row],[Jälkikäteistarkistuksesta aiheutuva valtionosuuden lisäsiirto]]</f>
        <v>44574722.626364879</v>
      </c>
      <c r="M89" s="71">
        <f>Taulukko13[[#This Row],[Siirtyvät kustannukset (TP21+TP22)]]-Taulukko13[[#This Row],[Siirtyvät tulot ml. verokust. alenema ja tasauksen neutralisointi ]]</f>
        <v>-233657.54811891913</v>
      </c>
      <c r="N89" s="66">
        <f>Taulukko13[[#This Row],[Siirtyvien kustannusten ja tulojen erotus]]*$N$3</f>
        <v>140194.52887135145</v>
      </c>
      <c r="O89" s="66">
        <f>$O$3*Taulukko13[[#This Row],[Asukasluku 31.12.2022]]</f>
        <v>-1.6245758633248665E-8</v>
      </c>
      <c r="P89" s="153">
        <f>Taulukko13[[#This Row],[Muutoksen rajaus (omavastuu 40 %)]]+Taulukko13[[#This Row],[Neutralisointi]]</f>
        <v>140194.52887133521</v>
      </c>
    </row>
    <row r="90" spans="1:16" x14ac:dyDescent="0.2">
      <c r="A90">
        <v>250</v>
      </c>
      <c r="B90" t="s">
        <v>93</v>
      </c>
      <c r="C90" s="66">
        <v>1771</v>
      </c>
      <c r="D90" s="67">
        <v>9387045.5333711207</v>
      </c>
      <c r="E90" s="66">
        <v>4266592.6272604316</v>
      </c>
      <c r="F90" s="66">
        <v>335222.2819383688</v>
      </c>
      <c r="G90" s="66">
        <v>1028764.8878554647</v>
      </c>
      <c r="H90" s="66">
        <v>2787826.1056875326</v>
      </c>
      <c r="I90" s="66">
        <v>13844.327051293869</v>
      </c>
      <c r="J90" s="66">
        <v>-1033819.2868723122</v>
      </c>
      <c r="K90" s="66">
        <v>71631.894494319509</v>
      </c>
      <c r="L90" s="67">
        <f>E90+F90+G90+H90-I90-J90+Taulukko13[[#This Row],[Jälkikäteistarkistuksesta aiheutuva valtionosuuden lisäsiirto]]</f>
        <v>9510012.7570571359</v>
      </c>
      <c r="M90" s="71">
        <f>Taulukko13[[#This Row],[Siirtyvät kustannukset (TP21+TP22)]]-Taulukko13[[#This Row],[Siirtyvät tulot ml. verokust. alenema ja tasauksen neutralisointi ]]</f>
        <v>-122967.22368601523</v>
      </c>
      <c r="N90" s="66">
        <f>Taulukko13[[#This Row],[Siirtyvien kustannusten ja tulojen erotus]]*$N$3</f>
        <v>73780.334211609123</v>
      </c>
      <c r="O90" s="66">
        <f>$O$3*Taulukko13[[#This Row],[Asukasluku 31.12.2022]]</f>
        <v>-3.1104041664306359E-9</v>
      </c>
      <c r="P90" s="153">
        <f>Taulukko13[[#This Row],[Muutoksen rajaus (omavastuu 40 %)]]+Taulukko13[[#This Row],[Neutralisointi]]</f>
        <v>73780.334211606008</v>
      </c>
    </row>
    <row r="91" spans="1:16" x14ac:dyDescent="0.2">
      <c r="A91">
        <v>256</v>
      </c>
      <c r="B91" t="s">
        <v>94</v>
      </c>
      <c r="C91" s="66">
        <v>1554</v>
      </c>
      <c r="D91" s="67">
        <v>8595565.510853989</v>
      </c>
      <c r="E91" s="66">
        <v>3641452.184217927</v>
      </c>
      <c r="F91" s="66">
        <v>291188.4281750368</v>
      </c>
      <c r="G91" s="66">
        <v>766459.92862430192</v>
      </c>
      <c r="H91" s="66">
        <v>2240868.1740970323</v>
      </c>
      <c r="I91" s="66">
        <v>11224.488180565941</v>
      </c>
      <c r="J91" s="66">
        <v>-960229.84129104286</v>
      </c>
      <c r="K91" s="66">
        <v>62854.863943632139</v>
      </c>
      <c r="L91" s="67">
        <f>E91+F91+G91+H91-I91-J91+Taulukko13[[#This Row],[Jälkikäteistarkistuksesta aiheutuva valtionosuuden lisäsiirto]]</f>
        <v>7951828.9321684074</v>
      </c>
      <c r="M91" s="71">
        <f>Taulukko13[[#This Row],[Siirtyvät kustannukset (TP21+TP22)]]-Taulukko13[[#This Row],[Siirtyvät tulot ml. verokust. alenema ja tasauksen neutralisointi ]]</f>
        <v>643736.57868558168</v>
      </c>
      <c r="N91" s="66">
        <f>Taulukko13[[#This Row],[Siirtyvien kustannusten ja tulojen erotus]]*$N$3</f>
        <v>-386241.94721134892</v>
      </c>
      <c r="O91" s="66">
        <f>$O$3*Taulukko13[[#This Row],[Asukasluku 31.12.2022]]</f>
        <v>-2.7292874503857753E-9</v>
      </c>
      <c r="P91" s="153">
        <f>Taulukko13[[#This Row],[Muutoksen rajaus (omavastuu 40 %)]]+Taulukko13[[#This Row],[Neutralisointi]]</f>
        <v>-386241.94721135165</v>
      </c>
    </row>
    <row r="92" spans="1:16" x14ac:dyDescent="0.2">
      <c r="A92">
        <v>257</v>
      </c>
      <c r="B92" t="s">
        <v>95</v>
      </c>
      <c r="C92" s="66">
        <v>40722</v>
      </c>
      <c r="D92" s="67">
        <v>129017245.65466754</v>
      </c>
      <c r="E92" s="66">
        <v>8487824.3775318973</v>
      </c>
      <c r="F92" s="66">
        <v>2798037.409731837</v>
      </c>
      <c r="G92" s="66">
        <v>10228160.850411918</v>
      </c>
      <c r="H92" s="66">
        <v>129470274.55401422</v>
      </c>
      <c r="I92" s="66">
        <v>586339.22439501272</v>
      </c>
      <c r="J92" s="66">
        <v>11407297.086182427</v>
      </c>
      <c r="K92" s="66">
        <v>1647088.6547700053</v>
      </c>
      <c r="L92" s="67">
        <f>E92+F92+G92+H92-I92-J92+Taulukko13[[#This Row],[Jälkikäteistarkistuksesta aiheutuva valtionosuuden lisäsiirto]]</f>
        <v>140637749.53588247</v>
      </c>
      <c r="M92" s="71">
        <f>Taulukko13[[#This Row],[Siirtyvät kustannukset (TP21+TP22)]]-Taulukko13[[#This Row],[Siirtyvät tulot ml. verokust. alenema ja tasauksen neutralisointi ]]</f>
        <v>-11620503.881214932</v>
      </c>
      <c r="N92" s="66">
        <f>Taulukko13[[#This Row],[Siirtyvien kustannusten ja tulojen erotus]]*$N$3</f>
        <v>6972302.3287289571</v>
      </c>
      <c r="O92" s="66">
        <f>$O$3*Taulukko13[[#This Row],[Asukasluku 31.12.2022]]</f>
        <v>-7.1519976547367792E-8</v>
      </c>
      <c r="P92" s="153">
        <f>Taulukko13[[#This Row],[Muutoksen rajaus (omavastuu 40 %)]]+Taulukko13[[#This Row],[Neutralisointi]]</f>
        <v>6972302.3287288854</v>
      </c>
    </row>
    <row r="93" spans="1:16" x14ac:dyDescent="0.2">
      <c r="A93">
        <v>260</v>
      </c>
      <c r="B93" t="s">
        <v>96</v>
      </c>
      <c r="C93" s="66">
        <v>9727</v>
      </c>
      <c r="D93" s="67">
        <v>49693602.775934458</v>
      </c>
      <c r="E93" s="66">
        <v>27168647.425244994</v>
      </c>
      <c r="F93" s="66">
        <v>1099527.3589030891</v>
      </c>
      <c r="G93" s="66">
        <v>4897570.0911776489</v>
      </c>
      <c r="H93" s="66">
        <v>16221557.119629024</v>
      </c>
      <c r="I93" s="66">
        <v>76783.555244938165</v>
      </c>
      <c r="J93" s="66">
        <v>-5090121.906435797</v>
      </c>
      <c r="K93" s="66">
        <v>393429.38325592654</v>
      </c>
      <c r="L93" s="67">
        <f>E93+F93+G93+H93-I93-J93+Taulukko13[[#This Row],[Jälkikäteistarkistuksesta aiheutuva valtionosuuden lisäsiirto]]</f>
        <v>54794069.729401544</v>
      </c>
      <c r="M93" s="71">
        <f>Taulukko13[[#This Row],[Siirtyvät kustannukset (TP21+TP22)]]-Taulukko13[[#This Row],[Siirtyvät tulot ml. verokust. alenema ja tasauksen neutralisointi ]]</f>
        <v>-5100466.953467086</v>
      </c>
      <c r="N93" s="66">
        <f>Taulukko13[[#This Row],[Siirtyvien kustannusten ja tulojen erotus]]*$N$3</f>
        <v>3060280.1720802509</v>
      </c>
      <c r="O93" s="66">
        <f>$O$3*Taulukko13[[#This Row],[Asukasluku 31.12.2022]]</f>
        <v>-1.7083512889255107E-8</v>
      </c>
      <c r="P93" s="153">
        <f>Taulukko13[[#This Row],[Muutoksen rajaus (omavastuu 40 %)]]+Taulukko13[[#This Row],[Neutralisointi]]</f>
        <v>3060280.1720802337</v>
      </c>
    </row>
    <row r="94" spans="1:16" x14ac:dyDescent="0.2">
      <c r="A94">
        <v>261</v>
      </c>
      <c r="B94" t="s">
        <v>97</v>
      </c>
      <c r="C94" s="66">
        <v>6637</v>
      </c>
      <c r="D94" s="67">
        <v>30063965.473714195</v>
      </c>
      <c r="E94" s="66">
        <v>11039941.587478343</v>
      </c>
      <c r="F94" s="66">
        <v>1872748.6396552864</v>
      </c>
      <c r="G94" s="66">
        <v>2895934.1857041945</v>
      </c>
      <c r="H94" s="66">
        <v>14289880.265643179</v>
      </c>
      <c r="I94" s="66">
        <v>71648.176012971599</v>
      </c>
      <c r="J94" s="66">
        <v>-727992.99888503435</v>
      </c>
      <c r="K94" s="66">
        <v>268447.70398576994</v>
      </c>
      <c r="L94" s="67">
        <f>E94+F94+G94+H94-I94-J94+Taulukko13[[#This Row],[Jälkikäteistarkistuksesta aiheutuva valtionosuuden lisäsiirto]]</f>
        <v>31023297.205338839</v>
      </c>
      <c r="M94" s="71">
        <f>Taulukko13[[#This Row],[Siirtyvät kustannukset (TP21+TP22)]]-Taulukko13[[#This Row],[Siirtyvät tulot ml. verokust. alenema ja tasauksen neutralisointi ]]</f>
        <v>-959331.73162464425</v>
      </c>
      <c r="N94" s="66">
        <f>Taulukko13[[#This Row],[Siirtyvien kustannusten ja tulojen erotus]]*$N$3</f>
        <v>575599.03897478641</v>
      </c>
      <c r="O94" s="66">
        <f>$O$3*Taulukko13[[#This Row],[Asukasluku 31.12.2022]]</f>
        <v>-1.1656551356634744E-8</v>
      </c>
      <c r="P94" s="153">
        <f>Taulukko13[[#This Row],[Muutoksen rajaus (omavastuu 40 %)]]+Taulukko13[[#This Row],[Neutralisointi]]</f>
        <v>575599.03897477477</v>
      </c>
    </row>
    <row r="95" spans="1:16" x14ac:dyDescent="0.2">
      <c r="A95">
        <v>263</v>
      </c>
      <c r="B95" t="s">
        <v>98</v>
      </c>
      <c r="C95" s="66">
        <v>7597</v>
      </c>
      <c r="D95" s="67">
        <v>38303842.11974635</v>
      </c>
      <c r="E95" s="66">
        <v>18211140.747920487</v>
      </c>
      <c r="F95" s="66">
        <v>919690.16235199478</v>
      </c>
      <c r="G95" s="66">
        <v>4004889.3269319278</v>
      </c>
      <c r="H95" s="66">
        <v>12225105.603227846</v>
      </c>
      <c r="I95" s="66">
        <v>58270.2632217266</v>
      </c>
      <c r="J95" s="66">
        <v>-4452446.381623853</v>
      </c>
      <c r="K95" s="66">
        <v>307276.96356484771</v>
      </c>
      <c r="L95" s="67">
        <f>E95+F95+G95+H95-I95-J95+Taulukko13[[#This Row],[Jälkikäteistarkistuksesta aiheutuva valtionosuuden lisäsiirto]]</f>
        <v>40062278.92239923</v>
      </c>
      <c r="M95" s="71">
        <f>Taulukko13[[#This Row],[Siirtyvät kustannukset (TP21+TP22)]]-Taulukko13[[#This Row],[Siirtyvät tulot ml. verokust. alenema ja tasauksen neutralisointi ]]</f>
        <v>-1758436.8026528805</v>
      </c>
      <c r="N95" s="66">
        <f>Taulukko13[[#This Row],[Siirtyvien kustannusten ja tulojen erotus]]*$N$3</f>
        <v>1055062.0815917281</v>
      </c>
      <c r="O95" s="66">
        <f>$O$3*Taulukko13[[#This Row],[Asukasluku 31.12.2022]]</f>
        <v>-1.3342597658031362E-8</v>
      </c>
      <c r="P95" s="153">
        <f>Taulukko13[[#This Row],[Muutoksen rajaus (omavastuu 40 %)]]+Taulukko13[[#This Row],[Neutralisointi]]</f>
        <v>1055062.0815917149</v>
      </c>
    </row>
    <row r="96" spans="1:16" x14ac:dyDescent="0.2">
      <c r="A96">
        <v>265</v>
      </c>
      <c r="B96" t="s">
        <v>99</v>
      </c>
      <c r="C96" s="66">
        <v>1064</v>
      </c>
      <c r="D96" s="67">
        <v>5688975.9640478855</v>
      </c>
      <c r="E96" s="66">
        <v>3416853.7836954719</v>
      </c>
      <c r="F96" s="66">
        <v>291678.83511815022</v>
      </c>
      <c r="G96" s="66">
        <v>576765.83051065204</v>
      </c>
      <c r="H96" s="66">
        <v>1515847.8249096398</v>
      </c>
      <c r="I96" s="66">
        <v>8012.6809224305616</v>
      </c>
      <c r="J96" s="66">
        <v>-556166.23220780864</v>
      </c>
      <c r="K96" s="66">
        <v>43035.762700144529</v>
      </c>
      <c r="L96" s="67">
        <f>E96+F96+G96+H96-I96-J96+Taulukko13[[#This Row],[Jälkikäteistarkistuksesta aiheutuva valtionosuuden lisäsiirto]]</f>
        <v>6392335.5882194359</v>
      </c>
      <c r="M96" s="71">
        <f>Taulukko13[[#This Row],[Siirtyvät kustannukset (TP21+TP22)]]-Taulukko13[[#This Row],[Siirtyvät tulot ml. verokust. alenema ja tasauksen neutralisointi ]]</f>
        <v>-703359.62417155039</v>
      </c>
      <c r="N96" s="66">
        <f>Taulukko13[[#This Row],[Siirtyvien kustannusten ja tulojen erotus]]*$N$3</f>
        <v>422015.77450293011</v>
      </c>
      <c r="O96" s="66">
        <f>$O$3*Taulukko13[[#This Row],[Asukasluku 31.12.2022]]</f>
        <v>-1.8687013173812517E-9</v>
      </c>
      <c r="P96" s="153">
        <f>Taulukko13[[#This Row],[Muutoksen rajaus (omavastuu 40 %)]]+Taulukko13[[#This Row],[Neutralisointi]]</f>
        <v>422015.77450292825</v>
      </c>
    </row>
    <row r="97" spans="1:16" x14ac:dyDescent="0.2">
      <c r="A97">
        <v>271</v>
      </c>
      <c r="B97" t="s">
        <v>100</v>
      </c>
      <c r="C97" s="66">
        <v>6903</v>
      </c>
      <c r="D97" s="67">
        <v>32409732.49210972</v>
      </c>
      <c r="E97" s="66">
        <v>11428121.468120396</v>
      </c>
      <c r="F97" s="66">
        <v>622252.57662900141</v>
      </c>
      <c r="G97" s="66">
        <v>3247919.0504940967</v>
      </c>
      <c r="H97" s="66">
        <v>13414711.272333309</v>
      </c>
      <c r="I97" s="66">
        <v>62225.202498367878</v>
      </c>
      <c r="J97" s="66">
        <v>-2375008.472230284</v>
      </c>
      <c r="K97" s="66">
        <v>279206.64466080611</v>
      </c>
      <c r="L97" s="67">
        <f>E97+F97+G97+H97-I97-J97+Taulukko13[[#This Row],[Jälkikäteistarkistuksesta aiheutuva valtionosuuden lisäsiirto]]</f>
        <v>31304994.281969525</v>
      </c>
      <c r="M97" s="71">
        <f>Taulukko13[[#This Row],[Siirtyvät kustannukset (TP21+TP22)]]-Taulukko13[[#This Row],[Siirtyvät tulot ml. verokust. alenema ja tasauksen neutralisointi ]]</f>
        <v>1104738.2101401947</v>
      </c>
      <c r="N97" s="66">
        <f>Taulukko13[[#This Row],[Siirtyvien kustannusten ja tulojen erotus]]*$N$3</f>
        <v>-662842.92608411668</v>
      </c>
      <c r="O97" s="66">
        <f>$O$3*Taulukko13[[#This Row],[Asukasluku 31.12.2022]]</f>
        <v>-1.2123726685980057E-8</v>
      </c>
      <c r="P97" s="153">
        <f>Taulukko13[[#This Row],[Muutoksen rajaus (omavastuu 40 %)]]+Taulukko13[[#This Row],[Neutralisointi]]</f>
        <v>-662842.92608412879</v>
      </c>
    </row>
    <row r="98" spans="1:16" x14ac:dyDescent="0.2">
      <c r="A98">
        <v>272</v>
      </c>
      <c r="B98" t="s">
        <v>101</v>
      </c>
      <c r="C98" s="66">
        <v>48006</v>
      </c>
      <c r="D98" s="67">
        <v>198154285.18897808</v>
      </c>
      <c r="E98" s="66">
        <v>47885974.576809302</v>
      </c>
      <c r="F98" s="66">
        <v>7802061.6935215686</v>
      </c>
      <c r="G98" s="66">
        <v>17203673.116291463</v>
      </c>
      <c r="H98" s="66">
        <v>103219589.2624846</v>
      </c>
      <c r="I98" s="66">
        <v>492153.77248059982</v>
      </c>
      <c r="J98" s="66">
        <v>-4924337.020003031</v>
      </c>
      <c r="K98" s="66">
        <v>1941705.6618262578</v>
      </c>
      <c r="L98" s="67">
        <f>E98+F98+G98+H98-I98-J98+Taulukko13[[#This Row],[Jälkikäteistarkistuksesta aiheutuva valtionosuuden lisäsiirto]]</f>
        <v>182485187.55845559</v>
      </c>
      <c r="M98" s="71">
        <f>Taulukko13[[#This Row],[Siirtyvät kustannukset (TP21+TP22)]]-Taulukko13[[#This Row],[Siirtyvät tulot ml. verokust. alenema ja tasauksen neutralisointi ]]</f>
        <v>15669097.63052249</v>
      </c>
      <c r="N98" s="66">
        <f>Taulukko13[[#This Row],[Siirtyvien kustannusten ja tulojen erotus]]*$N$3</f>
        <v>-9401458.5783134922</v>
      </c>
      <c r="O98" s="66">
        <f>$O$3*Taulukko13[[#This Row],[Asukasluku 31.12.2022]]</f>
        <v>-8.4312852859214632E-8</v>
      </c>
      <c r="P98" s="153">
        <f>Taulukko13[[#This Row],[Muutoksen rajaus (omavastuu 40 %)]]+Taulukko13[[#This Row],[Neutralisointi]]</f>
        <v>-9401458.5783135761</v>
      </c>
    </row>
    <row r="99" spans="1:16" x14ac:dyDescent="0.2">
      <c r="A99">
        <v>273</v>
      </c>
      <c r="B99" t="s">
        <v>102</v>
      </c>
      <c r="C99" s="66">
        <v>3999</v>
      </c>
      <c r="D99" s="67">
        <v>20815571.855470631</v>
      </c>
      <c r="E99" s="66">
        <v>8191131.2652049996</v>
      </c>
      <c r="F99" s="66">
        <v>418638.08879241231</v>
      </c>
      <c r="G99" s="66">
        <v>1789464.1767538951</v>
      </c>
      <c r="H99" s="66">
        <v>7627525.7410553191</v>
      </c>
      <c r="I99" s="66">
        <v>35668.266943946779</v>
      </c>
      <c r="J99" s="66">
        <v>-1430958.5962528018</v>
      </c>
      <c r="K99" s="66">
        <v>161748.13443409585</v>
      </c>
      <c r="L99" s="67">
        <f>E99+F99+G99+H99-I99-J99+Taulukko13[[#This Row],[Jälkikäteistarkistuksesta aiheutuva valtionosuuden lisäsiirto]]</f>
        <v>19583797.73554958</v>
      </c>
      <c r="M99" s="71">
        <f>Taulukko13[[#This Row],[Siirtyvät kustannukset (TP21+TP22)]]-Taulukko13[[#This Row],[Siirtyvät tulot ml. verokust. alenema ja tasauksen neutralisointi ]]</f>
        <v>1231774.119921051</v>
      </c>
      <c r="N99" s="66">
        <f>Taulukko13[[#This Row],[Siirtyvien kustannusten ja tulojen erotus]]*$N$3</f>
        <v>-739064.47195263044</v>
      </c>
      <c r="O99" s="66">
        <f>$O$3*Taulukko13[[#This Row],[Asukasluku 31.12.2022]]</f>
        <v>-7.0234366242552869E-9</v>
      </c>
      <c r="P99" s="153">
        <f>Taulukko13[[#This Row],[Muutoksen rajaus (omavastuu 40 %)]]+Taulukko13[[#This Row],[Neutralisointi]]</f>
        <v>-739064.47195263742</v>
      </c>
    </row>
    <row r="100" spans="1:16" x14ac:dyDescent="0.2">
      <c r="A100">
        <v>275</v>
      </c>
      <c r="B100" t="s">
        <v>103</v>
      </c>
      <c r="C100" s="66">
        <v>2521</v>
      </c>
      <c r="D100" s="67">
        <v>12567900.427738022</v>
      </c>
      <c r="E100" s="66">
        <v>5606920.1594980173</v>
      </c>
      <c r="F100" s="66">
        <v>365360.27847540204</v>
      </c>
      <c r="G100" s="66">
        <v>1283630.0974890189</v>
      </c>
      <c r="H100" s="66">
        <v>4208594.3897270039</v>
      </c>
      <c r="I100" s="66">
        <v>20276.126554838287</v>
      </c>
      <c r="J100" s="66">
        <v>-1317699.4465170992</v>
      </c>
      <c r="K100" s="66">
        <v>101967.25354047402</v>
      </c>
      <c r="L100" s="67">
        <f>E100+F100+G100+H100-I100-J100+Taulukko13[[#This Row],[Jälkikäteistarkistuksesta aiheutuva valtionosuuden lisäsiirto]]</f>
        <v>12863895.498692179</v>
      </c>
      <c r="M100" s="71">
        <f>Taulukko13[[#This Row],[Siirtyvät kustannukset (TP21+TP22)]]-Taulukko13[[#This Row],[Siirtyvät tulot ml. verokust. alenema ja tasauksen neutralisointi ]]</f>
        <v>-295995.07095415704</v>
      </c>
      <c r="N100" s="66">
        <f>Taulukko13[[#This Row],[Siirtyvien kustannusten ja tulojen erotus]]*$N$3</f>
        <v>177597.04257249419</v>
      </c>
      <c r="O100" s="66">
        <f>$O$3*Taulukko13[[#This Row],[Asukasluku 31.12.2022]]</f>
        <v>-4.4276278393967436E-9</v>
      </c>
      <c r="P100" s="153">
        <f>Taulukko13[[#This Row],[Muutoksen rajaus (omavastuu 40 %)]]+Taulukko13[[#This Row],[Neutralisointi]]</f>
        <v>177597.04257248977</v>
      </c>
    </row>
    <row r="101" spans="1:16" x14ac:dyDescent="0.2">
      <c r="A101">
        <v>276</v>
      </c>
      <c r="B101" t="s">
        <v>104</v>
      </c>
      <c r="C101" s="66">
        <v>15157</v>
      </c>
      <c r="D101" s="67">
        <v>44733671.796878755</v>
      </c>
      <c r="E101" s="66">
        <v>5358392.3764020801</v>
      </c>
      <c r="F101" s="66">
        <v>1270327.3136224994</v>
      </c>
      <c r="G101" s="66">
        <v>4822930.4347006939</v>
      </c>
      <c r="H101" s="66">
        <v>32517062.907434996</v>
      </c>
      <c r="I101" s="66">
        <v>149777.91643682978</v>
      </c>
      <c r="J101" s="66">
        <v>-2809026.5095150489</v>
      </c>
      <c r="K101" s="66">
        <v>613057.38275008521</v>
      </c>
      <c r="L101" s="67">
        <f>E101+F101+G101+H101-I101-J101+Taulukko13[[#This Row],[Jälkikäteistarkistuksesta aiheutuva valtionosuuden lisäsiirto]]</f>
        <v>47241019.007988572</v>
      </c>
      <c r="M101" s="71">
        <f>Taulukko13[[#This Row],[Siirtyvät kustannukset (TP21+TP22)]]-Taulukko13[[#This Row],[Siirtyvät tulot ml. verokust. alenema ja tasauksen neutralisointi ]]</f>
        <v>-2507347.211109817</v>
      </c>
      <c r="N101" s="66">
        <f>Taulukko13[[#This Row],[Siirtyvien kustannusten ja tulojen erotus]]*$N$3</f>
        <v>1504408.3266658899</v>
      </c>
      <c r="O101" s="66">
        <f>$O$3*Taulukko13[[#This Row],[Asukasluku 31.12.2022]]</f>
        <v>-2.6620212281529728E-8</v>
      </c>
      <c r="P101" s="153">
        <f>Taulukko13[[#This Row],[Muutoksen rajaus (omavastuu 40 %)]]+Taulukko13[[#This Row],[Neutralisointi]]</f>
        <v>1504408.3266658634</v>
      </c>
    </row>
    <row r="102" spans="1:16" x14ac:dyDescent="0.2">
      <c r="A102">
        <v>280</v>
      </c>
      <c r="B102" t="s">
        <v>105</v>
      </c>
      <c r="C102" s="66">
        <v>2024</v>
      </c>
      <c r="D102" s="67">
        <v>8504363.2981315684</v>
      </c>
      <c r="E102" s="66">
        <v>2784401.4964297931</v>
      </c>
      <c r="F102" s="66">
        <v>265583.44171436795</v>
      </c>
      <c r="G102" s="66">
        <v>1203922.8346190613</v>
      </c>
      <c r="H102" s="66">
        <v>3354938.1927298093</v>
      </c>
      <c r="I102" s="66">
        <v>16049.602626116706</v>
      </c>
      <c r="J102" s="66">
        <v>-994397.89491380786</v>
      </c>
      <c r="K102" s="66">
        <v>81865.022279222292</v>
      </c>
      <c r="L102" s="67">
        <f>E102+F102+G102+H102-I102-J102+Taulukko13[[#This Row],[Jälkikäteistarkistuksesta aiheutuva valtionosuuden lisäsiirto]]</f>
        <v>8669059.2800599448</v>
      </c>
      <c r="M102" s="71">
        <f>Taulukko13[[#This Row],[Siirtyvät kustannukset (TP21+TP22)]]-Taulukko13[[#This Row],[Siirtyvät tulot ml. verokust. alenema ja tasauksen neutralisointi ]]</f>
        <v>-164695.98192837648</v>
      </c>
      <c r="N102" s="66">
        <f>Taulukko13[[#This Row],[Siirtyvien kustannusten ja tulojen erotus]]*$N$3</f>
        <v>98817.589157025868</v>
      </c>
      <c r="O102" s="66">
        <f>$O$3*Taulukko13[[#This Row],[Asukasluku 31.12.2022]]</f>
        <v>-3.5547476187778697E-9</v>
      </c>
      <c r="P102" s="153">
        <f>Taulukko13[[#This Row],[Muutoksen rajaus (omavastuu 40 %)]]+Taulukko13[[#This Row],[Neutralisointi]]</f>
        <v>98817.589157022318</v>
      </c>
    </row>
    <row r="103" spans="1:16" x14ac:dyDescent="0.2">
      <c r="A103">
        <v>284</v>
      </c>
      <c r="B103" t="s">
        <v>106</v>
      </c>
      <c r="C103" s="66">
        <v>2227</v>
      </c>
      <c r="D103" s="67">
        <v>10360923.537623901</v>
      </c>
      <c r="E103" s="66">
        <v>4760478.6588329701</v>
      </c>
      <c r="F103" s="66">
        <v>200088.62689560623</v>
      </c>
      <c r="G103" s="66">
        <v>1117901.4893914177</v>
      </c>
      <c r="H103" s="66">
        <v>4145971.3580342014</v>
      </c>
      <c r="I103" s="66">
        <v>19265.880110698079</v>
      </c>
      <c r="J103" s="66">
        <v>-897822.76060465362</v>
      </c>
      <c r="K103" s="66">
        <v>90075.792794381457</v>
      </c>
      <c r="L103" s="67">
        <f>E103+F103+G103+H103-I103-J103+Taulukko13[[#This Row],[Jälkikäteistarkistuksesta aiheutuva valtionosuuden lisäsiirto]]</f>
        <v>11193072.806442533</v>
      </c>
      <c r="M103" s="71">
        <f>Taulukko13[[#This Row],[Siirtyvät kustannukset (TP21+TP22)]]-Taulukko13[[#This Row],[Siirtyvät tulot ml. verokust. alenema ja tasauksen neutralisointi ]]</f>
        <v>-832149.26881863177</v>
      </c>
      <c r="N103" s="66">
        <f>Taulukko13[[#This Row],[Siirtyvien kustannusten ja tulojen erotus]]*$N$3</f>
        <v>499289.56129117892</v>
      </c>
      <c r="O103" s="66">
        <f>$O$3*Taulukko13[[#This Row],[Asukasluku 31.12.2022]]</f>
        <v>-3.9112761595940293E-9</v>
      </c>
      <c r="P103" s="153">
        <f>Taulukko13[[#This Row],[Muutoksen rajaus (omavastuu 40 %)]]+Taulukko13[[#This Row],[Neutralisointi]]</f>
        <v>499289.56129117502</v>
      </c>
    </row>
    <row r="104" spans="1:16" x14ac:dyDescent="0.2">
      <c r="A104">
        <v>285</v>
      </c>
      <c r="B104" t="s">
        <v>107</v>
      </c>
      <c r="C104" s="66">
        <v>50617</v>
      </c>
      <c r="D104" s="67">
        <v>253184678.12714371</v>
      </c>
      <c r="E104" s="66">
        <v>90758195.089958638</v>
      </c>
      <c r="F104" s="66">
        <v>5916203.1469630096</v>
      </c>
      <c r="G104" s="66">
        <v>17861401.721191745</v>
      </c>
      <c r="H104" s="66">
        <v>121613771.26533717</v>
      </c>
      <c r="I104" s="66">
        <v>565334.39622726501</v>
      </c>
      <c r="J104" s="66">
        <v>-622835.60624293762</v>
      </c>
      <c r="K104" s="66">
        <v>2047313.1584522703</v>
      </c>
      <c r="L104" s="67">
        <f>E104+F104+G104+H104-I104-J104+Taulukko13[[#This Row],[Jälkikäteistarkistuksesta aiheutuva valtionosuuden lisäsiirto]]</f>
        <v>238254385.5919185</v>
      </c>
      <c r="M104" s="71">
        <f>Taulukko13[[#This Row],[Siirtyvät kustannukset (TP21+TP22)]]-Taulukko13[[#This Row],[Siirtyvät tulot ml. verokust. alenema ja tasauksen neutralisointi ]]</f>
        <v>14930292.535225213</v>
      </c>
      <c r="N104" s="66">
        <f>Taulukko13[[#This Row],[Siirtyvien kustannusten ja tulojen erotus]]*$N$3</f>
        <v>-8958175.5211351253</v>
      </c>
      <c r="O104" s="66">
        <f>$O$3*Taulukko13[[#This Row],[Asukasluku 31.12.2022]]</f>
        <v>-8.8898547539367306E-8</v>
      </c>
      <c r="P104" s="153">
        <f>Taulukko13[[#This Row],[Muutoksen rajaus (omavastuu 40 %)]]+Taulukko13[[#This Row],[Neutralisointi]]</f>
        <v>-8958175.5211352147</v>
      </c>
    </row>
    <row r="105" spans="1:16" x14ac:dyDescent="0.2">
      <c r="A105">
        <v>286</v>
      </c>
      <c r="B105" t="s">
        <v>108</v>
      </c>
      <c r="C105" s="66">
        <v>79429</v>
      </c>
      <c r="D105" s="67">
        <v>378657567.79185939</v>
      </c>
      <c r="E105" s="66">
        <v>123121741.58713599</v>
      </c>
      <c r="F105" s="66">
        <v>10785573.615111597</v>
      </c>
      <c r="G105" s="66">
        <v>30286137.034635458</v>
      </c>
      <c r="H105" s="66">
        <v>185095783.7508584</v>
      </c>
      <c r="I105" s="66">
        <v>868332.87161694211</v>
      </c>
      <c r="J105" s="66">
        <v>-2089723.870557023</v>
      </c>
      <c r="K105" s="66">
        <v>3212676.3115693419</v>
      </c>
      <c r="L105" s="67">
        <f>E105+F105+G105+H105-I105-J105+Taulukko13[[#This Row],[Jälkikäteistarkistuksesta aiheutuva valtionosuuden lisäsiirto]]</f>
        <v>353723303.29825085</v>
      </c>
      <c r="M105" s="71">
        <f>Taulukko13[[#This Row],[Siirtyvät kustannukset (TP21+TP22)]]-Taulukko13[[#This Row],[Siirtyvät tulot ml. verokust. alenema ja tasauksen neutralisointi ]]</f>
        <v>24934264.493608534</v>
      </c>
      <c r="N105" s="66">
        <f>Taulukko13[[#This Row],[Siirtyvien kustannusten ja tulojen erotus]]*$N$3</f>
        <v>-14960558.696165117</v>
      </c>
      <c r="O105" s="66">
        <f>$O$3*Taulukko13[[#This Row],[Asukasluku 31.12.2022]]</f>
        <v>-1.3950101216003331E-7</v>
      </c>
      <c r="P105" s="153">
        <f>Taulukko13[[#This Row],[Muutoksen rajaus (omavastuu 40 %)]]+Taulukko13[[#This Row],[Neutralisointi]]</f>
        <v>-14960558.696165256</v>
      </c>
    </row>
    <row r="106" spans="1:16" x14ac:dyDescent="0.2">
      <c r="A106">
        <v>287</v>
      </c>
      <c r="B106" t="s">
        <v>109</v>
      </c>
      <c r="C106" s="66">
        <v>6242</v>
      </c>
      <c r="D106" s="67">
        <v>30153134.201118436</v>
      </c>
      <c r="E106" s="66">
        <v>13925375.675889857</v>
      </c>
      <c r="F106" s="66">
        <v>642892.88793875021</v>
      </c>
      <c r="G106" s="66">
        <v>3256495.6554263839</v>
      </c>
      <c r="H106" s="66">
        <v>12702006.022503996</v>
      </c>
      <c r="I106" s="66">
        <v>59157.311079342544</v>
      </c>
      <c r="J106" s="66">
        <v>-1745782.7714824674</v>
      </c>
      <c r="K106" s="66">
        <v>252471.08155479527</v>
      </c>
      <c r="L106" s="67">
        <f>E106+F106+G106+H106-I106-J106+Taulukko13[[#This Row],[Jälkikäteistarkistuksesta aiheutuva valtionosuuden lisäsiirto]]</f>
        <v>32465866.78371691</v>
      </c>
      <c r="M106" s="71">
        <f>Taulukko13[[#This Row],[Siirtyvät kustannukset (TP21+TP22)]]-Taulukko13[[#This Row],[Siirtyvät tulot ml. verokust. alenema ja tasauksen neutralisointi ]]</f>
        <v>-2312732.5825984739</v>
      </c>
      <c r="N106" s="66">
        <f>Taulukko13[[#This Row],[Siirtyvien kustannusten ja tulojen erotus]]*$N$3</f>
        <v>1387639.549559084</v>
      </c>
      <c r="O106" s="66">
        <f>$O$3*Taulukko13[[#This Row],[Asukasluku 31.12.2022]]</f>
        <v>-1.0962813555539261E-8</v>
      </c>
      <c r="P106" s="153">
        <f>Taulukko13[[#This Row],[Muutoksen rajaus (omavastuu 40 %)]]+Taulukko13[[#This Row],[Neutralisointi]]</f>
        <v>1387639.5495590731</v>
      </c>
    </row>
    <row r="107" spans="1:16" x14ac:dyDescent="0.2">
      <c r="A107">
        <v>288</v>
      </c>
      <c r="B107" t="s">
        <v>110</v>
      </c>
      <c r="C107" s="66">
        <v>6405</v>
      </c>
      <c r="D107" s="67">
        <v>25985088.145954821</v>
      </c>
      <c r="E107" s="66">
        <v>7676696.6854694877</v>
      </c>
      <c r="F107" s="66">
        <v>1016990.6869014455</v>
      </c>
      <c r="G107" s="66">
        <v>3022067.065141493</v>
      </c>
      <c r="H107" s="66">
        <v>12336155.106311349</v>
      </c>
      <c r="I107" s="66">
        <v>59193.869123935954</v>
      </c>
      <c r="J107" s="66">
        <v>-1818140.8532937774</v>
      </c>
      <c r="K107" s="66">
        <v>259063.96625415949</v>
      </c>
      <c r="L107" s="67">
        <f>E107+F107+G107+H107-I107-J107+Taulukko13[[#This Row],[Jälkikäteistarkistuksesta aiheutuva valtionosuuden lisäsiirto]]</f>
        <v>26069920.494247776</v>
      </c>
      <c r="M107" s="71">
        <f>Taulukko13[[#This Row],[Siirtyvät kustannukset (TP21+TP22)]]-Taulukko13[[#This Row],[Siirtyvät tulot ml. verokust. alenema ja tasauksen neutralisointi ]]</f>
        <v>-84832.348292954266</v>
      </c>
      <c r="N107" s="66">
        <f>Taulukko13[[#This Row],[Siirtyvien kustannusten ja tulojen erotus]]*$N$3</f>
        <v>50899.408975772545</v>
      </c>
      <c r="O107" s="66">
        <f>$O$3*Taulukko13[[#This Row],[Asukasluku 31.12.2022]]</f>
        <v>-1.1249090167130562E-8</v>
      </c>
      <c r="P107" s="153">
        <f>Taulukko13[[#This Row],[Muutoksen rajaus (omavastuu 40 %)]]+Taulukko13[[#This Row],[Neutralisointi]]</f>
        <v>50899.408975761296</v>
      </c>
    </row>
    <row r="108" spans="1:16" x14ac:dyDescent="0.2">
      <c r="A108">
        <v>290</v>
      </c>
      <c r="B108" t="s">
        <v>111</v>
      </c>
      <c r="C108" s="66">
        <v>7755</v>
      </c>
      <c r="D108" s="67">
        <v>43539503.957880639</v>
      </c>
      <c r="E108" s="66">
        <v>21629774.245177183</v>
      </c>
      <c r="F108" s="66">
        <v>1459994.7884591385</v>
      </c>
      <c r="G108" s="66">
        <v>3861415.0595211708</v>
      </c>
      <c r="H108" s="66">
        <v>13849802.092857648</v>
      </c>
      <c r="I108" s="66">
        <v>67867.611643043711</v>
      </c>
      <c r="J108" s="66">
        <v>-3245034.1603801535</v>
      </c>
      <c r="K108" s="66">
        <v>313667.61253723764</v>
      </c>
      <c r="L108" s="67">
        <f>E108+F108+G108+H108-I108-J108+Taulukko13[[#This Row],[Jälkikäteistarkistuksesta aiheutuva valtionosuuden lisäsiirto]]</f>
        <v>44291820.347289488</v>
      </c>
      <c r="M108" s="71">
        <f>Taulukko13[[#This Row],[Siirtyvät kustannukset (TP21+TP22)]]-Taulukko13[[#This Row],[Siirtyvät tulot ml. verokust. alenema ja tasauksen neutralisointi ]]</f>
        <v>-752316.38940884918</v>
      </c>
      <c r="N108" s="66">
        <f>Taulukko13[[#This Row],[Siirtyvien kustannusten ja tulojen erotus]]*$N$3</f>
        <v>451389.83364530938</v>
      </c>
      <c r="O108" s="66">
        <f>$O$3*Taulukko13[[#This Row],[Asukasluku 31.12.2022]]</f>
        <v>-1.3620092778469554E-8</v>
      </c>
      <c r="P108" s="153">
        <f>Taulukko13[[#This Row],[Muutoksen rajaus (omavastuu 40 %)]]+Taulukko13[[#This Row],[Neutralisointi]]</f>
        <v>451389.83364529576</v>
      </c>
    </row>
    <row r="109" spans="1:16" x14ac:dyDescent="0.2">
      <c r="A109">
        <v>291</v>
      </c>
      <c r="B109" t="s">
        <v>112</v>
      </c>
      <c r="C109" s="66">
        <v>2119</v>
      </c>
      <c r="D109" s="67">
        <v>11520593.885757539</v>
      </c>
      <c r="E109" s="66">
        <v>6854256.3692169022</v>
      </c>
      <c r="F109" s="66">
        <v>466925.34570143523</v>
      </c>
      <c r="G109" s="66">
        <v>1041545.0604378995</v>
      </c>
      <c r="H109" s="66">
        <v>3761292.4769601822</v>
      </c>
      <c r="I109" s="66">
        <v>18743.491331409052</v>
      </c>
      <c r="J109" s="66">
        <v>-848888.63064818445</v>
      </c>
      <c r="K109" s="66">
        <v>85707.501091735205</v>
      </c>
      <c r="L109" s="67">
        <f>E109+F109+G109+H109-I109-J109+Taulukko13[[#This Row],[Jälkikäteistarkistuksesta aiheutuva valtionosuuden lisäsiirto]]</f>
        <v>13039871.892724929</v>
      </c>
      <c r="M109" s="71">
        <f>Taulukko13[[#This Row],[Siirtyvät kustannukset (TP21+TP22)]]-Taulukko13[[#This Row],[Siirtyvät tulot ml. verokust. alenema ja tasauksen neutralisointi ]]</f>
        <v>-1519278.00696739</v>
      </c>
      <c r="N109" s="66">
        <f>Taulukko13[[#This Row],[Siirtyvien kustannusten ja tulojen erotus]]*$N$3</f>
        <v>911566.80418043374</v>
      </c>
      <c r="O109" s="66">
        <f>$O$3*Taulukko13[[#This Row],[Asukasluku 31.12.2022]]</f>
        <v>-3.7215959506869098E-9</v>
      </c>
      <c r="P109" s="153">
        <f>Taulukko13[[#This Row],[Muutoksen rajaus (omavastuu 40 %)]]+Taulukko13[[#This Row],[Neutralisointi]]</f>
        <v>911566.80418043002</v>
      </c>
    </row>
    <row r="110" spans="1:16" x14ac:dyDescent="0.2">
      <c r="A110">
        <v>297</v>
      </c>
      <c r="B110" t="s">
        <v>113</v>
      </c>
      <c r="C110" s="66">
        <v>122594</v>
      </c>
      <c r="D110" s="67">
        <v>503911571.00815874</v>
      </c>
      <c r="E110" s="66">
        <v>137038850.83563891</v>
      </c>
      <c r="F110" s="66">
        <v>13170746.346276205</v>
      </c>
      <c r="G110" s="66">
        <v>43924113.12380179</v>
      </c>
      <c r="H110" s="66">
        <v>275842910.13840598</v>
      </c>
      <c r="I110" s="66">
        <v>1281183.9862993276</v>
      </c>
      <c r="J110" s="66">
        <v>-9352716.8434440438</v>
      </c>
      <c r="K110" s="66">
        <v>4958577.3425390208</v>
      </c>
      <c r="L110" s="67">
        <f>E110+F110+G110+H110-I110-J110+Taulukko13[[#This Row],[Jälkikäteistarkistuksesta aiheutuva valtionosuuden lisäsiirto]]</f>
        <v>483006730.64380664</v>
      </c>
      <c r="M110" s="71">
        <f>Taulukko13[[#This Row],[Siirtyvät kustannukset (TP21+TP22)]]-Taulukko13[[#This Row],[Siirtyvät tulot ml. verokust. alenema ja tasauksen neutralisointi ]]</f>
        <v>20904840.364352107</v>
      </c>
      <c r="N110" s="66">
        <f>Taulukko13[[#This Row],[Siirtyvien kustannusten ja tulojen erotus]]*$N$3</f>
        <v>-12542904.218611261</v>
      </c>
      <c r="O110" s="66">
        <f>$O$3*Taulukko13[[#This Row],[Asukasluku 31.12.2022]]</f>
        <v>-2.1531162528480935E-7</v>
      </c>
      <c r="P110" s="153">
        <f>Taulukko13[[#This Row],[Muutoksen rajaus (omavastuu 40 %)]]+Taulukko13[[#This Row],[Neutralisointi]]</f>
        <v>-12542904.218611477</v>
      </c>
    </row>
    <row r="111" spans="1:16" x14ac:dyDescent="0.2">
      <c r="A111">
        <v>300</v>
      </c>
      <c r="B111" t="s">
        <v>114</v>
      </c>
      <c r="C111" s="66">
        <v>3437</v>
      </c>
      <c r="D111" s="67">
        <v>16263274.765889296</v>
      </c>
      <c r="E111" s="66">
        <v>8661284.8713300414</v>
      </c>
      <c r="F111" s="66">
        <v>315099.8865469211</v>
      </c>
      <c r="G111" s="66">
        <v>1756579.9742480097</v>
      </c>
      <c r="H111" s="66">
        <v>6045808.8303942708</v>
      </c>
      <c r="I111" s="66">
        <v>28197.610056148962</v>
      </c>
      <c r="J111" s="66">
        <v>-1721592.5677646804</v>
      </c>
      <c r="K111" s="66">
        <v>139016.8387221774</v>
      </c>
      <c r="L111" s="67">
        <f>E111+F111+G111+H111-I111-J111+Taulukko13[[#This Row],[Jälkikäteistarkistuksesta aiheutuva valtionosuuden lisäsiirto]]</f>
        <v>18611185.358949952</v>
      </c>
      <c r="M111" s="71">
        <f>Taulukko13[[#This Row],[Siirtyvät kustannukset (TP21+TP22)]]-Taulukko13[[#This Row],[Siirtyvät tulot ml. verokust. alenema ja tasauksen neutralisointi ]]</f>
        <v>-2347910.5930606555</v>
      </c>
      <c r="N111" s="66">
        <f>Taulukko13[[#This Row],[Siirtyvien kustannusten ja tulojen erotus]]*$N$3</f>
        <v>1408746.3558363931</v>
      </c>
      <c r="O111" s="66">
        <f>$O$3*Taulukko13[[#This Row],[Asukasluku 31.12.2022]]</f>
        <v>-6.0363970186460169E-9</v>
      </c>
      <c r="P111" s="153">
        <f>Taulukko13[[#This Row],[Muutoksen rajaus (omavastuu 40 %)]]+Taulukko13[[#This Row],[Neutralisointi]]</f>
        <v>1408746.355836387</v>
      </c>
    </row>
    <row r="112" spans="1:16" x14ac:dyDescent="0.2">
      <c r="A112">
        <v>301</v>
      </c>
      <c r="B112" t="s">
        <v>115</v>
      </c>
      <c r="C112" s="66">
        <v>19890</v>
      </c>
      <c r="D112" s="67">
        <v>99608615.818907127</v>
      </c>
      <c r="E112" s="66">
        <v>39083234.293977343</v>
      </c>
      <c r="F112" s="66">
        <v>1909072.1185039012</v>
      </c>
      <c r="G112" s="66">
        <v>9945922.974944111</v>
      </c>
      <c r="H112" s="66">
        <v>35903992.893543974</v>
      </c>
      <c r="I112" s="66">
        <v>167623.54400681664</v>
      </c>
      <c r="J112" s="66">
        <v>-9201953.4023483731</v>
      </c>
      <c r="K112" s="66">
        <v>804493.72190401761</v>
      </c>
      <c r="L112" s="67">
        <f>E112+F112+G112+H112-I112-J112+Taulukko13[[#This Row],[Jälkikäteistarkistuksesta aiheutuva valtionosuuden lisäsiirto]]</f>
        <v>96681045.861214906</v>
      </c>
      <c r="M112" s="71">
        <f>Taulukko13[[#This Row],[Siirtyvät kustannukset (TP21+TP22)]]-Taulukko13[[#This Row],[Siirtyvät tulot ml. verokust. alenema ja tasauksen neutralisointi ]]</f>
        <v>2927569.9576922208</v>
      </c>
      <c r="N112" s="66">
        <f>Taulukko13[[#This Row],[Siirtyvien kustannusten ja tulojen erotus]]*$N$3</f>
        <v>-1756541.9746153322</v>
      </c>
      <c r="O112" s="66">
        <f>$O$3*Taulukko13[[#This Row],[Asukasluku 31.12.2022]]</f>
        <v>-3.493277180706118E-8</v>
      </c>
      <c r="P112" s="153">
        <f>Taulukko13[[#This Row],[Muutoksen rajaus (omavastuu 40 %)]]+Taulukko13[[#This Row],[Neutralisointi]]</f>
        <v>-1756541.9746153671</v>
      </c>
    </row>
    <row r="113" spans="1:16" x14ac:dyDescent="0.2">
      <c r="A113">
        <v>304</v>
      </c>
      <c r="B113" t="s">
        <v>116</v>
      </c>
      <c r="C113" s="66">
        <v>950</v>
      </c>
      <c r="D113" s="67">
        <v>5176498.392632273</v>
      </c>
      <c r="E113" s="66">
        <v>1606518.6858438109</v>
      </c>
      <c r="F113" s="66">
        <v>115323.83476967385</v>
      </c>
      <c r="G113" s="66">
        <v>420446.04748087964</v>
      </c>
      <c r="H113" s="66">
        <v>2521995.5415382963</v>
      </c>
      <c r="I113" s="66">
        <v>11691.113121714312</v>
      </c>
      <c r="J113" s="66">
        <v>-6101.4263611966417</v>
      </c>
      <c r="K113" s="66">
        <v>38424.788125129046</v>
      </c>
      <c r="L113" s="67">
        <f>E113+F113+G113+H113-I113-J113+Taulukko13[[#This Row],[Jälkikäteistarkistuksesta aiheutuva valtionosuuden lisäsiirto]]</f>
        <v>4697119.2109972723</v>
      </c>
      <c r="M113" s="71">
        <f>Taulukko13[[#This Row],[Siirtyvät kustannukset (TP21+TP22)]]-Taulukko13[[#This Row],[Siirtyvät tulot ml. verokust. alenema ja tasauksen neutralisointi ]]</f>
        <v>479379.18163500074</v>
      </c>
      <c r="N113" s="66">
        <f>Taulukko13[[#This Row],[Siirtyvien kustannusten ja tulojen erotus]]*$N$3</f>
        <v>-287627.5089810004</v>
      </c>
      <c r="O113" s="66">
        <f>$O$3*Taulukko13[[#This Row],[Asukasluku 31.12.2022]]</f>
        <v>-1.6684833190904032E-9</v>
      </c>
      <c r="P113" s="153">
        <f>Taulukko13[[#This Row],[Muutoksen rajaus (omavastuu 40 %)]]+Taulukko13[[#This Row],[Neutralisointi]]</f>
        <v>-287627.50898100209</v>
      </c>
    </row>
    <row r="114" spans="1:16" x14ac:dyDescent="0.2">
      <c r="A114">
        <v>305</v>
      </c>
      <c r="B114" t="s">
        <v>117</v>
      </c>
      <c r="C114" s="66">
        <v>15146</v>
      </c>
      <c r="D114" s="67">
        <v>70094763.338363916</v>
      </c>
      <c r="E114" s="66">
        <v>28693694.919035655</v>
      </c>
      <c r="F114" s="66">
        <v>1931486.3764185347</v>
      </c>
      <c r="G114" s="66">
        <v>6409199.5699193357</v>
      </c>
      <c r="H114" s="66">
        <v>27656031.379070226</v>
      </c>
      <c r="I114" s="66">
        <v>131160.078744197</v>
      </c>
      <c r="J114" s="66">
        <v>-5409205.516788709</v>
      </c>
      <c r="K114" s="66">
        <v>612612.46415074158</v>
      </c>
      <c r="L114" s="67">
        <f>E114+F114+G114+H114-I114-J114+Taulukko13[[#This Row],[Jälkikäteistarkistuksesta aiheutuva valtionosuuden lisäsiirto]]</f>
        <v>70581070.146639004</v>
      </c>
      <c r="M114" s="71">
        <f>Taulukko13[[#This Row],[Siirtyvät kustannukset (TP21+TP22)]]-Taulukko13[[#This Row],[Siirtyvät tulot ml. verokust. alenema ja tasauksen neutralisointi ]]</f>
        <v>-486306.80827508867</v>
      </c>
      <c r="N114" s="66">
        <f>Taulukko13[[#This Row],[Siirtyvien kustannusten ja tulojen erotus]]*$N$3</f>
        <v>291784.08496505313</v>
      </c>
      <c r="O114" s="66">
        <f>$O$3*Taulukko13[[#This Row],[Asukasluku 31.12.2022]]</f>
        <v>-2.6600893000992891E-8</v>
      </c>
      <c r="P114" s="153">
        <f>Taulukko13[[#This Row],[Muutoksen rajaus (omavastuu 40 %)]]+Taulukko13[[#This Row],[Neutralisointi]]</f>
        <v>291784.08496502653</v>
      </c>
    </row>
    <row r="115" spans="1:16" x14ac:dyDescent="0.2">
      <c r="A115">
        <v>309</v>
      </c>
      <c r="B115" t="s">
        <v>118</v>
      </c>
      <c r="C115" s="66">
        <v>6457</v>
      </c>
      <c r="D115" s="67">
        <v>33072041.225674648</v>
      </c>
      <c r="E115" s="66">
        <v>13137534.201319547</v>
      </c>
      <c r="F115" s="66">
        <v>503025.92743901291</v>
      </c>
      <c r="G115" s="66">
        <v>2899682.5381642901</v>
      </c>
      <c r="H115" s="66">
        <v>11148995.741558291</v>
      </c>
      <c r="I115" s="66">
        <v>51652.865653160981</v>
      </c>
      <c r="J115" s="66">
        <v>-3316150.2418696973</v>
      </c>
      <c r="K115" s="66">
        <v>261167.21781469288</v>
      </c>
      <c r="L115" s="67">
        <f>E115+F115+G115+H115-I115-J115+Taulukko13[[#This Row],[Jälkikäteistarkistuksesta aiheutuva valtionosuuden lisäsiirto]]</f>
        <v>31214903.002512373</v>
      </c>
      <c r="M115" s="71">
        <f>Taulukko13[[#This Row],[Siirtyvät kustannukset (TP21+TP22)]]-Taulukko13[[#This Row],[Siirtyvät tulot ml. verokust. alenema ja tasauksen neutralisointi ]]</f>
        <v>1857138.2231622748</v>
      </c>
      <c r="N115" s="66">
        <f>Taulukko13[[#This Row],[Siirtyvien kustannusten ja tulojen erotus]]*$N$3</f>
        <v>-1114282.9338973647</v>
      </c>
      <c r="O115" s="66">
        <f>$O$3*Taulukko13[[#This Row],[Asukasluku 31.12.2022]]</f>
        <v>-1.1340417675122877E-8</v>
      </c>
      <c r="P115" s="153">
        <f>Taulukko13[[#This Row],[Muutoksen rajaus (omavastuu 40 %)]]+Taulukko13[[#This Row],[Neutralisointi]]</f>
        <v>-1114282.9338973761</v>
      </c>
    </row>
    <row r="116" spans="1:16" x14ac:dyDescent="0.2">
      <c r="A116">
        <v>312</v>
      </c>
      <c r="B116" t="s">
        <v>119</v>
      </c>
      <c r="C116" s="66">
        <v>1196</v>
      </c>
      <c r="D116" s="67">
        <v>6597861.7947207307</v>
      </c>
      <c r="E116" s="66">
        <v>2733474.7618296184</v>
      </c>
      <c r="F116" s="66">
        <v>411534.41760715481</v>
      </c>
      <c r="G116" s="66">
        <v>662771.40060601092</v>
      </c>
      <c r="H116" s="66">
        <v>1914669.1769777487</v>
      </c>
      <c r="I116" s="66">
        <v>10311.951450681943</v>
      </c>
      <c r="J116" s="66">
        <v>-681896.16920608166</v>
      </c>
      <c r="K116" s="66">
        <v>48374.785892267726</v>
      </c>
      <c r="L116" s="67">
        <f>E116+F116+G116+H116-I116-J116+Taulukko13[[#This Row],[Jälkikäteistarkistuksesta aiheutuva valtionosuuden lisäsiirto]]</f>
        <v>6442408.7606682004</v>
      </c>
      <c r="M116" s="71">
        <f>Taulukko13[[#This Row],[Siirtyvät kustannukset (TP21+TP22)]]-Taulukko13[[#This Row],[Siirtyvät tulot ml. verokust. alenema ja tasauksen neutralisointi ]]</f>
        <v>155453.0340525303</v>
      </c>
      <c r="N116" s="66">
        <f>Taulukko13[[#This Row],[Siirtyvien kustannusten ja tulojen erotus]]*$N$3</f>
        <v>-93271.820431518165</v>
      </c>
      <c r="O116" s="66">
        <f>$O$3*Taulukko13[[#This Row],[Asukasluku 31.12.2022]]</f>
        <v>-2.1005326838232866E-9</v>
      </c>
      <c r="P116" s="153">
        <f>Taulukko13[[#This Row],[Muutoksen rajaus (omavastuu 40 %)]]+Taulukko13[[#This Row],[Neutralisointi]]</f>
        <v>-93271.82043152026</v>
      </c>
    </row>
    <row r="117" spans="1:16" x14ac:dyDescent="0.2">
      <c r="A117">
        <v>316</v>
      </c>
      <c r="B117" t="s">
        <v>120</v>
      </c>
      <c r="C117" s="66">
        <v>4198</v>
      </c>
      <c r="D117" s="67">
        <v>17262755.987771649</v>
      </c>
      <c r="E117" s="66">
        <v>4599677.7496491857</v>
      </c>
      <c r="F117" s="66">
        <v>279074.9189823186</v>
      </c>
      <c r="G117" s="66">
        <v>1932229.8313717931</v>
      </c>
      <c r="H117" s="66">
        <v>8769691.5008783545</v>
      </c>
      <c r="I117" s="66">
        <v>40112.757209806892</v>
      </c>
      <c r="J117" s="66">
        <v>-1154744.7237405446</v>
      </c>
      <c r="K117" s="66">
        <v>169797.11636767551</v>
      </c>
      <c r="L117" s="67">
        <f>E117+F117+G117+H117-I117-J117+Taulukko13[[#This Row],[Jälkikäteistarkistuksesta aiheutuva valtionosuuden lisäsiirto]]</f>
        <v>16865103.083780065</v>
      </c>
      <c r="M117" s="71">
        <f>Taulukko13[[#This Row],[Siirtyvät kustannukset (TP21+TP22)]]-Taulukko13[[#This Row],[Siirtyvät tulot ml. verokust. alenema ja tasauksen neutralisointi ]]</f>
        <v>397652.90399158373</v>
      </c>
      <c r="N117" s="66">
        <f>Taulukko13[[#This Row],[Siirtyvien kustannusten ja tulojen erotus]]*$N$3</f>
        <v>-238591.74239495018</v>
      </c>
      <c r="O117" s="66">
        <f>$O$3*Taulukko13[[#This Row],[Asukasluku 31.12.2022]]</f>
        <v>-7.3729399721489611E-9</v>
      </c>
      <c r="P117" s="153">
        <f>Taulukko13[[#This Row],[Muutoksen rajaus (omavastuu 40 %)]]+Taulukko13[[#This Row],[Neutralisointi]]</f>
        <v>-238591.74239495755</v>
      </c>
    </row>
    <row r="118" spans="1:16" x14ac:dyDescent="0.2">
      <c r="A118">
        <v>317</v>
      </c>
      <c r="B118" t="s">
        <v>121</v>
      </c>
      <c r="C118" s="66">
        <v>2474</v>
      </c>
      <c r="D118" s="67">
        <v>11993959.204987224</v>
      </c>
      <c r="E118" s="66">
        <v>5751145.468717441</v>
      </c>
      <c r="F118" s="66">
        <v>386168.93168811861</v>
      </c>
      <c r="G118" s="66">
        <v>1328979.1144180452</v>
      </c>
      <c r="H118" s="66">
        <v>3612207.6400362756</v>
      </c>
      <c r="I118" s="66">
        <v>17724.615844093165</v>
      </c>
      <c r="J118" s="66">
        <v>-1722421.443727924</v>
      </c>
      <c r="K118" s="66">
        <v>100066.23770691501</v>
      </c>
      <c r="L118" s="67">
        <f>E118+F118+G118+H118-I118-J118+Taulukko13[[#This Row],[Jälkikäteistarkistuksesta aiheutuva valtionosuuden lisäsiirto]]</f>
        <v>12883264.220450625</v>
      </c>
      <c r="M118" s="71">
        <f>Taulukko13[[#This Row],[Siirtyvät kustannukset (TP21+TP22)]]-Taulukko13[[#This Row],[Siirtyvät tulot ml. verokust. alenema ja tasauksen neutralisointi ]]</f>
        <v>-889305.01546340063</v>
      </c>
      <c r="N118" s="66">
        <f>Taulukko13[[#This Row],[Siirtyvien kustannusten ja tulojen erotus]]*$N$3</f>
        <v>533583.00927804026</v>
      </c>
      <c r="O118" s="66">
        <f>$O$3*Taulukko13[[#This Row],[Asukasluku 31.12.2022]]</f>
        <v>-4.3450818225575344E-9</v>
      </c>
      <c r="P118" s="153">
        <f>Taulukko13[[#This Row],[Muutoksen rajaus (omavastuu 40 %)]]+Taulukko13[[#This Row],[Neutralisointi]]</f>
        <v>533583.00927803596</v>
      </c>
    </row>
    <row r="119" spans="1:16" x14ac:dyDescent="0.2">
      <c r="A119">
        <v>320</v>
      </c>
      <c r="B119" t="s">
        <v>122</v>
      </c>
      <c r="C119" s="66">
        <v>6996</v>
      </c>
      <c r="D119" s="67">
        <v>38965593.501986444</v>
      </c>
      <c r="E119" s="66">
        <v>20227946.068837374</v>
      </c>
      <c r="F119" s="66">
        <v>582137.90015949612</v>
      </c>
      <c r="G119" s="66">
        <v>3080375.5090875048</v>
      </c>
      <c r="H119" s="66">
        <v>14290745.325610846</v>
      </c>
      <c r="I119" s="66">
        <v>65930.793896470292</v>
      </c>
      <c r="J119" s="66">
        <v>-1939881.1633837582</v>
      </c>
      <c r="K119" s="66">
        <v>282968.22918252926</v>
      </c>
      <c r="L119" s="67">
        <f>E119+F119+G119+H119-I119-J119+Taulukko13[[#This Row],[Jälkikäteistarkistuksesta aiheutuva valtionosuuden lisäsiirto]]</f>
        <v>40338123.402365036</v>
      </c>
      <c r="M119" s="71">
        <f>Taulukko13[[#This Row],[Siirtyvät kustannukset (TP21+TP22)]]-Taulukko13[[#This Row],[Siirtyvät tulot ml. verokust. alenema ja tasauksen neutralisointi ]]</f>
        <v>-1372529.9003785923</v>
      </c>
      <c r="N119" s="66">
        <f>Taulukko13[[#This Row],[Siirtyvien kustannusten ja tulojen erotus]]*$N$3</f>
        <v>823517.94022715522</v>
      </c>
      <c r="O119" s="66">
        <f>$O$3*Taulukko13[[#This Row],[Asukasluku 31.12.2022]]</f>
        <v>-1.2287062421427854E-8</v>
      </c>
      <c r="P119" s="153">
        <f>Taulukko13[[#This Row],[Muutoksen rajaus (omavastuu 40 %)]]+Taulukko13[[#This Row],[Neutralisointi]]</f>
        <v>823517.94022714288</v>
      </c>
    </row>
    <row r="120" spans="1:16" x14ac:dyDescent="0.2">
      <c r="A120">
        <v>322</v>
      </c>
      <c r="B120" t="s">
        <v>123</v>
      </c>
      <c r="C120" s="66">
        <v>6549</v>
      </c>
      <c r="D120" s="67">
        <v>29305625.874443654</v>
      </c>
      <c r="E120" s="66">
        <v>12171788.81652211</v>
      </c>
      <c r="F120" s="66">
        <v>537732.2530902205</v>
      </c>
      <c r="G120" s="66">
        <v>2890952.6815149649</v>
      </c>
      <c r="H120" s="66">
        <v>12884739.122927586</v>
      </c>
      <c r="I120" s="66">
        <v>59501.186181582867</v>
      </c>
      <c r="J120" s="66">
        <v>-2441533.6944576115</v>
      </c>
      <c r="K120" s="66">
        <v>264888.35519102117</v>
      </c>
      <c r="L120" s="67">
        <f>E120+F120+G120+H120-I120-J120+Taulukko13[[#This Row],[Jälkikäteistarkistuksesta aiheutuva valtionosuuden lisäsiirto]]</f>
        <v>31132133.737521935</v>
      </c>
      <c r="M120" s="71">
        <f>Taulukko13[[#This Row],[Siirtyvät kustannukset (TP21+TP22)]]-Taulukko13[[#This Row],[Siirtyvät tulot ml. verokust. alenema ja tasauksen neutralisointi ]]</f>
        <v>-1826507.8630782813</v>
      </c>
      <c r="N120" s="66">
        <f>Taulukko13[[#This Row],[Siirtyvien kustannusten ja tulojen erotus]]*$N$3</f>
        <v>1095904.7178469684</v>
      </c>
      <c r="O120" s="66">
        <f>$O$3*Taulukko13[[#This Row],[Asukasluku 31.12.2022]]</f>
        <v>-1.1501997112340054E-8</v>
      </c>
      <c r="P120" s="153">
        <f>Taulukko13[[#This Row],[Muutoksen rajaus (omavastuu 40 %)]]+Taulukko13[[#This Row],[Neutralisointi]]</f>
        <v>1095904.717846957</v>
      </c>
    </row>
    <row r="121" spans="1:16" x14ac:dyDescent="0.2">
      <c r="A121">
        <v>398</v>
      </c>
      <c r="B121" t="s">
        <v>124</v>
      </c>
      <c r="C121" s="66">
        <v>120175</v>
      </c>
      <c r="D121" s="67">
        <v>459120765.06066704</v>
      </c>
      <c r="E121" s="66">
        <v>134157875.23053178</v>
      </c>
      <c r="F121" s="66">
        <v>14470417.861380909</v>
      </c>
      <c r="G121" s="66">
        <v>41800784.068365447</v>
      </c>
      <c r="H121" s="66">
        <v>273902185.67475545</v>
      </c>
      <c r="I121" s="66">
        <v>1278342.2286397188</v>
      </c>
      <c r="J121" s="66">
        <v>-8124785.7284322605</v>
      </c>
      <c r="K121" s="66">
        <v>4860735.6978288237</v>
      </c>
      <c r="L121" s="67">
        <f>E121+F121+G121+H121-I121-J121+Taulukko13[[#This Row],[Jälkikäteistarkistuksesta aiheutuva valtionosuuden lisäsiirto]]</f>
        <v>476038442.03265494</v>
      </c>
      <c r="M121" s="71">
        <f>Taulukko13[[#This Row],[Siirtyvät kustannukset (TP21+TP22)]]-Taulukko13[[#This Row],[Siirtyvät tulot ml. verokust. alenema ja tasauksen neutralisointi ]]</f>
        <v>-16917676.971987903</v>
      </c>
      <c r="N121" s="66">
        <f>Taulukko13[[#This Row],[Siirtyvien kustannusten ja tulojen erotus]]*$N$3</f>
        <v>10150606.183192739</v>
      </c>
      <c r="O121" s="66">
        <f>$O$3*Taulukko13[[#This Row],[Asukasluku 31.12.2022]]</f>
        <v>-2.1106313986493601E-7</v>
      </c>
      <c r="P121" s="153">
        <f>Taulukko13[[#This Row],[Muutoksen rajaus (omavastuu 40 %)]]+Taulukko13[[#This Row],[Neutralisointi]]</f>
        <v>10150606.183192529</v>
      </c>
    </row>
    <row r="122" spans="1:16" x14ac:dyDescent="0.2">
      <c r="A122">
        <v>399</v>
      </c>
      <c r="B122" t="s">
        <v>125</v>
      </c>
      <c r="C122" s="66">
        <v>7817</v>
      </c>
      <c r="D122" s="67">
        <v>33097967.343488056</v>
      </c>
      <c r="E122" s="66">
        <v>7716821.5605511125</v>
      </c>
      <c r="F122" s="66">
        <v>440000.62203816418</v>
      </c>
      <c r="G122" s="66">
        <v>3112742.5582437105</v>
      </c>
      <c r="H122" s="66">
        <v>17999806.919123672</v>
      </c>
      <c r="I122" s="66">
        <v>81742.802120598877</v>
      </c>
      <c r="J122" s="66">
        <v>-1196098.8525337006</v>
      </c>
      <c r="K122" s="66">
        <v>316175.33555171971</v>
      </c>
      <c r="L122" s="67">
        <f>E122+F122+G122+H122-I122-J122+Taulukko13[[#This Row],[Jälkikäteistarkistuksesta aiheutuva valtionosuuden lisäsiirto]]</f>
        <v>30699903.045921482</v>
      </c>
      <c r="M122" s="71">
        <f>Taulukko13[[#This Row],[Siirtyvät kustannukset (TP21+TP22)]]-Taulukko13[[#This Row],[Siirtyvät tulot ml. verokust. alenema ja tasauksen neutralisointi ]]</f>
        <v>2398064.2975665741</v>
      </c>
      <c r="N122" s="66">
        <f>Taulukko13[[#This Row],[Siirtyvien kustannusten ja tulojen erotus]]*$N$3</f>
        <v>-1438838.578539944</v>
      </c>
      <c r="O122" s="66">
        <f>$O$3*Taulukko13[[#This Row],[Asukasluku 31.12.2022]]</f>
        <v>-1.3728983268768087E-8</v>
      </c>
      <c r="P122" s="153">
        <f>Taulukko13[[#This Row],[Muutoksen rajaus (omavastuu 40 %)]]+Taulukko13[[#This Row],[Neutralisointi]]</f>
        <v>-1438838.5785399578</v>
      </c>
    </row>
    <row r="123" spans="1:16" x14ac:dyDescent="0.2">
      <c r="A123">
        <v>400</v>
      </c>
      <c r="B123" t="s">
        <v>126</v>
      </c>
      <c r="C123" s="66">
        <v>8366</v>
      </c>
      <c r="D123" s="67">
        <v>32159009.26051591</v>
      </c>
      <c r="E123" s="66">
        <v>10630792.484258017</v>
      </c>
      <c r="F123" s="66">
        <v>1062055.422283832</v>
      </c>
      <c r="G123" s="66">
        <v>3818876.8850586736</v>
      </c>
      <c r="H123" s="66">
        <v>16596798.838291975</v>
      </c>
      <c r="I123" s="66">
        <v>78280.872849489271</v>
      </c>
      <c r="J123" s="66">
        <v>-2460143.1360710091</v>
      </c>
      <c r="K123" s="66">
        <v>338380.81837350479</v>
      </c>
      <c r="L123" s="67">
        <f>E123+F123+G123+H123-I123-J123+Taulukko13[[#This Row],[Jälkikäteistarkistuksesta aiheutuva valtionosuuden lisäsiirto]]</f>
        <v>34828766.711487517</v>
      </c>
      <c r="M123" s="71">
        <f>Taulukko13[[#This Row],[Siirtyvät kustannukset (TP21+TP22)]]-Taulukko13[[#This Row],[Siirtyvät tulot ml. verokust. alenema ja tasauksen neutralisointi ]]</f>
        <v>-2669757.4509716071</v>
      </c>
      <c r="N123" s="66">
        <f>Taulukko13[[#This Row],[Siirtyvien kustannusten ja tulojen erotus]]*$N$3</f>
        <v>1601854.4705829639</v>
      </c>
      <c r="O123" s="66">
        <f>$O$3*Taulukko13[[#This Row],[Asukasluku 31.12.2022]]</f>
        <v>-1.4693190997379278E-8</v>
      </c>
      <c r="P123" s="153">
        <f>Taulukko13[[#This Row],[Muutoksen rajaus (omavastuu 40 %)]]+Taulukko13[[#This Row],[Neutralisointi]]</f>
        <v>1601854.4705829492</v>
      </c>
    </row>
    <row r="124" spans="1:16" x14ac:dyDescent="0.2">
      <c r="A124">
        <v>402</v>
      </c>
      <c r="B124" t="s">
        <v>127</v>
      </c>
      <c r="C124" s="66">
        <v>9099</v>
      </c>
      <c r="D124" s="67">
        <v>45896908.839054301</v>
      </c>
      <c r="E124" s="66">
        <v>16856278.638137858</v>
      </c>
      <c r="F124" s="66">
        <v>809702.95015814924</v>
      </c>
      <c r="G124" s="66">
        <v>4338912.9435718935</v>
      </c>
      <c r="H124" s="66">
        <v>16196931.120605946</v>
      </c>
      <c r="I124" s="66">
        <v>75389.611333021225</v>
      </c>
      <c r="J124" s="66">
        <v>-4324519.092848693</v>
      </c>
      <c r="K124" s="66">
        <v>368028.57594794652</v>
      </c>
      <c r="L124" s="67">
        <f>E124+F124+G124+H124-I124-J124+Taulukko13[[#This Row],[Jälkikäteistarkistuksesta aiheutuva valtionosuuden lisäsiirto]]</f>
        <v>42818983.709937468</v>
      </c>
      <c r="M124" s="71">
        <f>Taulukko13[[#This Row],[Siirtyvät kustannukset (TP21+TP22)]]-Taulukko13[[#This Row],[Siirtyvät tulot ml. verokust. alenema ja tasauksen neutralisointi ]]</f>
        <v>3077925.1291168332</v>
      </c>
      <c r="N124" s="66">
        <f>Taulukko13[[#This Row],[Siirtyvien kustannusten ja tulojen erotus]]*$N$3</f>
        <v>-1846755.0774700996</v>
      </c>
      <c r="O124" s="66">
        <f>$O$3*Taulukko13[[#This Row],[Asukasluku 31.12.2022]]</f>
        <v>-1.5980557600424821E-8</v>
      </c>
      <c r="P124" s="153">
        <f>Taulukko13[[#This Row],[Muutoksen rajaus (omavastuu 40 %)]]+Taulukko13[[#This Row],[Neutralisointi]]</f>
        <v>-1846755.0774701156</v>
      </c>
    </row>
    <row r="125" spans="1:16" x14ac:dyDescent="0.2">
      <c r="A125">
        <v>403</v>
      </c>
      <c r="B125" t="s">
        <v>128</v>
      </c>
      <c r="C125" s="66">
        <v>2820</v>
      </c>
      <c r="D125" s="67">
        <v>14773241.547356982</v>
      </c>
      <c r="E125" s="66">
        <v>7022526.7649018941</v>
      </c>
      <c r="F125" s="66">
        <v>294863.13688171178</v>
      </c>
      <c r="G125" s="66">
        <v>1543242.0307826523</v>
      </c>
      <c r="H125" s="66">
        <v>4652309.0416472945</v>
      </c>
      <c r="I125" s="66">
        <v>21930.582276595116</v>
      </c>
      <c r="J125" s="66">
        <v>-1538239.3083666496</v>
      </c>
      <c r="K125" s="66">
        <v>114060.95001354095</v>
      </c>
      <c r="L125" s="67">
        <f>E125+F125+G125+H125-I125-J125+Taulukko13[[#This Row],[Jälkikäteistarkistuksesta aiheutuva valtionosuuden lisäsiirto]]</f>
        <v>15143310.650317147</v>
      </c>
      <c r="M125" s="71">
        <f>Taulukko13[[#This Row],[Siirtyvät kustannukset (TP21+TP22)]]-Taulukko13[[#This Row],[Siirtyvät tulot ml. verokust. alenema ja tasauksen neutralisointi ]]</f>
        <v>-370069.10296016559</v>
      </c>
      <c r="N125" s="66">
        <f>Taulukko13[[#This Row],[Siirtyvien kustannusten ja tulojen erotus]]*$N$3</f>
        <v>222041.46177609931</v>
      </c>
      <c r="O125" s="66">
        <f>$O$3*Taulukko13[[#This Row],[Asukasluku 31.12.2022]]</f>
        <v>-4.9527610103525654E-9</v>
      </c>
      <c r="P125" s="153">
        <f>Taulukko13[[#This Row],[Muutoksen rajaus (omavastuu 40 %)]]+Taulukko13[[#This Row],[Neutralisointi]]</f>
        <v>222041.46177609437</v>
      </c>
    </row>
    <row r="126" spans="1:16" x14ac:dyDescent="0.2">
      <c r="A126">
        <v>405</v>
      </c>
      <c r="B126" t="s">
        <v>129</v>
      </c>
      <c r="C126" s="66">
        <v>72650</v>
      </c>
      <c r="D126" s="67">
        <v>283078777.62710226</v>
      </c>
      <c r="E126" s="66">
        <v>75601349.938958585</v>
      </c>
      <c r="F126" s="66">
        <v>10099211.310162015</v>
      </c>
      <c r="G126" s="66">
        <v>26440499.122917853</v>
      </c>
      <c r="H126" s="66">
        <v>162524706.23392707</v>
      </c>
      <c r="I126" s="66">
        <v>765233.73151214444</v>
      </c>
      <c r="J126" s="66">
        <v>-3599838.2915487299</v>
      </c>
      <c r="K126" s="66">
        <v>2938485.1129375002</v>
      </c>
      <c r="L126" s="67">
        <f>E126+F126+G126+H126-I126-J126+Taulukko13[[#This Row],[Jälkikäteistarkistuksesta aiheutuva valtionosuuden lisäsiirto]]</f>
        <v>280438856.2789396</v>
      </c>
      <c r="M126" s="71">
        <f>Taulukko13[[#This Row],[Siirtyvät kustannukset (TP21+TP22)]]-Taulukko13[[#This Row],[Siirtyvät tulot ml. verokust. alenema ja tasauksen neutralisointi ]]</f>
        <v>2639921.3481626511</v>
      </c>
      <c r="N126" s="66">
        <f>Taulukko13[[#This Row],[Siirtyvien kustannusten ja tulojen erotus]]*$N$3</f>
        <v>-1583952.8088975903</v>
      </c>
      <c r="O126" s="66">
        <f>$O$3*Taulukko13[[#This Row],[Asukasluku 31.12.2022]]</f>
        <v>-1.2759506645465031E-7</v>
      </c>
      <c r="P126" s="153">
        <f>Taulukko13[[#This Row],[Muutoksen rajaus (omavastuu 40 %)]]+Taulukko13[[#This Row],[Neutralisointi]]</f>
        <v>-1583952.8088977179</v>
      </c>
    </row>
    <row r="127" spans="1:16" x14ac:dyDescent="0.2">
      <c r="A127">
        <v>407</v>
      </c>
      <c r="B127" t="s">
        <v>130</v>
      </c>
      <c r="C127" s="66">
        <v>2518</v>
      </c>
      <c r="D127" s="67">
        <v>11235116.409012727</v>
      </c>
      <c r="E127" s="66">
        <v>4228573.4647889426</v>
      </c>
      <c r="F127" s="66">
        <v>269728.36941063846</v>
      </c>
      <c r="G127" s="66">
        <v>1339222.1303904222</v>
      </c>
      <c r="H127" s="66">
        <v>4687423.3794034058</v>
      </c>
      <c r="I127" s="66">
        <v>21974.821243690491</v>
      </c>
      <c r="J127" s="66">
        <v>-1009328.8810451214</v>
      </c>
      <c r="K127" s="66">
        <v>101845.9121042894</v>
      </c>
      <c r="L127" s="67">
        <f>E127+F127+G127+H127-I127-J127+Taulukko13[[#This Row],[Jälkikäteistarkistuksesta aiheutuva valtionosuuden lisäsiirto]]</f>
        <v>11614147.315899132</v>
      </c>
      <c r="M127" s="71">
        <f>Taulukko13[[#This Row],[Siirtyvät kustannukset (TP21+TP22)]]-Taulukko13[[#This Row],[Siirtyvät tulot ml. verokust. alenema ja tasauksen neutralisointi ]]</f>
        <v>-379030.90688640438</v>
      </c>
      <c r="N127" s="66">
        <f>Taulukko13[[#This Row],[Siirtyvien kustannusten ja tulojen erotus]]*$N$3</f>
        <v>227418.54413184259</v>
      </c>
      <c r="O127" s="66">
        <f>$O$3*Taulukko13[[#This Row],[Asukasluku 31.12.2022]]</f>
        <v>-4.4223589447048795E-9</v>
      </c>
      <c r="P127" s="153">
        <f>Taulukko13[[#This Row],[Muutoksen rajaus (omavastuu 40 %)]]+Taulukko13[[#This Row],[Neutralisointi]]</f>
        <v>227418.54413183816</v>
      </c>
    </row>
    <row r="128" spans="1:16" x14ac:dyDescent="0.2">
      <c r="A128">
        <v>408</v>
      </c>
      <c r="B128" t="s">
        <v>131</v>
      </c>
      <c r="C128" s="66">
        <v>14099</v>
      </c>
      <c r="D128" s="67">
        <v>58677256.144122638</v>
      </c>
      <c r="E128" s="66">
        <v>19224839.529169314</v>
      </c>
      <c r="F128" s="66">
        <v>1271672.1421901681</v>
      </c>
      <c r="G128" s="66">
        <v>5945147.5387029564</v>
      </c>
      <c r="H128" s="66">
        <v>28298854.817607343</v>
      </c>
      <c r="I128" s="66">
        <v>131084.75934365764</v>
      </c>
      <c r="J128" s="66">
        <v>-4586111.3690448394</v>
      </c>
      <c r="K128" s="66">
        <v>570264.30292230984</v>
      </c>
      <c r="L128" s="67">
        <f>E128+F128+G128+H128-I128-J128+Taulukko13[[#This Row],[Jälkikäteistarkistuksesta aiheutuva valtionosuuden lisäsiirto]]</f>
        <v>59765804.940293282</v>
      </c>
      <c r="M128" s="71">
        <f>Taulukko13[[#This Row],[Siirtyvät kustannukset (TP21+TP22)]]-Taulukko13[[#This Row],[Siirtyvät tulot ml. verokust. alenema ja tasauksen neutralisointi ]]</f>
        <v>-1088548.7961706445</v>
      </c>
      <c r="N128" s="66">
        <f>Taulukko13[[#This Row],[Siirtyvien kustannusten ja tulojen erotus]]*$N$3</f>
        <v>653129.27770238649</v>
      </c>
      <c r="O128" s="66">
        <f>$O$3*Taulukko13[[#This Row],[Asukasluku 31.12.2022]]</f>
        <v>-2.4762048753532205E-8</v>
      </c>
      <c r="P128" s="153">
        <f>Taulukko13[[#This Row],[Muutoksen rajaus (omavastuu 40 %)]]+Taulukko13[[#This Row],[Neutralisointi]]</f>
        <v>653129.27770236169</v>
      </c>
    </row>
    <row r="129" spans="1:16" x14ac:dyDescent="0.2">
      <c r="A129">
        <v>410</v>
      </c>
      <c r="B129" t="s">
        <v>132</v>
      </c>
      <c r="C129" s="66">
        <v>18775</v>
      </c>
      <c r="D129" s="67">
        <v>71683326.430958584</v>
      </c>
      <c r="E129" s="66">
        <v>13550076.702970933</v>
      </c>
      <c r="F129" s="66">
        <v>1319730.5853484147</v>
      </c>
      <c r="G129" s="66">
        <v>6348411.1591414902</v>
      </c>
      <c r="H129" s="66">
        <v>39210241.397060961</v>
      </c>
      <c r="I129" s="66">
        <v>179667.46520081969</v>
      </c>
      <c r="J129" s="66">
        <v>-4645550.6137756491</v>
      </c>
      <c r="K129" s="66">
        <v>759395.15478873451</v>
      </c>
      <c r="L129" s="67">
        <f>E129+F129+G129+H129-I129-J129+Taulukko13[[#This Row],[Jälkikäteistarkistuksesta aiheutuva valtionosuuden lisäsiirto]]</f>
        <v>65653738.14788536</v>
      </c>
      <c r="M129" s="71">
        <f>Taulukko13[[#This Row],[Siirtyvät kustannukset (TP21+TP22)]]-Taulukko13[[#This Row],[Siirtyvät tulot ml. verokust. alenema ja tasauksen neutralisointi ]]</f>
        <v>6029588.2830732241</v>
      </c>
      <c r="N129" s="66">
        <f>Taulukko13[[#This Row],[Siirtyvien kustannusten ja tulojen erotus]]*$N$3</f>
        <v>-3617752.9698439338</v>
      </c>
      <c r="O129" s="66">
        <f>$O$3*Taulukko13[[#This Row],[Asukasluku 31.12.2022]]</f>
        <v>-3.2974499279918235E-8</v>
      </c>
      <c r="P129" s="153">
        <f>Taulukko13[[#This Row],[Muutoksen rajaus (omavastuu 40 %)]]+Taulukko13[[#This Row],[Neutralisointi]]</f>
        <v>-3617752.9698439669</v>
      </c>
    </row>
    <row r="130" spans="1:16" x14ac:dyDescent="0.2">
      <c r="A130">
        <v>416</v>
      </c>
      <c r="B130" t="s">
        <v>133</v>
      </c>
      <c r="C130" s="66">
        <v>2886</v>
      </c>
      <c r="D130" s="67">
        <v>11951005.959693749</v>
      </c>
      <c r="E130" s="66">
        <v>3150858.0106246877</v>
      </c>
      <c r="F130" s="66">
        <v>176380.53488646162</v>
      </c>
      <c r="G130" s="66">
        <v>1220329.2011442806</v>
      </c>
      <c r="H130" s="66">
        <v>5793351.3317703633</v>
      </c>
      <c r="I130" s="66">
        <v>26463.541422537863</v>
      </c>
      <c r="J130" s="66">
        <v>-836022.01351087401</v>
      </c>
      <c r="K130" s="66">
        <v>116730.46160960254</v>
      </c>
      <c r="L130" s="67">
        <f>E130+F130+G130+H130-I130-J130+Taulukko13[[#This Row],[Jälkikäteistarkistuksesta aiheutuva valtionosuuden lisäsiirto]]</f>
        <v>11267208.01212373</v>
      </c>
      <c r="M130" s="71">
        <f>Taulukko13[[#This Row],[Siirtyvät kustannukset (TP21+TP22)]]-Taulukko13[[#This Row],[Siirtyvät tulot ml. verokust. alenema ja tasauksen neutralisointi ]]</f>
        <v>683797.94757001847</v>
      </c>
      <c r="N130" s="66">
        <f>Taulukko13[[#This Row],[Siirtyvien kustannusten ja tulojen erotus]]*$N$3</f>
        <v>-410278.76854201098</v>
      </c>
      <c r="O130" s="66">
        <f>$O$3*Taulukko13[[#This Row],[Asukasluku 31.12.2022]]</f>
        <v>-5.0686766935735826E-9</v>
      </c>
      <c r="P130" s="153">
        <f>Taulukko13[[#This Row],[Muutoksen rajaus (omavastuu 40 %)]]+Taulukko13[[#This Row],[Neutralisointi]]</f>
        <v>-410278.76854201604</v>
      </c>
    </row>
    <row r="131" spans="1:16" x14ac:dyDescent="0.2">
      <c r="A131">
        <v>418</v>
      </c>
      <c r="B131" t="s">
        <v>134</v>
      </c>
      <c r="C131" s="66">
        <v>24580</v>
      </c>
      <c r="D131" s="67">
        <v>75822111.365290239</v>
      </c>
      <c r="E131" s="66">
        <v>6320503.8022799455</v>
      </c>
      <c r="F131" s="66">
        <v>2249325.1327160839</v>
      </c>
      <c r="G131" s="66">
        <v>6618214.880843278</v>
      </c>
      <c r="H131" s="66">
        <v>63195682.705665872</v>
      </c>
      <c r="I131" s="66">
        <v>290114.65079406323</v>
      </c>
      <c r="J131" s="66">
        <v>2858141.4237336447</v>
      </c>
      <c r="K131" s="66">
        <v>994190.83380597038</v>
      </c>
      <c r="L131" s="67">
        <f>E131+F131+G131+H131-I131-J131+Taulukko13[[#This Row],[Jälkikäteistarkistuksesta aiheutuva valtionosuuden lisäsiirto]]</f>
        <v>76229661.28078343</v>
      </c>
      <c r="M131" s="71">
        <f>Taulukko13[[#This Row],[Siirtyvät kustannukset (TP21+TP22)]]-Taulukko13[[#This Row],[Siirtyvät tulot ml. verokust. alenema ja tasauksen neutralisointi ]]</f>
        <v>-407549.91549319029</v>
      </c>
      <c r="N131" s="66">
        <f>Taulukko13[[#This Row],[Siirtyvien kustannusten ja tulojen erotus]]*$N$3</f>
        <v>244529.94929591412</v>
      </c>
      <c r="O131" s="66">
        <f>$O$3*Taulukko13[[#This Row],[Asukasluku 31.12.2022]]</f>
        <v>-4.316981050867591E-8</v>
      </c>
      <c r="P131" s="153">
        <f>Taulukko13[[#This Row],[Muutoksen rajaus (omavastuu 40 %)]]+Taulukko13[[#This Row],[Neutralisointi]]</f>
        <v>244529.94929587096</v>
      </c>
    </row>
    <row r="132" spans="1:16" x14ac:dyDescent="0.2">
      <c r="A132">
        <v>420</v>
      </c>
      <c r="B132" t="s">
        <v>135</v>
      </c>
      <c r="C132" s="66">
        <v>9177</v>
      </c>
      <c r="D132" s="67">
        <v>44254390.823269926</v>
      </c>
      <c r="E132" s="66">
        <v>19177467.993225992</v>
      </c>
      <c r="F132" s="66">
        <v>1219267.4926831187</v>
      </c>
      <c r="G132" s="66">
        <v>4021767.6384674548</v>
      </c>
      <c r="H132" s="66">
        <v>18966599.146657754</v>
      </c>
      <c r="I132" s="66">
        <v>89483.000223790572</v>
      </c>
      <c r="J132" s="66">
        <v>-2041035.815467865</v>
      </c>
      <c r="K132" s="66">
        <v>371183.45328874659</v>
      </c>
      <c r="L132" s="67">
        <f>E132+F132+G132+H132-I132-J132+Taulukko13[[#This Row],[Jälkikäteistarkistuksesta aiheutuva valtionosuuden lisäsiirto]]</f>
        <v>45707838.539567135</v>
      </c>
      <c r="M132" s="71">
        <f>Taulukko13[[#This Row],[Siirtyvät kustannukset (TP21+TP22)]]-Taulukko13[[#This Row],[Siirtyvät tulot ml. verokust. alenema ja tasauksen neutralisointi ]]</f>
        <v>-1453447.7162972093</v>
      </c>
      <c r="N132" s="66">
        <f>Taulukko13[[#This Row],[Siirtyvien kustannusten ja tulojen erotus]]*$N$3</f>
        <v>872068.62977832532</v>
      </c>
      <c r="O132" s="66">
        <f>$O$3*Taulukko13[[#This Row],[Asukasluku 31.12.2022]]</f>
        <v>-1.6117548862413296E-8</v>
      </c>
      <c r="P132" s="153">
        <f>Taulukko13[[#This Row],[Muutoksen rajaus (omavastuu 40 %)]]+Taulukko13[[#This Row],[Neutralisointi]]</f>
        <v>872068.62977830926</v>
      </c>
    </row>
    <row r="133" spans="1:16" x14ac:dyDescent="0.2">
      <c r="A133">
        <v>421</v>
      </c>
      <c r="B133" t="s">
        <v>136</v>
      </c>
      <c r="C133" s="66">
        <v>695</v>
      </c>
      <c r="D133" s="67">
        <v>2911262.6086927415</v>
      </c>
      <c r="E133" s="66">
        <v>1456739.9883263838</v>
      </c>
      <c r="F133" s="66">
        <v>190896.7365089886</v>
      </c>
      <c r="G133" s="66">
        <v>393114.78884029313</v>
      </c>
      <c r="H133" s="66">
        <v>1109301.8209083257</v>
      </c>
      <c r="I133" s="66">
        <v>5763.7192340107886</v>
      </c>
      <c r="J133" s="66">
        <v>-298998.79983878625</v>
      </c>
      <c r="K133" s="66">
        <v>28110.766049436512</v>
      </c>
      <c r="L133" s="67">
        <f>E133+F133+G133+H133-I133-J133+Taulukko13[[#This Row],[Jälkikäteistarkistuksesta aiheutuva valtionosuuden lisäsiirto]]</f>
        <v>3471399.1812382033</v>
      </c>
      <c r="M133" s="71">
        <f>Taulukko13[[#This Row],[Siirtyvät kustannukset (TP21+TP22)]]-Taulukko13[[#This Row],[Siirtyvät tulot ml. verokust. alenema ja tasauksen neutralisointi ]]</f>
        <v>-560136.57254546182</v>
      </c>
      <c r="N133" s="66">
        <f>Taulukko13[[#This Row],[Siirtyvien kustannusten ja tulojen erotus]]*$N$3</f>
        <v>336081.94352727704</v>
      </c>
      <c r="O133" s="66">
        <f>$O$3*Taulukko13[[#This Row],[Asukasluku 31.12.2022]]</f>
        <v>-1.2206272702819265E-9</v>
      </c>
      <c r="P133" s="153">
        <f>Taulukko13[[#This Row],[Muutoksen rajaus (omavastuu 40 %)]]+Taulukko13[[#This Row],[Neutralisointi]]</f>
        <v>336081.94352727581</v>
      </c>
    </row>
    <row r="134" spans="1:16" x14ac:dyDescent="0.2">
      <c r="A134">
        <v>422</v>
      </c>
      <c r="B134" t="s">
        <v>137</v>
      </c>
      <c r="C134" s="66">
        <v>10372</v>
      </c>
      <c r="D134" s="67">
        <v>57394861.030285947</v>
      </c>
      <c r="E134" s="66">
        <v>28220664.979477748</v>
      </c>
      <c r="F134" s="66">
        <v>1853458.6340384474</v>
      </c>
      <c r="G134" s="66">
        <v>4787497.3763381373</v>
      </c>
      <c r="H134" s="66">
        <v>19133946.082947779</v>
      </c>
      <c r="I134" s="66">
        <v>93036.180934968492</v>
      </c>
      <c r="J134" s="66">
        <v>-3482509.1524311709</v>
      </c>
      <c r="K134" s="66">
        <v>419517.79203561944</v>
      </c>
      <c r="L134" s="67">
        <f>E134+F134+G134+H134-I134-J134+Taulukko13[[#This Row],[Jälkikäteistarkistuksesta aiheutuva valtionosuuden lisäsiirto]]</f>
        <v>57804557.83633393</v>
      </c>
      <c r="M134" s="71">
        <f>Taulukko13[[#This Row],[Siirtyvät kustannukset (TP21+TP22)]]-Taulukko13[[#This Row],[Siirtyvät tulot ml. verokust. alenema ja tasauksen neutralisointi ]]</f>
        <v>-409696.80604798347</v>
      </c>
      <c r="N134" s="66">
        <f>Taulukko13[[#This Row],[Siirtyvien kustannusten ja tulojen erotus]]*$N$3</f>
        <v>245818.08362879002</v>
      </c>
      <c r="O134" s="66">
        <f>$O$3*Taulukko13[[#This Row],[Asukasluku 31.12.2022]]</f>
        <v>-1.821632524800596E-8</v>
      </c>
      <c r="P134" s="153">
        <f>Taulukko13[[#This Row],[Muutoksen rajaus (omavastuu 40 %)]]+Taulukko13[[#This Row],[Neutralisointi]]</f>
        <v>245818.0836287718</v>
      </c>
    </row>
    <row r="135" spans="1:16" x14ac:dyDescent="0.2">
      <c r="A135">
        <v>423</v>
      </c>
      <c r="B135" t="s">
        <v>138</v>
      </c>
      <c r="C135" s="66">
        <v>20497</v>
      </c>
      <c r="D135" s="67">
        <v>64251326.272261448</v>
      </c>
      <c r="E135" s="66">
        <v>10186950.277730154</v>
      </c>
      <c r="F135" s="66">
        <v>1961122.717862336</v>
      </c>
      <c r="G135" s="66">
        <v>5838845.3694879189</v>
      </c>
      <c r="H135" s="66">
        <v>52534120.254397169</v>
      </c>
      <c r="I135" s="66">
        <v>241574.85661668115</v>
      </c>
      <c r="J135" s="66">
        <v>2475439.919952848</v>
      </c>
      <c r="K135" s="66">
        <v>829045.13915870525</v>
      </c>
      <c r="L135" s="67">
        <f>E135+F135+G135+H135-I135-J135+Taulukko13[[#This Row],[Jälkikäteistarkistuksesta aiheutuva valtionosuuden lisäsiirto]]</f>
        <v>68633068.982066751</v>
      </c>
      <c r="M135" s="71">
        <f>Taulukko13[[#This Row],[Siirtyvät kustannukset (TP21+TP22)]]-Taulukko13[[#This Row],[Siirtyvät tulot ml. verokust. alenema ja tasauksen neutralisointi ]]</f>
        <v>-4381742.7098053023</v>
      </c>
      <c r="N135" s="66">
        <f>Taulukko13[[#This Row],[Siirtyvien kustannusten ja tulojen erotus]]*$N$3</f>
        <v>2629045.6258831806</v>
      </c>
      <c r="O135" s="66">
        <f>$O$3*Taulukko13[[#This Row],[Asukasluku 31.12.2022]]</f>
        <v>-3.5998844833048414E-8</v>
      </c>
      <c r="P135" s="153">
        <f>Taulukko13[[#This Row],[Muutoksen rajaus (omavastuu 40 %)]]+Taulukko13[[#This Row],[Neutralisointi]]</f>
        <v>2629045.6258831448</v>
      </c>
    </row>
    <row r="136" spans="1:16" x14ac:dyDescent="0.2">
      <c r="A136">
        <v>425</v>
      </c>
      <c r="B136" t="s">
        <v>139</v>
      </c>
      <c r="C136" s="66">
        <v>10258</v>
      </c>
      <c r="D136" s="67">
        <v>30031144.224864315</v>
      </c>
      <c r="E136" s="66">
        <v>1021014.5395303741</v>
      </c>
      <c r="F136" s="66">
        <v>465905.59085711639</v>
      </c>
      <c r="G136" s="66">
        <v>2805162.6092015146</v>
      </c>
      <c r="H136" s="66">
        <v>21050515.004008397</v>
      </c>
      <c r="I136" s="66">
        <v>95381.28351413655</v>
      </c>
      <c r="J136" s="66">
        <v>-3222529.4192461711</v>
      </c>
      <c r="K136" s="66">
        <v>414906.81746060395</v>
      </c>
      <c r="L136" s="67">
        <f>E136+F136+G136+H136-I136-J136+Taulukko13[[#This Row],[Jälkikäteistarkistuksesta aiheutuva valtionosuuden lisäsiirto]]</f>
        <v>28884652.69679004</v>
      </c>
      <c r="M136" s="71">
        <f>Taulukko13[[#This Row],[Siirtyvät kustannukset (TP21+TP22)]]-Taulukko13[[#This Row],[Siirtyvät tulot ml. verokust. alenema ja tasauksen neutralisointi ]]</f>
        <v>1146491.5280742757</v>
      </c>
      <c r="N136" s="66">
        <f>Taulukko13[[#This Row],[Siirtyvien kustannusten ja tulojen erotus]]*$N$3</f>
        <v>-687894.9168445653</v>
      </c>
      <c r="O136" s="66">
        <f>$O$3*Taulukko13[[#This Row],[Asukasluku 31.12.2022]]</f>
        <v>-1.8016107249715112E-8</v>
      </c>
      <c r="P136" s="153">
        <f>Taulukko13[[#This Row],[Muutoksen rajaus (omavastuu 40 %)]]+Taulukko13[[#This Row],[Neutralisointi]]</f>
        <v>-687894.91684458335</v>
      </c>
    </row>
    <row r="137" spans="1:16" x14ac:dyDescent="0.2">
      <c r="A137">
        <v>426</v>
      </c>
      <c r="B137" t="s">
        <v>140</v>
      </c>
      <c r="C137" s="66">
        <v>11962</v>
      </c>
      <c r="D137" s="67">
        <v>47929711.998430111</v>
      </c>
      <c r="E137" s="66">
        <v>12270767.167036932</v>
      </c>
      <c r="F137" s="66">
        <v>711228.73171132151</v>
      </c>
      <c r="G137" s="66">
        <v>4912082.183225954</v>
      </c>
      <c r="H137" s="66">
        <v>23126537.320141081</v>
      </c>
      <c r="I137" s="66">
        <v>105671.69906866217</v>
      </c>
      <c r="J137" s="66">
        <v>-4313133.3516194317</v>
      </c>
      <c r="K137" s="66">
        <v>483828.75321346696</v>
      </c>
      <c r="L137" s="67">
        <f>E137+F137+G137+H137-I137-J137+Taulukko13[[#This Row],[Jälkikäteistarkistuksesta aiheutuva valtionosuuden lisäsiirto]]</f>
        <v>45711905.807879515</v>
      </c>
      <c r="M137" s="71">
        <f>Taulukko13[[#This Row],[Siirtyvät kustannukset (TP21+TP22)]]-Taulukko13[[#This Row],[Siirtyvät tulot ml. verokust. alenema ja tasauksen neutralisointi ]]</f>
        <v>2217806.1905505955</v>
      </c>
      <c r="N137" s="66">
        <f>Taulukko13[[#This Row],[Siirtyvien kustannusten ja tulojen erotus]]*$N$3</f>
        <v>-1330683.714330357</v>
      </c>
      <c r="O137" s="66">
        <f>$O$3*Taulukko13[[#This Row],[Asukasluku 31.12.2022]]</f>
        <v>-2.100883943469411E-8</v>
      </c>
      <c r="P137" s="153">
        <f>Taulukko13[[#This Row],[Muutoksen rajaus (omavastuu 40 %)]]+Taulukko13[[#This Row],[Neutralisointi]]</f>
        <v>-1330683.714330378</v>
      </c>
    </row>
    <row r="138" spans="1:16" x14ac:dyDescent="0.2">
      <c r="A138">
        <v>430</v>
      </c>
      <c r="B138" t="s">
        <v>141</v>
      </c>
      <c r="C138" s="66">
        <v>15392</v>
      </c>
      <c r="D138" s="67">
        <v>71157182.24103272</v>
      </c>
      <c r="E138" s="66">
        <v>27962492.921022572</v>
      </c>
      <c r="F138" s="66">
        <v>1809489.3239959273</v>
      </c>
      <c r="G138" s="66">
        <v>7179483.3890584987</v>
      </c>
      <c r="H138" s="66">
        <v>29915538.237933435</v>
      </c>
      <c r="I138" s="66">
        <v>140635.55948057049</v>
      </c>
      <c r="J138" s="66">
        <v>-5075514.8195533892</v>
      </c>
      <c r="K138" s="66">
        <v>622562.46191788022</v>
      </c>
      <c r="L138" s="67">
        <f>E138+F138+G138+H138-I138-J138+Taulukko13[[#This Row],[Jälkikäteistarkistuksesta aiheutuva valtionosuuden lisäsiirto]]</f>
        <v>72424445.594001129</v>
      </c>
      <c r="M138" s="71">
        <f>Taulukko13[[#This Row],[Siirtyvät kustannukset (TP21+TP22)]]-Taulukko13[[#This Row],[Siirtyvät tulot ml. verokust. alenema ja tasauksen neutralisointi ]]</f>
        <v>-1267263.3529684097</v>
      </c>
      <c r="N138" s="66">
        <f>Taulukko13[[#This Row],[Siirtyvien kustannusten ja tulojen erotus]]*$N$3</f>
        <v>760358.01178104558</v>
      </c>
      <c r="O138" s="66">
        <f>$O$3*Taulukko13[[#This Row],[Asukasluku 31.12.2022]]</f>
        <v>-2.7032942365725777E-8</v>
      </c>
      <c r="P138" s="153">
        <f>Taulukko13[[#This Row],[Muutoksen rajaus (omavastuu 40 %)]]+Taulukko13[[#This Row],[Neutralisointi]]</f>
        <v>760358.01178101858</v>
      </c>
    </row>
    <row r="139" spans="1:16" x14ac:dyDescent="0.2">
      <c r="A139">
        <v>433</v>
      </c>
      <c r="B139" t="s">
        <v>142</v>
      </c>
      <c r="C139" s="66">
        <v>7749</v>
      </c>
      <c r="D139" s="67">
        <v>30389570.505889766</v>
      </c>
      <c r="E139" s="66">
        <v>7979663.9074920109</v>
      </c>
      <c r="F139" s="66">
        <v>837081.67408762593</v>
      </c>
      <c r="G139" s="66">
        <v>3433473.068434881</v>
      </c>
      <c r="H139" s="66">
        <v>16378818.748433152</v>
      </c>
      <c r="I139" s="66">
        <v>76317.279257101327</v>
      </c>
      <c r="J139" s="66">
        <v>-1688228.8306755221</v>
      </c>
      <c r="K139" s="66">
        <v>313424.9296648684</v>
      </c>
      <c r="L139" s="67">
        <f>E139+F139+G139+H139-I139-J139+Taulukko13[[#This Row],[Jälkikäteistarkistuksesta aiheutuva valtionosuuden lisäsiirto]]</f>
        <v>30554373.879530963</v>
      </c>
      <c r="M139" s="71">
        <f>Taulukko13[[#This Row],[Siirtyvät kustannukset (TP21+TP22)]]-Taulukko13[[#This Row],[Siirtyvät tulot ml. verokust. alenema ja tasauksen neutralisointi ]]</f>
        <v>-164803.37364119664</v>
      </c>
      <c r="N139" s="66">
        <f>Taulukko13[[#This Row],[Siirtyvien kustannusten ja tulojen erotus]]*$N$3</f>
        <v>98882.024184717957</v>
      </c>
      <c r="O139" s="66">
        <f>$O$3*Taulukko13[[#This Row],[Asukasluku 31.12.2022]]</f>
        <v>-1.3609554989085826E-8</v>
      </c>
      <c r="P139" s="153">
        <f>Taulukko13[[#This Row],[Muutoksen rajaus (omavastuu 40 %)]]+Taulukko13[[#This Row],[Neutralisointi]]</f>
        <v>98882.024184704351</v>
      </c>
    </row>
    <row r="140" spans="1:16" x14ac:dyDescent="0.2">
      <c r="A140">
        <v>434</v>
      </c>
      <c r="B140" t="s">
        <v>143</v>
      </c>
      <c r="C140" s="66">
        <v>14568</v>
      </c>
      <c r="D140" s="67">
        <v>59359899.185385011</v>
      </c>
      <c r="E140" s="66">
        <v>19905928.557801262</v>
      </c>
      <c r="F140" s="66">
        <v>2571458.9931411594</v>
      </c>
      <c r="G140" s="66">
        <v>6070747.6692768224</v>
      </c>
      <c r="H140" s="66">
        <v>32522223.342041556</v>
      </c>
      <c r="I140" s="66">
        <v>155568.64812197775</v>
      </c>
      <c r="J140" s="66">
        <v>-1586717.8059376541</v>
      </c>
      <c r="K140" s="66">
        <v>589234.01411250513</v>
      </c>
      <c r="L140" s="67">
        <f>E140+F140+G140+H140-I140-J140+Taulukko13[[#This Row],[Jälkikäteistarkistuksesta aiheutuva valtionosuuden lisäsiirto]]</f>
        <v>63090741.734188981</v>
      </c>
      <c r="M140" s="71">
        <f>Taulukko13[[#This Row],[Siirtyvät kustannukset (TP21+TP22)]]-Taulukko13[[#This Row],[Siirtyvät tulot ml. verokust. alenema ja tasauksen neutralisointi ]]</f>
        <v>-3730842.5488039702</v>
      </c>
      <c r="N140" s="66">
        <f>Taulukko13[[#This Row],[Siirtyvien kustannusten ja tulojen erotus]]*$N$3</f>
        <v>2238505.5292823818</v>
      </c>
      <c r="O140" s="66">
        <f>$O$3*Taulukko13[[#This Row],[Asukasluku 31.12.2022]]</f>
        <v>-2.5585752623693678E-8</v>
      </c>
      <c r="P140" s="153">
        <f>Taulukko13[[#This Row],[Muutoksen rajaus (omavastuu 40 %)]]+Taulukko13[[#This Row],[Neutralisointi]]</f>
        <v>2238505.5292823561</v>
      </c>
    </row>
    <row r="141" spans="1:16" x14ac:dyDescent="0.2">
      <c r="A141">
        <v>435</v>
      </c>
      <c r="B141" t="s">
        <v>144</v>
      </c>
      <c r="C141" s="66">
        <v>692</v>
      </c>
      <c r="D141" s="67">
        <v>3172811.3836995126</v>
      </c>
      <c r="E141" s="66">
        <v>1723122.910315943</v>
      </c>
      <c r="F141" s="66">
        <v>131063.52318934572</v>
      </c>
      <c r="G141" s="66">
        <v>351654.78170503245</v>
      </c>
      <c r="H141" s="66">
        <v>1388895.2557457606</v>
      </c>
      <c r="I141" s="66">
        <v>6737.9059906463199</v>
      </c>
      <c r="J141" s="66">
        <v>-178409.4092856202</v>
      </c>
      <c r="K141" s="66">
        <v>27989.424613251893</v>
      </c>
      <c r="L141" s="67">
        <f>E141+F141+G141+H141-I141-J141+Taulukko13[[#This Row],[Jälkikäteistarkistuksesta aiheutuva valtionosuuden lisäsiirto]]</f>
        <v>3794397.3988643079</v>
      </c>
      <c r="M141" s="71">
        <f>Taulukko13[[#This Row],[Siirtyvät kustannukset (TP21+TP22)]]-Taulukko13[[#This Row],[Siirtyvät tulot ml. verokust. alenema ja tasauksen neutralisointi ]]</f>
        <v>-621586.01516479533</v>
      </c>
      <c r="N141" s="66">
        <f>Taulukko13[[#This Row],[Siirtyvien kustannusten ja tulojen erotus]]*$N$3</f>
        <v>372951.60909887712</v>
      </c>
      <c r="O141" s="66">
        <f>$O$3*Taulukko13[[#This Row],[Asukasluku 31.12.2022]]</f>
        <v>-1.2153583755900622E-9</v>
      </c>
      <c r="P141" s="153">
        <f>Taulukko13[[#This Row],[Muutoksen rajaus (omavastuu 40 %)]]+Taulukko13[[#This Row],[Neutralisointi]]</f>
        <v>372951.6090988759</v>
      </c>
    </row>
    <row r="142" spans="1:16" x14ac:dyDescent="0.2">
      <c r="A142">
        <v>436</v>
      </c>
      <c r="B142" t="s">
        <v>145</v>
      </c>
      <c r="C142" s="66">
        <v>1988</v>
      </c>
      <c r="D142" s="67">
        <v>7159372.903922148</v>
      </c>
      <c r="E142" s="66">
        <v>1575219.2622415489</v>
      </c>
      <c r="F142" s="66">
        <v>87431.971032251808</v>
      </c>
      <c r="G142" s="66">
        <v>755965.57007423055</v>
      </c>
      <c r="H142" s="66">
        <v>3492398.0083755525</v>
      </c>
      <c r="I142" s="66">
        <v>15869.218427519569</v>
      </c>
      <c r="J142" s="66">
        <v>-1084310.6936620006</v>
      </c>
      <c r="K142" s="66">
        <v>80408.925045006879</v>
      </c>
      <c r="L142" s="67">
        <f>E142+F142+G142+H142-I142-J142+Taulukko13[[#This Row],[Jälkikäteistarkistuksesta aiheutuva valtionosuuden lisäsiirto]]</f>
        <v>7059865.2120030727</v>
      </c>
      <c r="M142" s="71">
        <f>Taulukko13[[#This Row],[Siirtyvät kustannukset (TP21+TP22)]]-Taulukko13[[#This Row],[Siirtyvät tulot ml. verokust. alenema ja tasauksen neutralisointi ]]</f>
        <v>99507.691919075325</v>
      </c>
      <c r="N142" s="66">
        <f>Taulukko13[[#This Row],[Siirtyvien kustannusten ja tulojen erotus]]*$N$3</f>
        <v>-59704.615151445185</v>
      </c>
      <c r="O142" s="66">
        <f>$O$3*Taulukko13[[#This Row],[Asukasluku 31.12.2022]]</f>
        <v>-3.4915208824754965E-9</v>
      </c>
      <c r="P142" s="153">
        <f>Taulukko13[[#This Row],[Muutoksen rajaus (omavastuu 40 %)]]+Taulukko13[[#This Row],[Neutralisointi]]</f>
        <v>-59704.615151448677</v>
      </c>
    </row>
    <row r="143" spans="1:16" x14ac:dyDescent="0.2">
      <c r="A143">
        <v>440</v>
      </c>
      <c r="B143" t="s">
        <v>146</v>
      </c>
      <c r="C143" s="66">
        <v>5732</v>
      </c>
      <c r="D143" s="67">
        <v>18380820.152823862</v>
      </c>
      <c r="E143" s="66">
        <v>1502376.976051081</v>
      </c>
      <c r="F143" s="66">
        <v>210976.20662101544</v>
      </c>
      <c r="G143" s="66">
        <v>1758634.6834748208</v>
      </c>
      <c r="H143" s="66">
        <v>10858075.028761275</v>
      </c>
      <c r="I143" s="66">
        <v>49068.585058540993</v>
      </c>
      <c r="J143" s="66">
        <v>-2057749.2841420211</v>
      </c>
      <c r="K143" s="66">
        <v>231843.03740341018</v>
      </c>
      <c r="L143" s="67">
        <f>E143+F143+G143+H143-I143-J143+Taulukko13[[#This Row],[Jälkikäteistarkistuksesta aiheutuva valtionosuuden lisäsiirto]]</f>
        <v>16570586.631395085</v>
      </c>
      <c r="M143" s="71">
        <f>Taulukko13[[#This Row],[Siirtyvät kustannukset (TP21+TP22)]]-Taulukko13[[#This Row],[Siirtyvät tulot ml. verokust. alenema ja tasauksen neutralisointi ]]</f>
        <v>1810233.5214287769</v>
      </c>
      <c r="N143" s="66">
        <f>Taulukko13[[#This Row],[Siirtyvien kustannusten ja tulojen erotus]]*$N$3</f>
        <v>-1086140.1128572659</v>
      </c>
      <c r="O143" s="66">
        <f>$O$3*Taulukko13[[#This Row],[Asukasluku 31.12.2022]]</f>
        <v>-1.0067101457922308E-8</v>
      </c>
      <c r="P143" s="153">
        <f>Taulukko13[[#This Row],[Muutoksen rajaus (omavastuu 40 %)]]+Taulukko13[[#This Row],[Neutralisointi]]</f>
        <v>-1086140.1128572759</v>
      </c>
    </row>
    <row r="144" spans="1:16" x14ac:dyDescent="0.2">
      <c r="A144">
        <v>441</v>
      </c>
      <c r="B144" t="s">
        <v>147</v>
      </c>
      <c r="C144" s="66">
        <v>4421</v>
      </c>
      <c r="D144" s="67">
        <v>22768826.024347588</v>
      </c>
      <c r="E144" s="66">
        <v>8856378.9014063403</v>
      </c>
      <c r="F144" s="66">
        <v>754600.78072133078</v>
      </c>
      <c r="G144" s="66">
        <v>2110846.7460083454</v>
      </c>
      <c r="H144" s="66">
        <v>8517613.8716652952</v>
      </c>
      <c r="I144" s="66">
        <v>41103.292746297411</v>
      </c>
      <c r="J144" s="66">
        <v>-1128915.7763226086</v>
      </c>
      <c r="K144" s="66">
        <v>178816.8297907321</v>
      </c>
      <c r="L144" s="67">
        <f>E144+F144+G144+H144-I144-J144+Taulukko13[[#This Row],[Jälkikäteistarkistuksesta aiheutuva valtionosuuden lisäsiirto]]</f>
        <v>21506069.613168355</v>
      </c>
      <c r="M144" s="71">
        <f>Taulukko13[[#This Row],[Siirtyvät kustannukset (TP21+TP22)]]-Taulukko13[[#This Row],[Siirtyvät tulot ml. verokust. alenema ja tasauksen neutralisointi ]]</f>
        <v>1262756.4111792333</v>
      </c>
      <c r="N144" s="66">
        <f>Taulukko13[[#This Row],[Siirtyvien kustannusten ja tulojen erotus]]*$N$3</f>
        <v>-757653.84670753987</v>
      </c>
      <c r="O144" s="66">
        <f>$O$3*Taulukko13[[#This Row],[Asukasluku 31.12.2022]]</f>
        <v>-7.7645944775775508E-9</v>
      </c>
      <c r="P144" s="153">
        <f>Taulukko13[[#This Row],[Muutoksen rajaus (omavastuu 40 %)]]+Taulukko13[[#This Row],[Neutralisointi]]</f>
        <v>-757653.84670754767</v>
      </c>
    </row>
    <row r="145" spans="1:16" x14ac:dyDescent="0.2">
      <c r="A145">
        <v>444</v>
      </c>
      <c r="B145" t="s">
        <v>148</v>
      </c>
      <c r="C145" s="66">
        <v>45811</v>
      </c>
      <c r="D145" s="67">
        <v>175831737.06025735</v>
      </c>
      <c r="E145" s="66">
        <v>47202068.429020062</v>
      </c>
      <c r="F145" s="66">
        <v>4092313.2020590482</v>
      </c>
      <c r="G145" s="66">
        <v>16623830.237160046</v>
      </c>
      <c r="H145" s="66">
        <v>114000144.57539321</v>
      </c>
      <c r="I145" s="66">
        <v>523498.32754432532</v>
      </c>
      <c r="J145" s="66">
        <v>3010368.0674553337</v>
      </c>
      <c r="K145" s="66">
        <v>1852924.1776845122</v>
      </c>
      <c r="L145" s="67">
        <f>E145+F145+G145+H145-I145-J145+Taulukko13[[#This Row],[Jälkikäteistarkistuksesta aiheutuva valtionosuuden lisäsiirto]]</f>
        <v>180237414.22631723</v>
      </c>
      <c r="M145" s="71">
        <f>Taulukko13[[#This Row],[Siirtyvät kustannukset (TP21+TP22)]]-Taulukko13[[#This Row],[Siirtyvät tulot ml. verokust. alenema ja tasauksen neutralisointi ]]</f>
        <v>-4405677.1660598814</v>
      </c>
      <c r="N145" s="66">
        <f>Taulukko13[[#This Row],[Siirtyvien kustannusten ja tulojen erotus]]*$N$3</f>
        <v>2643406.2996359281</v>
      </c>
      <c r="O145" s="66">
        <f>$O$3*Taulukko13[[#This Row],[Asukasluku 31.12.2022]]</f>
        <v>-8.0457778243000485E-8</v>
      </c>
      <c r="P145" s="153">
        <f>Taulukko13[[#This Row],[Muutoksen rajaus (omavastuu 40 %)]]+Taulukko13[[#This Row],[Neutralisointi]]</f>
        <v>2643406.2996358476</v>
      </c>
    </row>
    <row r="146" spans="1:16" x14ac:dyDescent="0.2">
      <c r="A146">
        <v>445</v>
      </c>
      <c r="B146" t="s">
        <v>149</v>
      </c>
      <c r="C146" s="66">
        <v>14991</v>
      </c>
      <c r="D146" s="67">
        <v>67057124.099753968</v>
      </c>
      <c r="E146" s="66">
        <v>15774324.198260048</v>
      </c>
      <c r="F146" s="66">
        <v>1218344.0883593806</v>
      </c>
      <c r="G146" s="66">
        <v>5073663.4527132399</v>
      </c>
      <c r="H146" s="66">
        <v>38526628.640303597</v>
      </c>
      <c r="I146" s="66">
        <v>176187.60032042046</v>
      </c>
      <c r="J146" s="66">
        <v>1390416.7494822352</v>
      </c>
      <c r="K146" s="66">
        <v>606343.1566145363</v>
      </c>
      <c r="L146" s="67">
        <f>E146+F146+G146+H146-I146-J146+Taulukko13[[#This Row],[Jälkikäteistarkistuksesta aiheutuva valtionosuuden lisäsiirto]]</f>
        <v>59632699.186448142</v>
      </c>
      <c r="M146" s="71">
        <f>Taulukko13[[#This Row],[Siirtyvät kustannukset (TP21+TP22)]]-Taulukko13[[#This Row],[Siirtyvät tulot ml. verokust. alenema ja tasauksen neutralisointi ]]</f>
        <v>7424424.9133058265</v>
      </c>
      <c r="N146" s="66">
        <f>Taulukko13[[#This Row],[Siirtyvien kustannusten ja tulojen erotus]]*$N$3</f>
        <v>-4454654.947983495</v>
      </c>
      <c r="O146" s="66">
        <f>$O$3*Taulukko13[[#This Row],[Asukasluku 31.12.2022]]</f>
        <v>-2.6328666775246564E-8</v>
      </c>
      <c r="P146" s="153">
        <f>Taulukko13[[#This Row],[Muutoksen rajaus (omavastuu 40 %)]]+Taulukko13[[#This Row],[Neutralisointi]]</f>
        <v>-4454654.947983521</v>
      </c>
    </row>
    <row r="147" spans="1:16" x14ac:dyDescent="0.2">
      <c r="A147">
        <v>475</v>
      </c>
      <c r="B147" t="s">
        <v>150</v>
      </c>
      <c r="C147" s="66">
        <v>5479</v>
      </c>
      <c r="D147" s="67">
        <v>26029232.169139992</v>
      </c>
      <c r="E147" s="66">
        <v>7755750.5811733063</v>
      </c>
      <c r="F147" s="66">
        <v>604147.76004456147</v>
      </c>
      <c r="G147" s="66">
        <v>2610096.5101426565</v>
      </c>
      <c r="H147" s="66">
        <v>11165945.329175849</v>
      </c>
      <c r="I147" s="66">
        <v>52176.27072221342</v>
      </c>
      <c r="J147" s="66">
        <v>-1491137.0616541384</v>
      </c>
      <c r="K147" s="66">
        <v>221609.9096185074</v>
      </c>
      <c r="L147" s="67">
        <f>E147+F147+G147+H147-I147-J147+Taulukko13[[#This Row],[Jälkikäteistarkistuksesta aiheutuva valtionosuuden lisäsiirto]]</f>
        <v>23796510.881086808</v>
      </c>
      <c r="M147" s="71">
        <f>Taulukko13[[#This Row],[Siirtyvät kustannukset (TP21+TP22)]]-Taulukko13[[#This Row],[Siirtyvät tulot ml. verokust. alenema ja tasauksen neutralisointi ]]</f>
        <v>2232721.2880531847</v>
      </c>
      <c r="N147" s="66">
        <f>Taulukko13[[#This Row],[Siirtyvien kustannusten ja tulojen erotus]]*$N$3</f>
        <v>-1339632.7728319105</v>
      </c>
      <c r="O147" s="66">
        <f>$O$3*Taulukko13[[#This Row],[Asukasluku 31.12.2022]]</f>
        <v>-9.6227580055750734E-9</v>
      </c>
      <c r="P147" s="153">
        <f>Taulukko13[[#This Row],[Muutoksen rajaus (omavastuu 40 %)]]+Taulukko13[[#This Row],[Neutralisointi]]</f>
        <v>-1339632.7728319201</v>
      </c>
    </row>
    <row r="148" spans="1:16" x14ac:dyDescent="0.2">
      <c r="A148">
        <v>480</v>
      </c>
      <c r="B148" t="s">
        <v>151</v>
      </c>
      <c r="C148" s="66">
        <v>1978</v>
      </c>
      <c r="D148" s="67">
        <v>7802934.011477516</v>
      </c>
      <c r="E148" s="66">
        <v>2473152.3277478786</v>
      </c>
      <c r="F148" s="66">
        <v>140000.51987313386</v>
      </c>
      <c r="G148" s="66">
        <v>960661.13865558535</v>
      </c>
      <c r="H148" s="66">
        <v>3713890.8867074256</v>
      </c>
      <c r="I148" s="66">
        <v>17084.119882443323</v>
      </c>
      <c r="J148" s="66">
        <v>-632838.95523394225</v>
      </c>
      <c r="K148" s="66">
        <v>80004.453591058162</v>
      </c>
      <c r="L148" s="67">
        <f>E148+F148+G148+H148-I148-J148+Taulukko13[[#This Row],[Jälkikäteistarkistuksesta aiheutuva valtionosuuden lisäsiirto]]</f>
        <v>7983464.1619265806</v>
      </c>
      <c r="M148" s="71">
        <f>Taulukko13[[#This Row],[Siirtyvät kustannukset (TP21+TP22)]]-Taulukko13[[#This Row],[Siirtyvät tulot ml. verokust. alenema ja tasauksen neutralisointi ]]</f>
        <v>-180530.15044906456</v>
      </c>
      <c r="N148" s="66">
        <f>Taulukko13[[#This Row],[Siirtyvien kustannusten ja tulojen erotus]]*$N$3</f>
        <v>108318.09026943872</v>
      </c>
      <c r="O148" s="66">
        <f>$O$3*Taulukko13[[#This Row],[Asukasluku 31.12.2022]]</f>
        <v>-3.4739579001692817E-9</v>
      </c>
      <c r="P148" s="153">
        <f>Taulukko13[[#This Row],[Muutoksen rajaus (omavastuu 40 %)]]+Taulukko13[[#This Row],[Neutralisointi]]</f>
        <v>108318.09026943524</v>
      </c>
    </row>
    <row r="149" spans="1:16" x14ac:dyDescent="0.2">
      <c r="A149">
        <v>481</v>
      </c>
      <c r="B149" t="s">
        <v>152</v>
      </c>
      <c r="C149" s="66">
        <v>9642</v>
      </c>
      <c r="D149" s="67">
        <v>30231333.041081548</v>
      </c>
      <c r="E149" s="66">
        <v>2931668.2808112632</v>
      </c>
      <c r="F149" s="66">
        <v>841566.51581328386</v>
      </c>
      <c r="G149" s="66">
        <v>3001585.4344290523</v>
      </c>
      <c r="H149" s="66">
        <v>25066989.904800016</v>
      </c>
      <c r="I149" s="66">
        <v>114851.41566651766</v>
      </c>
      <c r="J149" s="66">
        <v>1237789.8226687443</v>
      </c>
      <c r="K149" s="66">
        <v>389991.37589736236</v>
      </c>
      <c r="L149" s="67">
        <f>E149+F149+G149+H149-I149-J149+Taulukko13[[#This Row],[Jälkikäteistarkistuksesta aiheutuva valtionosuuden lisäsiirto]]</f>
        <v>30879160.273415715</v>
      </c>
      <c r="M149" s="71">
        <f>Taulukko13[[#This Row],[Siirtyvät kustannukset (TP21+TP22)]]-Taulukko13[[#This Row],[Siirtyvät tulot ml. verokust. alenema ja tasauksen neutralisointi ]]</f>
        <v>-647827.23233416677</v>
      </c>
      <c r="N149" s="66">
        <f>Taulukko13[[#This Row],[Siirtyvien kustannusten ja tulojen erotus]]*$N$3</f>
        <v>388696.3394005</v>
      </c>
      <c r="O149" s="66">
        <f>$O$3*Taulukko13[[#This Row],[Asukasluku 31.12.2022]]</f>
        <v>-1.6934227539652282E-8</v>
      </c>
      <c r="P149" s="153">
        <f>Taulukko13[[#This Row],[Muutoksen rajaus (omavastuu 40 %)]]+Taulukko13[[#This Row],[Neutralisointi]]</f>
        <v>388696.33940048306</v>
      </c>
    </row>
    <row r="150" spans="1:16" x14ac:dyDescent="0.2">
      <c r="A150">
        <v>483</v>
      </c>
      <c r="B150" t="s">
        <v>153</v>
      </c>
      <c r="C150" s="66">
        <v>1067</v>
      </c>
      <c r="D150" s="67">
        <v>4542797.4110077517</v>
      </c>
      <c r="E150" s="66">
        <v>1327794.2679333412</v>
      </c>
      <c r="F150" s="66">
        <v>64989.741224533849</v>
      </c>
      <c r="G150" s="66">
        <v>539303.99310876918</v>
      </c>
      <c r="H150" s="66">
        <v>1319534.5307983796</v>
      </c>
      <c r="I150" s="66">
        <v>6137.5311725191923</v>
      </c>
      <c r="J150" s="66">
        <v>-886916.25524832367</v>
      </c>
      <c r="K150" s="66">
        <v>43157.104136329144</v>
      </c>
      <c r="L150" s="67">
        <f>E150+F150+G150+H150-I150-J150+Taulukko13[[#This Row],[Jälkikäteistarkistuksesta aiheutuva valtionosuuden lisäsiirto]]</f>
        <v>4175558.3612771574</v>
      </c>
      <c r="M150" s="71">
        <f>Taulukko13[[#This Row],[Siirtyvät kustannukset (TP21+TP22)]]-Taulukko13[[#This Row],[Siirtyvät tulot ml. verokust. alenema ja tasauksen neutralisointi ]]</f>
        <v>367239.04973059427</v>
      </c>
      <c r="N150" s="66">
        <f>Taulukko13[[#This Row],[Siirtyvien kustannusten ja tulojen erotus]]*$N$3</f>
        <v>-220343.4298383565</v>
      </c>
      <c r="O150" s="66">
        <f>$O$3*Taulukko13[[#This Row],[Asukasluku 31.12.2022]]</f>
        <v>-1.8739702120731162E-9</v>
      </c>
      <c r="P150" s="153">
        <f>Taulukko13[[#This Row],[Muutoksen rajaus (omavastuu 40 %)]]+Taulukko13[[#This Row],[Neutralisointi]]</f>
        <v>-220343.42983835837</v>
      </c>
    </row>
    <row r="151" spans="1:16" x14ac:dyDescent="0.2">
      <c r="A151">
        <v>484</v>
      </c>
      <c r="B151" t="s">
        <v>154</v>
      </c>
      <c r="C151" s="66">
        <v>2967</v>
      </c>
      <c r="D151" s="67">
        <v>15791846.638369024</v>
      </c>
      <c r="E151" s="66">
        <v>6877384.1578610819</v>
      </c>
      <c r="F151" s="66">
        <v>491711.14965748158</v>
      </c>
      <c r="G151" s="66">
        <v>1379948.0299569916</v>
      </c>
      <c r="H151" s="66">
        <v>5298081.2720097639</v>
      </c>
      <c r="I151" s="66">
        <v>25665.878300911438</v>
      </c>
      <c r="J151" s="66">
        <v>-1006733.5293352545</v>
      </c>
      <c r="K151" s="66">
        <v>120006.68038658724</v>
      </c>
      <c r="L151" s="67">
        <f>E151+F151+G151+H151-I151-J151+Taulukko13[[#This Row],[Jälkikäteistarkistuksesta aiheutuva valtionosuuden lisäsiirto]]</f>
        <v>15148198.940906251</v>
      </c>
      <c r="M151" s="71">
        <f>Taulukko13[[#This Row],[Siirtyvät kustannukset (TP21+TP22)]]-Taulukko13[[#This Row],[Siirtyvät tulot ml. verokust. alenema ja tasauksen neutralisointi ]]</f>
        <v>643647.69746277295</v>
      </c>
      <c r="N151" s="66">
        <f>Taulukko13[[#This Row],[Siirtyvien kustannusten ja tulojen erotus]]*$N$3</f>
        <v>-386188.61847766367</v>
      </c>
      <c r="O151" s="66">
        <f>$O$3*Taulukko13[[#This Row],[Asukasluku 31.12.2022]]</f>
        <v>-5.210936850253923E-9</v>
      </c>
      <c r="P151" s="153">
        <f>Taulukko13[[#This Row],[Muutoksen rajaus (omavastuu 40 %)]]+Taulukko13[[#This Row],[Neutralisointi]]</f>
        <v>-386188.6184776689</v>
      </c>
    </row>
    <row r="152" spans="1:16" x14ac:dyDescent="0.2">
      <c r="A152">
        <v>489</v>
      </c>
      <c r="B152" t="s">
        <v>155</v>
      </c>
      <c r="C152" s="66">
        <v>1791</v>
      </c>
      <c r="D152" s="67">
        <v>9554701.1417559497</v>
      </c>
      <c r="E152" s="66">
        <v>5308689.6861638399</v>
      </c>
      <c r="F152" s="66">
        <v>294268.59973050281</v>
      </c>
      <c r="G152" s="66">
        <v>985985.50801748596</v>
      </c>
      <c r="H152" s="66">
        <v>2986585.6989332396</v>
      </c>
      <c r="I152" s="66">
        <v>14543.873254833816</v>
      </c>
      <c r="J152" s="66">
        <v>-965020.38511301903</v>
      </c>
      <c r="K152" s="66">
        <v>72440.837402216959</v>
      </c>
      <c r="L152" s="67">
        <f>E152+F152+G152+H152-I152-J152+Taulukko13[[#This Row],[Jälkikäteistarkistuksesta aiheutuva valtionosuuden lisäsiirto]]</f>
        <v>10598446.842105471</v>
      </c>
      <c r="M152" s="71">
        <f>Taulukko13[[#This Row],[Siirtyvät kustannukset (TP21+TP22)]]-Taulukko13[[#This Row],[Siirtyvät tulot ml. verokust. alenema ja tasauksen neutralisointi ]]</f>
        <v>-1043745.7003495209</v>
      </c>
      <c r="N152" s="66">
        <f>Taulukko13[[#This Row],[Siirtyvien kustannusten ja tulojen erotus]]*$N$3</f>
        <v>626247.42020971235</v>
      </c>
      <c r="O152" s="66">
        <f>$O$3*Taulukko13[[#This Row],[Asukasluku 31.12.2022]]</f>
        <v>-3.1455301310430656E-9</v>
      </c>
      <c r="P152" s="153">
        <f>Taulukko13[[#This Row],[Muutoksen rajaus (omavastuu 40 %)]]+Taulukko13[[#This Row],[Neutralisointi]]</f>
        <v>626247.42020970921</v>
      </c>
    </row>
    <row r="153" spans="1:16" x14ac:dyDescent="0.2">
      <c r="A153">
        <v>491</v>
      </c>
      <c r="B153" t="s">
        <v>156</v>
      </c>
      <c r="C153" s="66">
        <v>51980</v>
      </c>
      <c r="D153" s="67">
        <v>249229839.31515792</v>
      </c>
      <c r="E153" s="66">
        <v>78276794.941119924</v>
      </c>
      <c r="F153" s="66">
        <v>6643191.7187131774</v>
      </c>
      <c r="G153" s="66">
        <v>20631639.232754711</v>
      </c>
      <c r="H153" s="66">
        <v>114329884.49453762</v>
      </c>
      <c r="I153" s="66">
        <v>536267.97398758715</v>
      </c>
      <c r="J153" s="66">
        <v>-8092720.6297546551</v>
      </c>
      <c r="K153" s="66">
        <v>2102442.6176254819</v>
      </c>
      <c r="L153" s="67">
        <f>E153+F153+G153+H153-I153-J153+Taulukko13[[#This Row],[Jälkikäteistarkistuksesta aiheutuva valtionosuuden lisäsiirto]]</f>
        <v>229540405.66051799</v>
      </c>
      <c r="M153" s="71">
        <f>Taulukko13[[#This Row],[Siirtyvät kustannukset (TP21+TP22)]]-Taulukko13[[#This Row],[Siirtyvät tulot ml. verokust. alenema ja tasauksen neutralisointi ]]</f>
        <v>19689433.65463993</v>
      </c>
      <c r="N153" s="66">
        <f>Taulukko13[[#This Row],[Siirtyvien kustannusten ja tulojen erotus]]*$N$3</f>
        <v>-11813660.192783955</v>
      </c>
      <c r="O153" s="66">
        <f>$O$3*Taulukko13[[#This Row],[Asukasluku 31.12.2022]]</f>
        <v>-9.1292382027704387E-8</v>
      </c>
      <c r="P153" s="153">
        <f>Taulukko13[[#This Row],[Muutoksen rajaus (omavastuu 40 %)]]+Taulukko13[[#This Row],[Neutralisointi]]</f>
        <v>-11813660.192784047</v>
      </c>
    </row>
    <row r="154" spans="1:16" x14ac:dyDescent="0.2">
      <c r="A154">
        <v>494</v>
      </c>
      <c r="B154" t="s">
        <v>157</v>
      </c>
      <c r="C154" s="66">
        <v>8882</v>
      </c>
      <c r="D154" s="67">
        <v>36130052.243375242</v>
      </c>
      <c r="E154" s="66">
        <v>9083293.5524738394</v>
      </c>
      <c r="F154" s="66">
        <v>462070.61005195533</v>
      </c>
      <c r="G154" s="66">
        <v>3146231.3536005463</v>
      </c>
      <c r="H154" s="66">
        <v>16733323.047992561</v>
      </c>
      <c r="I154" s="66">
        <v>76226.373731814529</v>
      </c>
      <c r="J154" s="66">
        <v>-3670957.0338994679</v>
      </c>
      <c r="K154" s="66">
        <v>359251.54539725912</v>
      </c>
      <c r="L154" s="67">
        <f>E154+F154+G154+H154-I154-J154+Taulukko13[[#This Row],[Jälkikäteistarkistuksesta aiheutuva valtionosuuden lisäsiirto]]</f>
        <v>33378900.769683816</v>
      </c>
      <c r="M154" s="71">
        <f>Taulukko13[[#This Row],[Siirtyvät kustannukset (TP21+TP22)]]-Taulukko13[[#This Row],[Siirtyvät tulot ml. verokust. alenema ja tasauksen neutralisointi ]]</f>
        <v>2751151.4736914262</v>
      </c>
      <c r="N154" s="66">
        <f>Taulukko13[[#This Row],[Siirtyvien kustannusten ja tulojen erotus]]*$N$3</f>
        <v>-1650690.8842148553</v>
      </c>
      <c r="O154" s="66">
        <f>$O$3*Taulukko13[[#This Row],[Asukasluku 31.12.2022]]</f>
        <v>-1.5599440884379961E-8</v>
      </c>
      <c r="P154" s="153">
        <f>Taulukko13[[#This Row],[Muutoksen rajaus (omavastuu 40 %)]]+Taulukko13[[#This Row],[Neutralisointi]]</f>
        <v>-1650690.8842148709</v>
      </c>
    </row>
    <row r="155" spans="1:16" x14ac:dyDescent="0.2">
      <c r="A155">
        <v>495</v>
      </c>
      <c r="B155" t="s">
        <v>158</v>
      </c>
      <c r="C155" s="66">
        <v>1477</v>
      </c>
      <c r="D155" s="67">
        <v>8058605.9266576692</v>
      </c>
      <c r="E155" s="66">
        <v>3710438.1044485979</v>
      </c>
      <c r="F155" s="66">
        <v>467121.02207067364</v>
      </c>
      <c r="G155" s="66">
        <v>783141.16781855677</v>
      </c>
      <c r="H155" s="66">
        <v>2379337.1224695509</v>
      </c>
      <c r="I155" s="66">
        <v>12618.215474013476</v>
      </c>
      <c r="J155" s="66">
        <v>-648460.17809077096</v>
      </c>
      <c r="K155" s="66">
        <v>59740.433748226948</v>
      </c>
      <c r="L155" s="67">
        <f>E155+F155+G155+H155-I155-J155+Taulukko13[[#This Row],[Jälkikäteistarkistuksesta aiheutuva valtionosuuden lisäsiirto]]</f>
        <v>8035619.8131723637</v>
      </c>
      <c r="M155" s="71">
        <f>Taulukko13[[#This Row],[Siirtyvät kustannukset (TP21+TP22)]]-Taulukko13[[#This Row],[Siirtyvät tulot ml. verokust. alenema ja tasauksen neutralisointi ]]</f>
        <v>22986.11348530557</v>
      </c>
      <c r="N155" s="66">
        <f>Taulukko13[[#This Row],[Siirtyvien kustannusten ja tulojen erotus]]*$N$3</f>
        <v>-13791.668091183339</v>
      </c>
      <c r="O155" s="66">
        <f>$O$3*Taulukko13[[#This Row],[Asukasluku 31.12.2022]]</f>
        <v>-2.5940524866279216E-9</v>
      </c>
      <c r="P155" s="153">
        <f>Taulukko13[[#This Row],[Muutoksen rajaus (omavastuu 40 %)]]+Taulukko13[[#This Row],[Neutralisointi]]</f>
        <v>-13791.668091185933</v>
      </c>
    </row>
    <row r="156" spans="1:16" x14ac:dyDescent="0.2">
      <c r="A156">
        <v>498</v>
      </c>
      <c r="B156" t="s">
        <v>159</v>
      </c>
      <c r="C156" s="66">
        <v>2281</v>
      </c>
      <c r="D156" s="67">
        <v>11529129.509732189</v>
      </c>
      <c r="E156" s="66">
        <v>4977909.0918038134</v>
      </c>
      <c r="F156" s="66">
        <v>540033.88650308223</v>
      </c>
      <c r="G156" s="66">
        <v>1053728.9948565201</v>
      </c>
      <c r="H156" s="66">
        <v>4708437.1623305734</v>
      </c>
      <c r="I156" s="66">
        <v>23266.226039660174</v>
      </c>
      <c r="J156" s="66">
        <v>-386566.03200919239</v>
      </c>
      <c r="K156" s="66">
        <v>92259.938645704577</v>
      </c>
      <c r="L156" s="67">
        <f>E156+F156+G156+H156-I156-J156+Taulukko13[[#This Row],[Jälkikäteistarkistuksesta aiheutuva valtionosuuden lisäsiirto]]</f>
        <v>11735668.880109223</v>
      </c>
      <c r="M156" s="71">
        <f>Taulukko13[[#This Row],[Siirtyvät kustannukset (TP21+TP22)]]-Taulukko13[[#This Row],[Siirtyvät tulot ml. verokust. alenema ja tasauksen neutralisointi ]]</f>
        <v>-206539.37037703395</v>
      </c>
      <c r="N156" s="66">
        <f>Taulukko13[[#This Row],[Siirtyvien kustannusten ja tulojen erotus]]*$N$3</f>
        <v>123923.62222622034</v>
      </c>
      <c r="O156" s="66">
        <f>$O$3*Taulukko13[[#This Row],[Asukasluku 31.12.2022]]</f>
        <v>-4.0061162640475892E-9</v>
      </c>
      <c r="P156" s="153">
        <f>Taulukko13[[#This Row],[Muutoksen rajaus (omavastuu 40 %)]]+Taulukko13[[#This Row],[Neutralisointi]]</f>
        <v>123923.62222621634</v>
      </c>
    </row>
    <row r="157" spans="1:16" x14ac:dyDescent="0.2">
      <c r="A157">
        <v>499</v>
      </c>
      <c r="B157" t="s">
        <v>160</v>
      </c>
      <c r="C157" s="66">
        <v>19662</v>
      </c>
      <c r="D157" s="67">
        <v>70156527.302935466</v>
      </c>
      <c r="E157" s="66">
        <v>16051867.676781017</v>
      </c>
      <c r="F157" s="66">
        <v>1600567.9403068689</v>
      </c>
      <c r="G157" s="66">
        <v>6703126.1255763881</v>
      </c>
      <c r="H157" s="66">
        <v>47322247.323992461</v>
      </c>
      <c r="I157" s="66">
        <v>216872.54589861436</v>
      </c>
      <c r="J157" s="66">
        <v>-266544.10214943404</v>
      </c>
      <c r="K157" s="66">
        <v>795271.77275398653</v>
      </c>
      <c r="L157" s="67">
        <f>E157+F157+G157+H157-I157-J157+Taulukko13[[#This Row],[Jälkikäteistarkistuksesta aiheutuva valtionosuuden lisäsiirto]]</f>
        <v>72522752.395661533</v>
      </c>
      <c r="M157" s="71">
        <f>Taulukko13[[#This Row],[Siirtyvät kustannukset (TP21+TP22)]]-Taulukko13[[#This Row],[Siirtyvät tulot ml. verokust. alenema ja tasauksen neutralisointi ]]</f>
        <v>-2366225.0927260667</v>
      </c>
      <c r="N157" s="66">
        <f>Taulukko13[[#This Row],[Siirtyvien kustannusten ja tulojen erotus]]*$N$3</f>
        <v>1419735.0556356397</v>
      </c>
      <c r="O157" s="66">
        <f>$O$3*Taulukko13[[#This Row],[Asukasluku 31.12.2022]]</f>
        <v>-3.4532335810479484E-8</v>
      </c>
      <c r="P157" s="153">
        <f>Taulukko13[[#This Row],[Muutoksen rajaus (omavastuu 40 %)]]+Taulukko13[[#This Row],[Neutralisointi]]</f>
        <v>1419735.0556356052</v>
      </c>
    </row>
    <row r="158" spans="1:16" x14ac:dyDescent="0.2">
      <c r="A158">
        <v>500</v>
      </c>
      <c r="B158" t="s">
        <v>161</v>
      </c>
      <c r="C158" s="66">
        <v>10486</v>
      </c>
      <c r="D158" s="67">
        <v>29398908.45227278</v>
      </c>
      <c r="E158" s="66">
        <v>4817558.4519207794</v>
      </c>
      <c r="F158" s="66">
        <v>1098992.7560284371</v>
      </c>
      <c r="G158" s="66">
        <v>2484736.6800453225</v>
      </c>
      <c r="H158" s="66">
        <v>26311117.788262039</v>
      </c>
      <c r="I158" s="66">
        <v>121507.73468346652</v>
      </c>
      <c r="J158" s="66">
        <v>1024453.3883041721</v>
      </c>
      <c r="K158" s="66">
        <v>424128.76661063492</v>
      </c>
      <c r="L158" s="67">
        <f>E158+F158+G158+H158-I158-J158+Taulukko13[[#This Row],[Jälkikäteistarkistuksesta aiheutuva valtionosuuden lisäsiirto]]</f>
        <v>33990573.319879577</v>
      </c>
      <c r="M158" s="71">
        <f>Taulukko13[[#This Row],[Siirtyvät kustannukset (TP21+TP22)]]-Taulukko13[[#This Row],[Siirtyvät tulot ml. verokust. alenema ja tasauksen neutralisointi ]]</f>
        <v>-4591664.8676067963</v>
      </c>
      <c r="N158" s="66">
        <f>Taulukko13[[#This Row],[Siirtyvien kustannusten ja tulojen erotus]]*$N$3</f>
        <v>2754998.9205640773</v>
      </c>
      <c r="O158" s="66">
        <f>$O$3*Taulukko13[[#This Row],[Asukasluku 31.12.2022]]</f>
        <v>-1.8416543246296808E-8</v>
      </c>
      <c r="P158" s="153">
        <f>Taulukko13[[#This Row],[Muutoksen rajaus (omavastuu 40 %)]]+Taulukko13[[#This Row],[Neutralisointi]]</f>
        <v>2754998.9205640587</v>
      </c>
    </row>
    <row r="159" spans="1:16" x14ac:dyDescent="0.2">
      <c r="A159">
        <v>503</v>
      </c>
      <c r="B159" t="s">
        <v>162</v>
      </c>
      <c r="C159" s="66">
        <v>7539</v>
      </c>
      <c r="D159" s="67">
        <v>32408846.468903612</v>
      </c>
      <c r="E159" s="66">
        <v>9594857.73023648</v>
      </c>
      <c r="F159" s="66">
        <v>558690.94116156315</v>
      </c>
      <c r="G159" s="66">
        <v>3358062.6647929205</v>
      </c>
      <c r="H159" s="66">
        <v>15923500.771870818</v>
      </c>
      <c r="I159" s="66">
        <v>73064.782954198425</v>
      </c>
      <c r="J159" s="66">
        <v>-1653285.514907137</v>
      </c>
      <c r="K159" s="66">
        <v>304931.02913194511</v>
      </c>
      <c r="L159" s="67">
        <f>E159+F159+G159+H159-I159-J159+Taulukko13[[#This Row],[Jälkikäteistarkistuksesta aiheutuva valtionosuuden lisäsiirto]]</f>
        <v>31320263.869146667</v>
      </c>
      <c r="M159" s="71">
        <f>Taulukko13[[#This Row],[Siirtyvät kustannukset (TP21+TP22)]]-Taulukko13[[#This Row],[Siirtyvät tulot ml. verokust. alenema ja tasauksen neutralisointi ]]</f>
        <v>1088582.5997569449</v>
      </c>
      <c r="N159" s="66">
        <f>Taulukko13[[#This Row],[Siirtyvien kustannusten ja tulojen erotus]]*$N$3</f>
        <v>-653149.55985416682</v>
      </c>
      <c r="O159" s="66">
        <f>$O$3*Taulukko13[[#This Row],[Asukasluku 31.12.2022]]</f>
        <v>-1.3240732360655316E-8</v>
      </c>
      <c r="P159" s="153">
        <f>Taulukko13[[#This Row],[Muutoksen rajaus (omavastuu 40 %)]]+Taulukko13[[#This Row],[Neutralisointi]]</f>
        <v>-653149.55985418009</v>
      </c>
    </row>
    <row r="160" spans="1:16" x14ac:dyDescent="0.2">
      <c r="A160">
        <v>504</v>
      </c>
      <c r="B160" t="s">
        <v>163</v>
      </c>
      <c r="C160" s="66">
        <v>1764</v>
      </c>
      <c r="D160" s="67">
        <v>8579771.1501982398</v>
      </c>
      <c r="E160" s="66">
        <v>2489908.8629397927</v>
      </c>
      <c r="F160" s="66">
        <v>210169.24490830448</v>
      </c>
      <c r="G160" s="66">
        <v>925920.35003124678</v>
      </c>
      <c r="H160" s="66">
        <v>3486729.8494087919</v>
      </c>
      <c r="I160" s="66">
        <v>16388.180324117595</v>
      </c>
      <c r="J160" s="66">
        <v>-609154.48671752191</v>
      </c>
      <c r="K160" s="66">
        <v>71348.7644765554</v>
      </c>
      <c r="L160" s="67">
        <f>E160+F160+G160+H160-I160-J160+Taulukko13[[#This Row],[Jälkikäteistarkistuksesta aiheutuva valtionosuuden lisäsiirto]]</f>
        <v>7776843.3781580962</v>
      </c>
      <c r="M160" s="71">
        <f>Taulukko13[[#This Row],[Siirtyvät kustannukset (TP21+TP22)]]-Taulukko13[[#This Row],[Siirtyvät tulot ml. verokust. alenema ja tasauksen neutralisointi ]]</f>
        <v>802927.77204014361</v>
      </c>
      <c r="N160" s="66">
        <f>Taulukko13[[#This Row],[Siirtyvien kustannusten ja tulojen erotus]]*$N$3</f>
        <v>-481756.66322408605</v>
      </c>
      <c r="O160" s="66">
        <f>$O$3*Taulukko13[[#This Row],[Asukasluku 31.12.2022]]</f>
        <v>-3.0981100788162856E-9</v>
      </c>
      <c r="P160" s="153">
        <f>Taulukko13[[#This Row],[Muutoksen rajaus (omavastuu 40 %)]]+Taulukko13[[#This Row],[Neutralisointi]]</f>
        <v>-481756.66322408913</v>
      </c>
    </row>
    <row r="161" spans="1:16" x14ac:dyDescent="0.2">
      <c r="A161">
        <v>505</v>
      </c>
      <c r="B161" t="s">
        <v>164</v>
      </c>
      <c r="C161" s="66">
        <v>20912</v>
      </c>
      <c r="D161" s="67">
        <v>73213104.64577201</v>
      </c>
      <c r="E161" s="66">
        <v>12650480.845690545</v>
      </c>
      <c r="F161" s="66">
        <v>1830015.9244187679</v>
      </c>
      <c r="G161" s="66">
        <v>7390167.0519550378</v>
      </c>
      <c r="H161" s="66">
        <v>49882213.975984603</v>
      </c>
      <c r="I161" s="66">
        <v>229237.89017470696</v>
      </c>
      <c r="J161" s="66">
        <v>95954.970514236673</v>
      </c>
      <c r="K161" s="66">
        <v>845830.70449757739</v>
      </c>
      <c r="L161" s="67">
        <f>E161+F161+G161+H161-I161-J161+Taulukko13[[#This Row],[Jälkikäteistarkistuksesta aiheutuva valtionosuuden lisäsiirto]]</f>
        <v>72273515.641857594</v>
      </c>
      <c r="M161" s="71">
        <f>Taulukko13[[#This Row],[Siirtyvät kustannukset (TP21+TP22)]]-Taulukko13[[#This Row],[Siirtyvät tulot ml. verokust. alenema ja tasauksen neutralisointi ]]</f>
        <v>939589.00391441584</v>
      </c>
      <c r="N161" s="66">
        <f>Taulukko13[[#This Row],[Siirtyvien kustannusten ja tulojen erotus]]*$N$3</f>
        <v>-563753.40234864934</v>
      </c>
      <c r="O161" s="66">
        <f>$O$3*Taulukko13[[#This Row],[Asukasluku 31.12.2022]]</f>
        <v>-3.672770859875633E-8</v>
      </c>
      <c r="P161" s="153">
        <f>Taulukko13[[#This Row],[Muutoksen rajaus (omavastuu 40 %)]]+Taulukko13[[#This Row],[Neutralisointi]]</f>
        <v>-563753.40234868601</v>
      </c>
    </row>
    <row r="162" spans="1:16" x14ac:dyDescent="0.2">
      <c r="A162">
        <v>507</v>
      </c>
      <c r="B162" t="s">
        <v>165</v>
      </c>
      <c r="C162" s="66">
        <v>5564</v>
      </c>
      <c r="D162" s="67">
        <v>31358974.712787271</v>
      </c>
      <c r="E162" s="66">
        <v>13638576.761678724</v>
      </c>
      <c r="F162" s="66">
        <v>1070351.3465188709</v>
      </c>
      <c r="G162" s="66">
        <v>2634040.2524526184</v>
      </c>
      <c r="H162" s="66">
        <v>10718687.161336357</v>
      </c>
      <c r="I162" s="66">
        <v>52260.254874602258</v>
      </c>
      <c r="J162" s="66">
        <v>-1773436.9522895045</v>
      </c>
      <c r="K162" s="66">
        <v>225047.91697707158</v>
      </c>
      <c r="L162" s="67">
        <f>E162+F162+G162+H162-I162-J162+Taulukko13[[#This Row],[Jälkikäteistarkistuksesta aiheutuva valtionosuuden lisäsiirto]]</f>
        <v>30007880.136378538</v>
      </c>
      <c r="M162" s="71">
        <f>Taulukko13[[#This Row],[Siirtyvät kustannukset (TP21+TP22)]]-Taulukko13[[#This Row],[Siirtyvät tulot ml. verokust. alenema ja tasauksen neutralisointi ]]</f>
        <v>1351094.5764087327</v>
      </c>
      <c r="N162" s="66">
        <f>Taulukko13[[#This Row],[Siirtyvien kustannusten ja tulojen erotus]]*$N$3</f>
        <v>-810656.74584523938</v>
      </c>
      <c r="O162" s="66">
        <f>$O$3*Taulukko13[[#This Row],[Asukasluku 31.12.2022]]</f>
        <v>-9.7720433551778987E-9</v>
      </c>
      <c r="P162" s="153">
        <f>Taulukko13[[#This Row],[Muutoksen rajaus (omavastuu 40 %)]]+Taulukko13[[#This Row],[Neutralisointi]]</f>
        <v>-810656.74584524916</v>
      </c>
    </row>
    <row r="163" spans="1:16" x14ac:dyDescent="0.2">
      <c r="A163">
        <v>508</v>
      </c>
      <c r="B163" t="s">
        <v>166</v>
      </c>
      <c r="C163" s="66">
        <v>9360</v>
      </c>
      <c r="D163" s="67">
        <v>48694930.321824789</v>
      </c>
      <c r="E163" s="66">
        <v>20456822.100332685</v>
      </c>
      <c r="F163" s="66">
        <v>1323113.2926775818</v>
      </c>
      <c r="G163" s="66">
        <v>3922417.6942555588</v>
      </c>
      <c r="H163" s="66">
        <v>20233635.627305746</v>
      </c>
      <c r="I163" s="66">
        <v>95560.057088242567</v>
      </c>
      <c r="J163" s="66">
        <v>-1221161.5677581658</v>
      </c>
      <c r="K163" s="66">
        <v>378585.28089600825</v>
      </c>
      <c r="L163" s="67">
        <f>E163+F163+G163+H163-I163-J163+Taulukko13[[#This Row],[Jälkikäteistarkistuksesta aiheutuva valtionosuuden lisäsiirto]]</f>
        <v>47440175.506137505</v>
      </c>
      <c r="M163" s="71">
        <f>Taulukko13[[#This Row],[Siirtyvät kustannukset (TP21+TP22)]]-Taulukko13[[#This Row],[Siirtyvät tulot ml. verokust. alenema ja tasauksen neutralisointi ]]</f>
        <v>1254754.8156872839</v>
      </c>
      <c r="N163" s="66">
        <f>Taulukko13[[#This Row],[Siirtyvien kustannusten ja tulojen erotus]]*$N$3</f>
        <v>-752852.88941237016</v>
      </c>
      <c r="O163" s="66">
        <f>$O$3*Taulukko13[[#This Row],[Asukasluku 31.12.2022]]</f>
        <v>-1.6438951438617026E-8</v>
      </c>
      <c r="P163" s="153">
        <f>Taulukko13[[#This Row],[Muutoksen rajaus (omavastuu 40 %)]]+Taulukko13[[#This Row],[Neutralisointi]]</f>
        <v>-752852.88941238658</v>
      </c>
    </row>
    <row r="164" spans="1:16" x14ac:dyDescent="0.2">
      <c r="A164">
        <v>529</v>
      </c>
      <c r="B164" t="s">
        <v>167</v>
      </c>
      <c r="C164" s="66">
        <v>19850</v>
      </c>
      <c r="D164" s="67">
        <v>71162133.36987251</v>
      </c>
      <c r="E164" s="66">
        <v>16835561.7842623</v>
      </c>
      <c r="F164" s="66">
        <v>4000001.2858259035</v>
      </c>
      <c r="G164" s="66">
        <v>5382713.7579791443</v>
      </c>
      <c r="H164" s="66">
        <v>56032321.147008419</v>
      </c>
      <c r="I164" s="66">
        <v>266120.470211696</v>
      </c>
      <c r="J164" s="66">
        <v>4641564.9866402159</v>
      </c>
      <c r="K164" s="66">
        <v>802875.83608822268</v>
      </c>
      <c r="L164" s="67">
        <f>E164+F164+G164+H164-I164-J164+Taulukko13[[#This Row],[Jälkikäteistarkistuksesta aiheutuva valtionosuuden lisäsiirto]]</f>
        <v>78145788.354312077</v>
      </c>
      <c r="M164" s="71">
        <f>Taulukko13[[#This Row],[Siirtyvät kustannukset (TP21+TP22)]]-Taulukko13[[#This Row],[Siirtyvät tulot ml. verokust. alenema ja tasauksen neutralisointi ]]</f>
        <v>-6983654.9844395667</v>
      </c>
      <c r="N164" s="66">
        <f>Taulukko13[[#This Row],[Siirtyvien kustannusten ja tulojen erotus]]*$N$3</f>
        <v>4190192.9906637389</v>
      </c>
      <c r="O164" s="66">
        <f>$O$3*Taulukko13[[#This Row],[Asukasluku 31.12.2022]]</f>
        <v>-3.4862519877836321E-8</v>
      </c>
      <c r="P164" s="153">
        <f>Taulukko13[[#This Row],[Muutoksen rajaus (omavastuu 40 %)]]+Taulukko13[[#This Row],[Neutralisointi]]</f>
        <v>4190192.990663704</v>
      </c>
    </row>
    <row r="165" spans="1:16" x14ac:dyDescent="0.2">
      <c r="A165">
        <v>531</v>
      </c>
      <c r="B165" t="s">
        <v>168</v>
      </c>
      <c r="C165" s="66">
        <v>5072</v>
      </c>
      <c r="D165" s="67">
        <v>23303770.303701151</v>
      </c>
      <c r="E165" s="66">
        <v>6632485.9075801913</v>
      </c>
      <c r="F165" s="66">
        <v>298051.51224257704</v>
      </c>
      <c r="G165" s="66">
        <v>2084008.9785337441</v>
      </c>
      <c r="H165" s="66">
        <v>10931440.217195913</v>
      </c>
      <c r="I165" s="66">
        <v>49779.810245056193</v>
      </c>
      <c r="J165" s="66">
        <v>-1372609.7851213983</v>
      </c>
      <c r="K165" s="66">
        <v>205147.92144279421</v>
      </c>
      <c r="L165" s="67">
        <f>E165+F165+G165+H165-I165-J165+Taulukko13[[#This Row],[Jälkikäteistarkistuksesta aiheutuva valtionosuuden lisäsiirto]]</f>
        <v>21473964.511871565</v>
      </c>
      <c r="M165" s="71">
        <f>Taulukko13[[#This Row],[Siirtyvät kustannukset (TP21+TP22)]]-Taulukko13[[#This Row],[Siirtyvät tulot ml. verokust. alenema ja tasauksen neutralisointi ]]</f>
        <v>1829805.791829586</v>
      </c>
      <c r="N165" s="66">
        <f>Taulukko13[[#This Row],[Siirtyvien kustannusten ja tulojen erotus]]*$N$3</f>
        <v>-1097883.4750977515</v>
      </c>
      <c r="O165" s="66">
        <f>$O$3*Taulukko13[[#This Row],[Asukasluku 31.12.2022]]</f>
        <v>-8.9079446257121318E-9</v>
      </c>
      <c r="P165" s="153">
        <f>Taulukko13[[#This Row],[Muutoksen rajaus (omavastuu 40 %)]]+Taulukko13[[#This Row],[Neutralisointi]]</f>
        <v>-1097883.4750977603</v>
      </c>
    </row>
    <row r="166" spans="1:16" x14ac:dyDescent="0.2">
      <c r="A166">
        <v>535</v>
      </c>
      <c r="B166" t="s">
        <v>169</v>
      </c>
      <c r="C166" s="66">
        <v>10419</v>
      </c>
      <c r="D166" s="67">
        <v>46928317.150743283</v>
      </c>
      <c r="E166" s="66">
        <v>18833794.846937321</v>
      </c>
      <c r="F166" s="66">
        <v>695761.86656288616</v>
      </c>
      <c r="G166" s="66">
        <v>4558092.9165819343</v>
      </c>
      <c r="H166" s="66">
        <v>17496276.041066043</v>
      </c>
      <c r="I166" s="66">
        <v>80644.450953963154</v>
      </c>
      <c r="J166" s="66">
        <v>-5764286.8695429051</v>
      </c>
      <c r="K166" s="66">
        <v>421418.80786917842</v>
      </c>
      <c r="L166" s="67">
        <f>E166+F166+G166+H166-I166-J166+Taulukko13[[#This Row],[Jälkikäteistarkistuksesta aiheutuva valtionosuuden lisäsiirto]]</f>
        <v>47688986.897606313</v>
      </c>
      <c r="M166" s="71">
        <f>Taulukko13[[#This Row],[Siirtyvät kustannukset (TP21+TP22)]]-Taulukko13[[#This Row],[Siirtyvät tulot ml. verokust. alenema ja tasauksen neutralisointi ]]</f>
        <v>-760669.7468630299</v>
      </c>
      <c r="N166" s="66">
        <f>Taulukko13[[#This Row],[Siirtyvien kustannusten ja tulojen erotus]]*$N$3</f>
        <v>456401.84811781783</v>
      </c>
      <c r="O166" s="66">
        <f>$O$3*Taulukko13[[#This Row],[Asukasluku 31.12.2022]]</f>
        <v>-1.8298871264845169E-8</v>
      </c>
      <c r="P166" s="153">
        <f>Taulukko13[[#This Row],[Muutoksen rajaus (omavastuu 40 %)]]+Taulukko13[[#This Row],[Neutralisointi]]</f>
        <v>456401.84811779956</v>
      </c>
    </row>
    <row r="167" spans="1:16" x14ac:dyDescent="0.2">
      <c r="A167">
        <v>536</v>
      </c>
      <c r="B167" t="s">
        <v>170</v>
      </c>
      <c r="C167" s="66">
        <v>35346</v>
      </c>
      <c r="D167" s="67">
        <v>123335060.24487711</v>
      </c>
      <c r="E167" s="66">
        <v>22593008.639402173</v>
      </c>
      <c r="F167" s="66">
        <v>3278867.6215588124</v>
      </c>
      <c r="G167" s="66">
        <v>10064359.026026163</v>
      </c>
      <c r="H167" s="66">
        <v>86163725.926577255</v>
      </c>
      <c r="I167" s="66">
        <v>396494.82291168097</v>
      </c>
      <c r="J167" s="66">
        <v>1670227.5282247914</v>
      </c>
      <c r="K167" s="66">
        <v>1429644.8011271697</v>
      </c>
      <c r="L167" s="67">
        <f>E167+F167+G167+H167-I167-J167+Taulukko13[[#This Row],[Jälkikäteistarkistuksesta aiheutuva valtionosuuden lisäsiirto]]</f>
        <v>121462883.66355509</v>
      </c>
      <c r="M167" s="71">
        <f>Taulukko13[[#This Row],[Siirtyvät kustannukset (TP21+TP22)]]-Taulukko13[[#This Row],[Siirtyvät tulot ml. verokust. alenema ja tasauksen neutralisointi ]]</f>
        <v>1872176.5813220292</v>
      </c>
      <c r="N167" s="66">
        <f>Taulukko13[[#This Row],[Siirtyvien kustannusten ja tulojen erotus]]*$N$3</f>
        <v>-1123305.9487932173</v>
      </c>
      <c r="O167" s="66">
        <f>$O$3*Taulukko13[[#This Row],[Asukasluku 31.12.2022]]</f>
        <v>-6.2078117259546733E-8</v>
      </c>
      <c r="P167" s="153">
        <f>Taulukko13[[#This Row],[Muutoksen rajaus (omavastuu 40 %)]]+Taulukko13[[#This Row],[Neutralisointi]]</f>
        <v>-1123305.9487932795</v>
      </c>
    </row>
    <row r="168" spans="1:16" x14ac:dyDescent="0.2">
      <c r="A168">
        <v>538</v>
      </c>
      <c r="B168" t="s">
        <v>171</v>
      </c>
      <c r="C168" s="66">
        <v>4644</v>
      </c>
      <c r="D168" s="67">
        <v>16439241.782236855</v>
      </c>
      <c r="E168" s="66">
        <v>3225724.8265641602</v>
      </c>
      <c r="F168" s="66">
        <v>173879.50625799509</v>
      </c>
      <c r="G168" s="66">
        <v>1858853.5894540302</v>
      </c>
      <c r="H168" s="66">
        <v>10465486.13390602</v>
      </c>
      <c r="I168" s="66">
        <v>47163.80896445243</v>
      </c>
      <c r="J168" s="66">
        <v>-622035.68128017802</v>
      </c>
      <c r="K168" s="66">
        <v>187836.54321378871</v>
      </c>
      <c r="L168" s="67">
        <f>E168+F168+G168+H168-I168-J168+Taulukko13[[#This Row],[Jälkikäteistarkistuksesta aiheutuva valtionosuuden lisäsiirto]]</f>
        <v>16486652.471711721</v>
      </c>
      <c r="M168" s="71">
        <f>Taulukko13[[#This Row],[Siirtyvät kustannukset (TP21+TP22)]]-Taulukko13[[#This Row],[Siirtyvät tulot ml. verokust. alenema ja tasauksen neutralisointi ]]</f>
        <v>-47410.689474865794</v>
      </c>
      <c r="N168" s="66">
        <f>Taulukko13[[#This Row],[Siirtyvien kustannusten ja tulojen erotus]]*$N$3</f>
        <v>28446.413684919469</v>
      </c>
      <c r="O168" s="66">
        <f>$O$3*Taulukko13[[#This Row],[Asukasluku 31.12.2022]]</f>
        <v>-8.1562489830061404E-9</v>
      </c>
      <c r="P168" s="153">
        <f>Taulukko13[[#This Row],[Muutoksen rajaus (omavastuu 40 %)]]+Taulukko13[[#This Row],[Neutralisointi]]</f>
        <v>28446.413684911313</v>
      </c>
    </row>
    <row r="169" spans="1:16" x14ac:dyDescent="0.2">
      <c r="A169">
        <v>541</v>
      </c>
      <c r="B169" t="s">
        <v>172</v>
      </c>
      <c r="C169" s="66">
        <v>9243</v>
      </c>
      <c r="D169" s="67">
        <v>49578879.713587627</v>
      </c>
      <c r="E169" s="66">
        <v>27719033.188662134</v>
      </c>
      <c r="F169" s="66">
        <v>1407917.6436524601</v>
      </c>
      <c r="G169" s="66">
        <v>4596758.4582639383</v>
      </c>
      <c r="H169" s="66">
        <v>15483168.665000508</v>
      </c>
      <c r="I169" s="66">
        <v>74877.393522035723</v>
      </c>
      <c r="J169" s="66">
        <v>-4496645.5459575253</v>
      </c>
      <c r="K169" s="66">
        <v>373852.96488480817</v>
      </c>
      <c r="L169" s="67">
        <f>E169+F169+G169+H169-I169-J169+Taulukko13[[#This Row],[Jälkikäteistarkistuksesta aiheutuva valtionosuuden lisäsiirto]]</f>
        <v>54002499.072899342</v>
      </c>
      <c r="M169" s="71">
        <f>Taulukko13[[#This Row],[Siirtyvät kustannukset (TP21+TP22)]]-Taulukko13[[#This Row],[Siirtyvät tulot ml. verokust. alenema ja tasauksen neutralisointi ]]</f>
        <v>-4423619.3593117148</v>
      </c>
      <c r="N169" s="66">
        <f>Taulukko13[[#This Row],[Siirtyvien kustannusten ja tulojen erotus]]*$N$3</f>
        <v>2654171.6155870282</v>
      </c>
      <c r="O169" s="66">
        <f>$O$3*Taulukko13[[#This Row],[Asukasluku 31.12.2022]]</f>
        <v>-1.6233464545634312E-8</v>
      </c>
      <c r="P169" s="153">
        <f>Taulukko13[[#This Row],[Muutoksen rajaus (omavastuu 40 %)]]+Taulukko13[[#This Row],[Neutralisointi]]</f>
        <v>2654171.6155870119</v>
      </c>
    </row>
    <row r="170" spans="1:16" x14ac:dyDescent="0.2">
      <c r="A170">
        <v>543</v>
      </c>
      <c r="B170" t="s">
        <v>173</v>
      </c>
      <c r="C170" s="66">
        <v>44458</v>
      </c>
      <c r="D170" s="67">
        <v>141383452.70766991</v>
      </c>
      <c r="E170" s="66">
        <v>15750722.666467287</v>
      </c>
      <c r="F170" s="66">
        <v>4097874.6895446731</v>
      </c>
      <c r="G170" s="66">
        <v>12090462.498998052</v>
      </c>
      <c r="H170" s="66">
        <v>126052046.88869347</v>
      </c>
      <c r="I170" s="66">
        <v>576948.49915505492</v>
      </c>
      <c r="J170" s="66">
        <v>8468649.9462526422</v>
      </c>
      <c r="K170" s="66">
        <v>1798199.1899652495</v>
      </c>
      <c r="L170" s="67">
        <f>E170+F170+G170+H170-I170-J170+Taulukko13[[#This Row],[Jälkikäteistarkistuksesta aiheutuva valtionosuuden lisäsiirto]]</f>
        <v>150743707.48826104</v>
      </c>
      <c r="M170" s="71">
        <f>Taulukko13[[#This Row],[Siirtyvät kustannukset (TP21+TP22)]]-Taulukko13[[#This Row],[Siirtyvät tulot ml. verokust. alenema ja tasauksen neutralisointi ]]</f>
        <v>-9360254.7805911303</v>
      </c>
      <c r="N170" s="66">
        <f>Taulukko13[[#This Row],[Siirtyvien kustannusten ja tulojen erotus]]*$N$3</f>
        <v>5616152.8683546772</v>
      </c>
      <c r="O170" s="66">
        <f>$O$3*Taulukko13[[#This Row],[Asukasluku 31.12.2022]]</f>
        <v>-7.8081506736969624E-8</v>
      </c>
      <c r="P170" s="153">
        <f>Taulukko13[[#This Row],[Muutoksen rajaus (omavastuu 40 %)]]+Taulukko13[[#This Row],[Neutralisointi]]</f>
        <v>5616152.868354599</v>
      </c>
    </row>
    <row r="171" spans="1:16" x14ac:dyDescent="0.2">
      <c r="A171">
        <v>545</v>
      </c>
      <c r="B171" t="s">
        <v>174</v>
      </c>
      <c r="C171" s="66">
        <v>9584</v>
      </c>
      <c r="D171" s="67">
        <v>40013460.175831057</v>
      </c>
      <c r="E171" s="66">
        <v>15691856.18852579</v>
      </c>
      <c r="F171" s="66">
        <v>1497776.1180513338</v>
      </c>
      <c r="G171" s="66">
        <v>4955058.6157612232</v>
      </c>
      <c r="H171" s="66">
        <v>16970554.373840816</v>
      </c>
      <c r="I171" s="66">
        <v>81869.243023641902</v>
      </c>
      <c r="J171" s="66">
        <v>-3664865.5649494589</v>
      </c>
      <c r="K171" s="66">
        <v>387645.44146445976</v>
      </c>
      <c r="L171" s="67">
        <f>E171+F171+G171+H171-I171-J171+Taulukko13[[#This Row],[Jälkikäteistarkistuksesta aiheutuva valtionosuuden lisäsiirto]]</f>
        <v>43085887.059569441</v>
      </c>
      <c r="M171" s="71">
        <f>Taulukko13[[#This Row],[Siirtyvät kustannukset (TP21+TP22)]]-Taulukko13[[#This Row],[Siirtyvät tulot ml. verokust. alenema ja tasauksen neutralisointi ]]</f>
        <v>-3072426.8837383837</v>
      </c>
      <c r="N171" s="66">
        <f>Taulukko13[[#This Row],[Siirtyvien kustannusten ja tulojen erotus]]*$N$3</f>
        <v>1843456.1302430297</v>
      </c>
      <c r="O171" s="66">
        <f>$O$3*Taulukko13[[#This Row],[Asukasluku 31.12.2022]]</f>
        <v>-1.6832362242276236E-8</v>
      </c>
      <c r="P171" s="153">
        <f>Taulukko13[[#This Row],[Muutoksen rajaus (omavastuu 40 %)]]+Taulukko13[[#This Row],[Neutralisointi]]</f>
        <v>1843456.1302430129</v>
      </c>
    </row>
    <row r="172" spans="1:16" x14ac:dyDescent="0.2">
      <c r="A172">
        <v>560</v>
      </c>
      <c r="B172" t="s">
        <v>175</v>
      </c>
      <c r="C172" s="66">
        <v>15735</v>
      </c>
      <c r="D172" s="67">
        <v>61320230.663145408</v>
      </c>
      <c r="E172" s="66">
        <v>16776532.6333948</v>
      </c>
      <c r="F172" s="66">
        <v>1339575.4487632411</v>
      </c>
      <c r="G172" s="66">
        <v>6566464.3824120844</v>
      </c>
      <c r="H172" s="66">
        <v>32351731.486494735</v>
      </c>
      <c r="I172" s="66">
        <v>149351.98373657383</v>
      </c>
      <c r="J172" s="66">
        <v>-4139393.2940382245</v>
      </c>
      <c r="K172" s="66">
        <v>636435.83278832154</v>
      </c>
      <c r="L172" s="67">
        <f>E172+F172+G172+H172-I172-J172+Taulukko13[[#This Row],[Jälkikäteistarkistuksesta aiheutuva valtionosuuden lisäsiirto]]</f>
        <v>61660781.09415482</v>
      </c>
      <c r="M172" s="71">
        <f>Taulukko13[[#This Row],[Siirtyvät kustannukset (TP21+TP22)]]-Taulukko13[[#This Row],[Siirtyvät tulot ml. verokust. alenema ja tasauksen neutralisointi ]]</f>
        <v>-340550.43100941181</v>
      </c>
      <c r="N172" s="66">
        <f>Taulukko13[[#This Row],[Siirtyvien kustannusten ja tulojen erotus]]*$N$3</f>
        <v>204330.25860564705</v>
      </c>
      <c r="O172" s="66">
        <f>$O$3*Taulukko13[[#This Row],[Asukasluku 31.12.2022]]</f>
        <v>-2.7635352658828942E-8</v>
      </c>
      <c r="P172" s="153">
        <f>Taulukko13[[#This Row],[Muutoksen rajaus (omavastuu 40 %)]]+Taulukko13[[#This Row],[Neutralisointi]]</f>
        <v>204330.2586056194</v>
      </c>
    </row>
    <row r="173" spans="1:16" x14ac:dyDescent="0.2">
      <c r="A173">
        <v>561</v>
      </c>
      <c r="B173" t="s">
        <v>176</v>
      </c>
      <c r="C173" s="66">
        <v>1317</v>
      </c>
      <c r="D173" s="67">
        <v>5204212.0456250636</v>
      </c>
      <c r="E173" s="66">
        <v>2058930.9139682739</v>
      </c>
      <c r="F173" s="66">
        <v>246077.31945689005</v>
      </c>
      <c r="G173" s="66">
        <v>666184.24158085254</v>
      </c>
      <c r="H173" s="66">
        <v>2371519.2313827248</v>
      </c>
      <c r="I173" s="66">
        <v>11603.682761287824</v>
      </c>
      <c r="J173" s="66">
        <v>-496177.97715050942</v>
      </c>
      <c r="K173" s="66">
        <v>53268.890485047319</v>
      </c>
      <c r="L173" s="67">
        <f>E173+F173+G173+H173-I173-J173+Taulukko13[[#This Row],[Jälkikäteistarkistuksesta aiheutuva valtionosuuden lisäsiirto]]</f>
        <v>5880554.89126301</v>
      </c>
      <c r="M173" s="71">
        <f>Taulukko13[[#This Row],[Siirtyvät kustannukset (TP21+TP22)]]-Taulukko13[[#This Row],[Siirtyvät tulot ml. verokust. alenema ja tasauksen neutralisointi ]]</f>
        <v>-676342.84563794639</v>
      </c>
      <c r="N173" s="66">
        <f>Taulukko13[[#This Row],[Siirtyvien kustannusten ja tulojen erotus]]*$N$3</f>
        <v>405805.70738276775</v>
      </c>
      <c r="O173" s="66">
        <f>$O$3*Taulukko13[[#This Row],[Asukasluku 31.12.2022]]</f>
        <v>-2.3130447697284855E-9</v>
      </c>
      <c r="P173" s="153">
        <f>Taulukko13[[#This Row],[Muutoksen rajaus (omavastuu 40 %)]]+Taulukko13[[#This Row],[Neutralisointi]]</f>
        <v>405805.70738276542</v>
      </c>
    </row>
    <row r="174" spans="1:16" x14ac:dyDescent="0.2">
      <c r="A174">
        <v>562</v>
      </c>
      <c r="B174" t="s">
        <v>177</v>
      </c>
      <c r="C174" s="66">
        <v>8935</v>
      </c>
      <c r="D174" s="67">
        <v>40162577.550965779</v>
      </c>
      <c r="E174" s="66">
        <v>14393863.977553777</v>
      </c>
      <c r="F174" s="66">
        <v>890460.62652849872</v>
      </c>
      <c r="G174" s="66">
        <v>3995195.562121043</v>
      </c>
      <c r="H174" s="66">
        <v>18043857.603574105</v>
      </c>
      <c r="I174" s="66">
        <v>83934.944815275798</v>
      </c>
      <c r="J174" s="66">
        <v>-2626913.04987873</v>
      </c>
      <c r="K174" s="66">
        <v>361395.24410318735</v>
      </c>
      <c r="L174" s="67">
        <f>E174+F174+G174+H174-I174-J174+Taulukko13[[#This Row],[Jälkikäteistarkistuksesta aiheutuva valtionosuuden lisäsiirto]]</f>
        <v>40227751.118944064</v>
      </c>
      <c r="M174" s="71">
        <f>Taulukko13[[#This Row],[Siirtyvät kustannukset (TP21+TP22)]]-Taulukko13[[#This Row],[Siirtyvät tulot ml. verokust. alenema ja tasauksen neutralisointi ]]</f>
        <v>-65173.567978285253</v>
      </c>
      <c r="N174" s="66">
        <f>Taulukko13[[#This Row],[Siirtyvien kustannusten ja tulojen erotus]]*$N$3</f>
        <v>39104.14078697114</v>
      </c>
      <c r="O174" s="66">
        <f>$O$3*Taulukko13[[#This Row],[Asukasluku 31.12.2022]]</f>
        <v>-1.5692524690602897E-8</v>
      </c>
      <c r="P174" s="153">
        <f>Taulukko13[[#This Row],[Muutoksen rajaus (omavastuu 40 %)]]+Taulukko13[[#This Row],[Neutralisointi]]</f>
        <v>39104.140786955446</v>
      </c>
    </row>
    <row r="175" spans="1:16" x14ac:dyDescent="0.2">
      <c r="A175">
        <v>563</v>
      </c>
      <c r="B175" t="s">
        <v>178</v>
      </c>
      <c r="C175" s="66">
        <v>7025</v>
      </c>
      <c r="D175" s="67">
        <v>37676992.830620088</v>
      </c>
      <c r="E175" s="66">
        <v>16691590.681407385</v>
      </c>
      <c r="F175" s="66">
        <v>600969.7977045055</v>
      </c>
      <c r="G175" s="66">
        <v>3041571.5163823199</v>
      </c>
      <c r="H175" s="66">
        <v>13296243.325971991</v>
      </c>
      <c r="I175" s="66">
        <v>61605.694086593605</v>
      </c>
      <c r="J175" s="66">
        <v>-2753507.7258124822</v>
      </c>
      <c r="K175" s="66">
        <v>284141.19639898057</v>
      </c>
      <c r="L175" s="67">
        <f>E175+F175+G175+H175-I175-J175+Taulukko13[[#This Row],[Jälkikäteistarkistuksesta aiheutuva valtionosuuden lisäsiirto]]</f>
        <v>36606418.549591064</v>
      </c>
      <c r="M175" s="71">
        <f>Taulukko13[[#This Row],[Siirtyvät kustannukset (TP21+TP22)]]-Taulukko13[[#This Row],[Siirtyvät tulot ml. verokust. alenema ja tasauksen neutralisointi ]]</f>
        <v>1070574.2810290232</v>
      </c>
      <c r="N175" s="66">
        <f>Taulukko13[[#This Row],[Siirtyvien kustannusten ja tulojen erotus]]*$N$3</f>
        <v>-642344.56861741375</v>
      </c>
      <c r="O175" s="66">
        <f>$O$3*Taulukko13[[#This Row],[Asukasluku 31.12.2022]]</f>
        <v>-1.2337995070115876E-8</v>
      </c>
      <c r="P175" s="153">
        <f>Taulukko13[[#This Row],[Muutoksen rajaus (omavastuu 40 %)]]+Taulukko13[[#This Row],[Neutralisointi]]</f>
        <v>-642344.56861742609</v>
      </c>
    </row>
    <row r="176" spans="1:16" x14ac:dyDescent="0.2">
      <c r="A176">
        <v>564</v>
      </c>
      <c r="B176" t="s">
        <v>179</v>
      </c>
      <c r="C176" s="66">
        <v>211848</v>
      </c>
      <c r="D176" s="67">
        <v>751040832.30867791</v>
      </c>
      <c r="E176" s="66">
        <v>125510386.78729478</v>
      </c>
      <c r="F176" s="66">
        <v>22834136.652604558</v>
      </c>
      <c r="G176" s="66">
        <v>66857690.160354562</v>
      </c>
      <c r="H176" s="66">
        <v>499523431.01842809</v>
      </c>
      <c r="I176" s="66">
        <v>2315586.6022471637</v>
      </c>
      <c r="J176" s="66">
        <v>-4093720.1217709738</v>
      </c>
      <c r="K176" s="66">
        <v>8568646.8576129861</v>
      </c>
      <c r="L176" s="67">
        <f>E176+F176+G176+H176-I176-J176+Taulukko13[[#This Row],[Jälkikäteistarkistuksesta aiheutuva valtionosuuden lisäsiirto]]</f>
        <v>725072424.99581873</v>
      </c>
      <c r="M176" s="71">
        <f>Taulukko13[[#This Row],[Siirtyvät kustannukset (TP21+TP22)]]-Taulukko13[[#This Row],[Siirtyvät tulot ml. verokust. alenema ja tasauksen neutralisointi ]]</f>
        <v>25968407.312859178</v>
      </c>
      <c r="N176" s="66">
        <f>Taulukko13[[#This Row],[Siirtyvien kustannusten ja tulojen erotus]]*$N$3</f>
        <v>-15581044.387715504</v>
      </c>
      <c r="O176" s="66">
        <f>$O$3*Taulukko13[[#This Row],[Asukasluku 31.12.2022]]</f>
        <v>-3.7206826756069868E-7</v>
      </c>
      <c r="P176" s="153">
        <f>Taulukko13[[#This Row],[Muutoksen rajaus (omavastuu 40 %)]]+Taulukko13[[#This Row],[Neutralisointi]]</f>
        <v>-15581044.387715876</v>
      </c>
    </row>
    <row r="177" spans="1:16" x14ac:dyDescent="0.2">
      <c r="A177">
        <v>576</v>
      </c>
      <c r="B177" t="s">
        <v>180</v>
      </c>
      <c r="C177" s="66">
        <v>2750</v>
      </c>
      <c r="D177" s="67">
        <v>14920008.186017003</v>
      </c>
      <c r="E177" s="66">
        <v>7559784.259685548</v>
      </c>
      <c r="F177" s="66">
        <v>493371.51889544993</v>
      </c>
      <c r="G177" s="66">
        <v>1469848.2141027946</v>
      </c>
      <c r="H177" s="66">
        <v>4765486.3983790968</v>
      </c>
      <c r="I177" s="66">
        <v>23312.270540380763</v>
      </c>
      <c r="J177" s="66">
        <v>-1137668.4034743202</v>
      </c>
      <c r="K177" s="66">
        <v>111229.64983589987</v>
      </c>
      <c r="L177" s="67">
        <f>E177+F177+G177+H177-I177-J177+Taulukko13[[#This Row],[Jälkikäteistarkistuksesta aiheutuva valtionosuuden lisäsiirto]]</f>
        <v>15514076.173832728</v>
      </c>
      <c r="M177" s="71">
        <f>Taulukko13[[#This Row],[Siirtyvät kustannukset (TP21+TP22)]]-Taulukko13[[#This Row],[Siirtyvät tulot ml. verokust. alenema ja tasauksen neutralisointi ]]</f>
        <v>-594067.98781572469</v>
      </c>
      <c r="N177" s="66">
        <f>Taulukko13[[#This Row],[Siirtyvien kustannusten ja tulojen erotus]]*$N$3</f>
        <v>356440.79268943472</v>
      </c>
      <c r="O177" s="66">
        <f>$O$3*Taulukko13[[#This Row],[Asukasluku 31.12.2022]]</f>
        <v>-4.8298201342090624E-9</v>
      </c>
      <c r="P177" s="153">
        <f>Taulukko13[[#This Row],[Muutoksen rajaus (omavastuu 40 %)]]+Taulukko13[[#This Row],[Neutralisointi]]</f>
        <v>356440.79268942989</v>
      </c>
    </row>
    <row r="178" spans="1:16" x14ac:dyDescent="0.2">
      <c r="A178">
        <v>577</v>
      </c>
      <c r="B178" t="s">
        <v>181</v>
      </c>
      <c r="C178" s="66">
        <v>11138</v>
      </c>
      <c r="D178" s="67">
        <v>38599006.954011835</v>
      </c>
      <c r="E178" s="66">
        <v>7398032.6006186344</v>
      </c>
      <c r="F178" s="66">
        <v>995510.31136705447</v>
      </c>
      <c r="G178" s="66">
        <v>3757966.9112391598</v>
      </c>
      <c r="H178" s="66">
        <v>26355883.026575692</v>
      </c>
      <c r="I178" s="66">
        <v>121247.44406118954</v>
      </c>
      <c r="J178" s="66">
        <v>-280010.89320243167</v>
      </c>
      <c r="K178" s="66">
        <v>450500.30540809187</v>
      </c>
      <c r="L178" s="67">
        <f>E178+F178+G178+H178-I178-J178+Taulukko13[[#This Row],[Jälkikäteistarkistuksesta aiheutuva valtionosuuden lisäsiirto]]</f>
        <v>39116656.604349874</v>
      </c>
      <c r="M178" s="71">
        <f>Taulukko13[[#This Row],[Siirtyvät kustannukset (TP21+TP22)]]-Taulukko13[[#This Row],[Siirtyvät tulot ml. verokust. alenema ja tasauksen neutralisointi ]]</f>
        <v>-517649.6503380388</v>
      </c>
      <c r="N178" s="66">
        <f>Taulukko13[[#This Row],[Siirtyvien kustannusten ja tulojen erotus]]*$N$3</f>
        <v>310589.79020282323</v>
      </c>
      <c r="O178" s="66">
        <f>$O$3*Taulukko13[[#This Row],[Asukasluku 31.12.2022]]</f>
        <v>-1.9561649692662011E-8</v>
      </c>
      <c r="P178" s="153">
        <f>Taulukko13[[#This Row],[Muutoksen rajaus (omavastuu 40 %)]]+Taulukko13[[#This Row],[Neutralisointi]]</f>
        <v>310589.79020280368</v>
      </c>
    </row>
    <row r="179" spans="1:16" x14ac:dyDescent="0.2">
      <c r="A179">
        <v>578</v>
      </c>
      <c r="B179" t="s">
        <v>182</v>
      </c>
      <c r="C179" s="66">
        <v>3100</v>
      </c>
      <c r="D179" s="67">
        <v>17374110.413142443</v>
      </c>
      <c r="E179" s="66">
        <v>7778512.594298332</v>
      </c>
      <c r="F179" s="66">
        <v>295409.41300818173</v>
      </c>
      <c r="G179" s="66">
        <v>1603210.3162889043</v>
      </c>
      <c r="H179" s="66">
        <v>5479800.7559645055</v>
      </c>
      <c r="I179" s="66">
        <v>25601.235858531116</v>
      </c>
      <c r="J179" s="66">
        <v>-1631748.2349852084</v>
      </c>
      <c r="K179" s="66">
        <v>125386.1507241053</v>
      </c>
      <c r="L179" s="67">
        <f>E179+F179+G179+H179-I179-J179+Taulukko13[[#This Row],[Jälkikäteistarkistuksesta aiheutuva valtionosuuden lisäsiirto]]</f>
        <v>16888466.229410704</v>
      </c>
      <c r="M179" s="71">
        <f>Taulukko13[[#This Row],[Siirtyvät kustannukset (TP21+TP22)]]-Taulukko13[[#This Row],[Siirtyvät tulot ml. verokust. alenema ja tasauksen neutralisointi ]]</f>
        <v>485644.18373173848</v>
      </c>
      <c r="N179" s="66">
        <f>Taulukko13[[#This Row],[Siirtyvien kustannusten ja tulojen erotus]]*$N$3</f>
        <v>-291386.51023904304</v>
      </c>
      <c r="O179" s="66">
        <f>$O$3*Taulukko13[[#This Row],[Asukasluku 31.12.2022]]</f>
        <v>-5.4445245149265791E-9</v>
      </c>
      <c r="P179" s="153">
        <f>Taulukko13[[#This Row],[Muutoksen rajaus (omavastuu 40 %)]]+Taulukko13[[#This Row],[Neutralisointi]]</f>
        <v>-291386.51023904851</v>
      </c>
    </row>
    <row r="180" spans="1:16" x14ac:dyDescent="0.2">
      <c r="A180">
        <v>580</v>
      </c>
      <c r="B180" t="s">
        <v>183</v>
      </c>
      <c r="C180" s="66">
        <v>4438</v>
      </c>
      <c r="D180" s="67">
        <v>25475670.653348744</v>
      </c>
      <c r="E180" s="66">
        <v>12043755.283681465</v>
      </c>
      <c r="F180" s="66">
        <v>534454.14571739221</v>
      </c>
      <c r="G180" s="66">
        <v>2364912.0805047974</v>
      </c>
      <c r="H180" s="66">
        <v>8187117.5473088268</v>
      </c>
      <c r="I180" s="66">
        <v>38662.318329095724</v>
      </c>
      <c r="J180" s="66">
        <v>-1770032.1659737842</v>
      </c>
      <c r="K180" s="66">
        <v>179504.43126244494</v>
      </c>
      <c r="L180" s="67">
        <f>E180+F180+G180+H180-I180-J180+Taulukko13[[#This Row],[Jälkikäteistarkistuksesta aiheutuva valtionosuuden lisäsiirto]]</f>
        <v>25041113.336119611</v>
      </c>
      <c r="M180" s="71">
        <f>Taulukko13[[#This Row],[Siirtyvät kustannukset (TP21+TP22)]]-Taulukko13[[#This Row],[Siirtyvät tulot ml. verokust. alenema ja tasauksen neutralisointi ]]</f>
        <v>434557.3172291331</v>
      </c>
      <c r="N180" s="66">
        <f>Taulukko13[[#This Row],[Siirtyvien kustannusten ja tulojen erotus]]*$N$3</f>
        <v>-260734.3903374798</v>
      </c>
      <c r="O180" s="66">
        <f>$O$3*Taulukko13[[#This Row],[Asukasluku 31.12.2022]]</f>
        <v>-7.7944515474981155E-9</v>
      </c>
      <c r="P180" s="153">
        <f>Taulukko13[[#This Row],[Muutoksen rajaus (omavastuu 40 %)]]+Taulukko13[[#This Row],[Neutralisointi]]</f>
        <v>-260734.3903374876</v>
      </c>
    </row>
    <row r="181" spans="1:16" x14ac:dyDescent="0.2">
      <c r="A181">
        <v>581</v>
      </c>
      <c r="B181" t="s">
        <v>184</v>
      </c>
      <c r="C181" s="66">
        <v>6240</v>
      </c>
      <c r="D181" s="67">
        <v>31486179.614373874</v>
      </c>
      <c r="E181" s="66">
        <v>12901000.168517508</v>
      </c>
      <c r="F181" s="66">
        <v>1035254.755768283</v>
      </c>
      <c r="G181" s="66">
        <v>2884819.1548233973</v>
      </c>
      <c r="H181" s="66">
        <v>11238419.407959051</v>
      </c>
      <c r="I181" s="66">
        <v>54408.622010761865</v>
      </c>
      <c r="J181" s="66">
        <v>-2336072.5545011903</v>
      </c>
      <c r="K181" s="66">
        <v>252390.18726400551</v>
      </c>
      <c r="L181" s="67">
        <f>E181+F181+G181+H181-I181-J181+Taulukko13[[#This Row],[Jälkikäteistarkistuksesta aiheutuva valtionosuuden lisäsiirto]]</f>
        <v>30593547.606822677</v>
      </c>
      <c r="M181" s="71">
        <f>Taulukko13[[#This Row],[Siirtyvät kustannukset (TP21+TP22)]]-Taulukko13[[#This Row],[Siirtyvät tulot ml. verokust. alenema ja tasauksen neutralisointi ]]</f>
        <v>892632.00755119696</v>
      </c>
      <c r="N181" s="66">
        <f>Taulukko13[[#This Row],[Siirtyvien kustannusten ja tulojen erotus]]*$N$3</f>
        <v>-535579.20453071804</v>
      </c>
      <c r="O181" s="66">
        <f>$O$3*Taulukko13[[#This Row],[Asukasluku 31.12.2022]]</f>
        <v>-1.0959300959078018E-8</v>
      </c>
      <c r="P181" s="153">
        <f>Taulukko13[[#This Row],[Muutoksen rajaus (omavastuu 40 %)]]+Taulukko13[[#This Row],[Neutralisointi]]</f>
        <v>-535579.20453072898</v>
      </c>
    </row>
    <row r="182" spans="1:16" x14ac:dyDescent="0.2">
      <c r="A182">
        <v>583</v>
      </c>
      <c r="B182" t="s">
        <v>185</v>
      </c>
      <c r="C182" s="66">
        <v>947</v>
      </c>
      <c r="D182" s="67">
        <v>6491825.06202316</v>
      </c>
      <c r="E182" s="66">
        <v>2926985.2288909117</v>
      </c>
      <c r="F182" s="66">
        <v>151845.10467398341</v>
      </c>
      <c r="G182" s="66">
        <v>454530.74292697769</v>
      </c>
      <c r="H182" s="66">
        <v>1770701.8748059007</v>
      </c>
      <c r="I182" s="66">
        <v>8522.5606048422705</v>
      </c>
      <c r="J182" s="66">
        <v>-303852.15508056857</v>
      </c>
      <c r="K182" s="66">
        <v>38303.446688944423</v>
      </c>
      <c r="L182" s="67">
        <f>E182+F182+G182+H182-I182-J182+Taulukko13[[#This Row],[Jälkikäteistarkistuksesta aiheutuva valtionosuuden lisäsiirto]]</f>
        <v>5637695.9924624441</v>
      </c>
      <c r="M182" s="71">
        <f>Taulukko13[[#This Row],[Siirtyvät kustannukset (TP21+TP22)]]-Taulukko13[[#This Row],[Siirtyvät tulot ml. verokust. alenema ja tasauksen neutralisointi ]]</f>
        <v>854129.06956071593</v>
      </c>
      <c r="N182" s="66">
        <f>Taulukko13[[#This Row],[Siirtyvien kustannusten ja tulojen erotus]]*$N$3</f>
        <v>-512477.44173642946</v>
      </c>
      <c r="O182" s="66">
        <f>$O$3*Taulukko13[[#This Row],[Asukasluku 31.12.2022]]</f>
        <v>-1.6632144243985388E-9</v>
      </c>
      <c r="P182" s="153">
        <f>Taulukko13[[#This Row],[Muutoksen rajaus (omavastuu 40 %)]]+Taulukko13[[#This Row],[Neutralisointi]]</f>
        <v>-512477.44173643115</v>
      </c>
    </row>
    <row r="183" spans="1:16" x14ac:dyDescent="0.2">
      <c r="A183">
        <v>584</v>
      </c>
      <c r="B183" t="s">
        <v>186</v>
      </c>
      <c r="C183" s="66">
        <v>2653</v>
      </c>
      <c r="D183" s="67">
        <v>12496216.113090537</v>
      </c>
      <c r="E183" s="66">
        <v>4411382.9963040557</v>
      </c>
      <c r="F183" s="66">
        <v>312151.10354772781</v>
      </c>
      <c r="G183" s="66">
        <v>1241553.4308920708</v>
      </c>
      <c r="H183" s="66">
        <v>3812070.6912152423</v>
      </c>
      <c r="I183" s="66">
        <v>18282.481816484807</v>
      </c>
      <c r="J183" s="66">
        <v>-1904615.0386579824</v>
      </c>
      <c r="K183" s="66">
        <v>107306.27673259721</v>
      </c>
      <c r="L183" s="67">
        <f>E183+F183+G183+H183-I183-J183+Taulukko13[[#This Row],[Jälkikäteistarkistuksesta aiheutuva valtionosuuden lisäsiirto]]</f>
        <v>11770797.055533189</v>
      </c>
      <c r="M183" s="71">
        <f>Taulukko13[[#This Row],[Siirtyvät kustannukset (TP21+TP22)]]-Taulukko13[[#This Row],[Siirtyvät tulot ml. verokust. alenema ja tasauksen neutralisointi ]]</f>
        <v>725419.05755734816</v>
      </c>
      <c r="N183" s="66">
        <f>Taulukko13[[#This Row],[Siirtyvien kustannusten ja tulojen erotus]]*$N$3</f>
        <v>-435251.43453440879</v>
      </c>
      <c r="O183" s="66">
        <f>$O$3*Taulukko13[[#This Row],[Asukasluku 31.12.2022]]</f>
        <v>-4.659459205838779E-9</v>
      </c>
      <c r="P183" s="153">
        <f>Taulukko13[[#This Row],[Muutoksen rajaus (omavastuu 40 %)]]+Taulukko13[[#This Row],[Neutralisointi]]</f>
        <v>-435251.43453441345</v>
      </c>
    </row>
    <row r="184" spans="1:16" x14ac:dyDescent="0.2">
      <c r="A184">
        <v>588</v>
      </c>
      <c r="B184" t="s">
        <v>187</v>
      </c>
      <c r="C184" s="66">
        <v>1600</v>
      </c>
      <c r="D184" s="67">
        <v>9960556.5499312188</v>
      </c>
      <c r="E184" s="66">
        <v>4114572.9464789815</v>
      </c>
      <c r="F184" s="66">
        <v>329016.03311389382</v>
      </c>
      <c r="G184" s="66">
        <v>905236.1139486708</v>
      </c>
      <c r="H184" s="66">
        <v>2726538.6938060108</v>
      </c>
      <c r="I184" s="66">
        <v>13545.130818406422</v>
      </c>
      <c r="J184" s="66">
        <v>-779720.52961134014</v>
      </c>
      <c r="K184" s="66">
        <v>64715.432631796284</v>
      </c>
      <c r="L184" s="67">
        <f>E184+F184+G184+H184-I184-J184+Taulukko13[[#This Row],[Jälkikäteistarkistuksesta aiheutuva valtionosuuden lisäsiirto]]</f>
        <v>8906254.6187722869</v>
      </c>
      <c r="M184" s="71">
        <f>Taulukko13[[#This Row],[Siirtyvät kustannukset (TP21+TP22)]]-Taulukko13[[#This Row],[Siirtyvät tulot ml. verokust. alenema ja tasauksen neutralisointi ]]</f>
        <v>1054301.9311589319</v>
      </c>
      <c r="N184" s="66">
        <f>Taulukko13[[#This Row],[Siirtyvien kustannusten ja tulojen erotus]]*$N$3</f>
        <v>-632581.15869535902</v>
      </c>
      <c r="O184" s="66">
        <f>$O$3*Taulukko13[[#This Row],[Asukasluku 31.12.2022]]</f>
        <v>-2.8100771689943633E-9</v>
      </c>
      <c r="P184" s="153">
        <f>Taulukko13[[#This Row],[Muutoksen rajaus (omavastuu 40 %)]]+Taulukko13[[#This Row],[Neutralisointi]]</f>
        <v>-632581.15869536181</v>
      </c>
    </row>
    <row r="185" spans="1:16" x14ac:dyDescent="0.2">
      <c r="A185">
        <v>592</v>
      </c>
      <c r="B185" t="s">
        <v>188</v>
      </c>
      <c r="C185" s="66">
        <v>3651</v>
      </c>
      <c r="D185" s="67">
        <v>15167219.649621777</v>
      </c>
      <c r="E185" s="66">
        <v>3985427.3499410162</v>
      </c>
      <c r="F185" s="66">
        <v>519271.96244007605</v>
      </c>
      <c r="G185" s="66">
        <v>1635712.1745879711</v>
      </c>
      <c r="H185" s="66">
        <v>6849015.202858394</v>
      </c>
      <c r="I185" s="66">
        <v>32663.271478092225</v>
      </c>
      <c r="J185" s="66">
        <v>-1394489.2956252452</v>
      </c>
      <c r="K185" s="66">
        <v>147672.52783668015</v>
      </c>
      <c r="L185" s="67">
        <f>E185+F185+G185+H185-I185-J185+Taulukko13[[#This Row],[Jälkikäteistarkistuksesta aiheutuva valtionosuuden lisäsiirto]]</f>
        <v>14498925.24181129</v>
      </c>
      <c r="M185" s="71">
        <f>Taulukko13[[#This Row],[Siirtyvät kustannukset (TP21+TP22)]]-Taulukko13[[#This Row],[Siirtyvät tulot ml. verokust. alenema ja tasauksen neutralisointi ]]</f>
        <v>668294.40781048685</v>
      </c>
      <c r="N185" s="66">
        <f>Taulukko13[[#This Row],[Siirtyvien kustannusten ja tulojen erotus]]*$N$3</f>
        <v>-400976.64468629204</v>
      </c>
      <c r="O185" s="66">
        <f>$O$3*Taulukko13[[#This Row],[Asukasluku 31.12.2022]]</f>
        <v>-6.4122448399990126E-9</v>
      </c>
      <c r="P185" s="153">
        <f>Taulukko13[[#This Row],[Muutoksen rajaus (omavastuu 40 %)]]+Taulukko13[[#This Row],[Neutralisointi]]</f>
        <v>-400976.64468629844</v>
      </c>
    </row>
    <row r="186" spans="1:16" x14ac:dyDescent="0.2">
      <c r="A186">
        <v>593</v>
      </c>
      <c r="B186" t="s">
        <v>189</v>
      </c>
      <c r="C186" s="66">
        <v>17077</v>
      </c>
      <c r="D186" s="67">
        <v>89627021.849777237</v>
      </c>
      <c r="E186" s="66">
        <v>37991787.372072279</v>
      </c>
      <c r="F186" s="66">
        <v>2078488.2514180094</v>
      </c>
      <c r="G186" s="66">
        <v>7738053.1874699751</v>
      </c>
      <c r="H186" s="66">
        <v>34059605.079656228</v>
      </c>
      <c r="I186" s="66">
        <v>160198.47309055002</v>
      </c>
      <c r="J186" s="66">
        <v>-4756065.7614262002</v>
      </c>
      <c r="K186" s="66">
        <v>690715.90190824075</v>
      </c>
      <c r="L186" s="67">
        <f>E186+F186+G186+H186-I186-J186+Taulukko13[[#This Row],[Jälkikäteistarkistuksesta aiheutuva valtionosuuden lisäsiirto]]</f>
        <v>87154517.080860376</v>
      </c>
      <c r="M186" s="71">
        <f>Taulukko13[[#This Row],[Siirtyvät kustannukset (TP21+TP22)]]-Taulukko13[[#This Row],[Siirtyvät tulot ml. verokust. alenema ja tasauksen neutralisointi ]]</f>
        <v>2472504.7689168602</v>
      </c>
      <c r="N186" s="66">
        <f>Taulukko13[[#This Row],[Siirtyvien kustannusten ja tulojen erotus]]*$N$3</f>
        <v>-1483502.8613501159</v>
      </c>
      <c r="O186" s="66">
        <f>$O$3*Taulukko13[[#This Row],[Asukasluku 31.12.2022]]</f>
        <v>-2.9992304884322963E-8</v>
      </c>
      <c r="P186" s="153">
        <f>Taulukko13[[#This Row],[Muutoksen rajaus (omavastuu 40 %)]]+Taulukko13[[#This Row],[Neutralisointi]]</f>
        <v>-1483502.8613501459</v>
      </c>
    </row>
    <row r="187" spans="1:16" x14ac:dyDescent="0.2">
      <c r="A187">
        <v>595</v>
      </c>
      <c r="B187" t="s">
        <v>190</v>
      </c>
      <c r="C187" s="66">
        <v>4140</v>
      </c>
      <c r="D187" s="67">
        <v>24153109.509779088</v>
      </c>
      <c r="E187" s="66">
        <v>13817859.186405368</v>
      </c>
      <c r="F187" s="66">
        <v>719112.2140263468</v>
      </c>
      <c r="G187" s="66">
        <v>2220844.8074965212</v>
      </c>
      <c r="H187" s="66">
        <v>6208899.9473695876</v>
      </c>
      <c r="I187" s="66">
        <v>30711.553031882064</v>
      </c>
      <c r="J187" s="66">
        <v>-2649256.7143610618</v>
      </c>
      <c r="K187" s="66">
        <v>167451.18193477287</v>
      </c>
      <c r="L187" s="67">
        <f>E187+F187+G187+H187-I187-J187+Taulukko13[[#This Row],[Jälkikäteistarkistuksesta aiheutuva valtionosuuden lisäsiirto]]</f>
        <v>25752712.498561777</v>
      </c>
      <c r="M187" s="71">
        <f>Taulukko13[[#This Row],[Siirtyvät kustannukset (TP21+TP22)]]-Taulukko13[[#This Row],[Siirtyvät tulot ml. verokust. alenema ja tasauksen neutralisointi ]]</f>
        <v>-1599602.988782689</v>
      </c>
      <c r="N187" s="66">
        <f>Taulukko13[[#This Row],[Siirtyvien kustannusten ja tulojen erotus]]*$N$3</f>
        <v>959761.79326961318</v>
      </c>
      <c r="O187" s="66">
        <f>$O$3*Taulukko13[[#This Row],[Asukasluku 31.12.2022]]</f>
        <v>-7.2710746747729154E-9</v>
      </c>
      <c r="P187" s="153">
        <f>Taulukko13[[#This Row],[Muutoksen rajaus (omavastuu 40 %)]]+Taulukko13[[#This Row],[Neutralisointi]]</f>
        <v>959761.79326960596</v>
      </c>
    </row>
    <row r="188" spans="1:16" x14ac:dyDescent="0.2">
      <c r="A188">
        <v>598</v>
      </c>
      <c r="B188" t="s">
        <v>191</v>
      </c>
      <c r="C188" s="66">
        <v>19207</v>
      </c>
      <c r="D188" s="67">
        <v>92514723.066152886</v>
      </c>
      <c r="E188" s="66">
        <v>25733603.489776462</v>
      </c>
      <c r="F188" s="66">
        <v>3527858.5169943711</v>
      </c>
      <c r="G188" s="66">
        <v>6988939.1495769601</v>
      </c>
      <c r="H188" s="66">
        <v>43371159.066773027</v>
      </c>
      <c r="I188" s="66">
        <v>207901.14568402048</v>
      </c>
      <c r="J188" s="66">
        <v>-592211.09033365396</v>
      </c>
      <c r="K188" s="66">
        <v>776868.32159931946</v>
      </c>
      <c r="L188" s="67">
        <f>E188+F188+G188+H188-I188-J188+Taulukko13[[#This Row],[Jälkikäteistarkistuksesta aiheutuva valtionosuuden lisäsiirto]]</f>
        <v>80782738.48936978</v>
      </c>
      <c r="M188" s="71">
        <f>Taulukko13[[#This Row],[Siirtyvät kustannukset (TP21+TP22)]]-Taulukko13[[#This Row],[Siirtyvät tulot ml. verokust. alenema ja tasauksen neutralisointi ]]</f>
        <v>11731984.576783106</v>
      </c>
      <c r="N188" s="66">
        <f>Taulukko13[[#This Row],[Siirtyvien kustannusten ja tulojen erotus]]*$N$3</f>
        <v>-7039190.7460698616</v>
      </c>
      <c r="O188" s="66">
        <f>$O$3*Taulukko13[[#This Row],[Asukasluku 31.12.2022]]</f>
        <v>-3.3733220115546708E-8</v>
      </c>
      <c r="P188" s="153">
        <f>Taulukko13[[#This Row],[Muutoksen rajaus (omavastuu 40 %)]]+Taulukko13[[#This Row],[Neutralisointi]]</f>
        <v>-7039190.7460698951</v>
      </c>
    </row>
    <row r="189" spans="1:16" x14ac:dyDescent="0.2">
      <c r="A189">
        <v>599</v>
      </c>
      <c r="B189" t="s">
        <v>192</v>
      </c>
      <c r="C189" s="66">
        <v>11206</v>
      </c>
      <c r="D189" s="67">
        <v>39879259.134139657</v>
      </c>
      <c r="E189" s="66">
        <v>5278935.5512875393</v>
      </c>
      <c r="F189" s="66">
        <v>1374122.8562840163</v>
      </c>
      <c r="G189" s="66">
        <v>4601221.3899281481</v>
      </c>
      <c r="H189" s="66">
        <v>20748507.4854334</v>
      </c>
      <c r="I189" s="66">
        <v>98068.582894560081</v>
      </c>
      <c r="J189" s="66">
        <v>-4221414.1912494441</v>
      </c>
      <c r="K189" s="66">
        <v>453250.71129494323</v>
      </c>
      <c r="L189" s="67">
        <f>E189+F189+G189+H189-I189-J189+Taulukko13[[#This Row],[Jälkikäteistarkistuksesta aiheutuva valtionosuuden lisäsiirto]]</f>
        <v>36579383.602582932</v>
      </c>
      <c r="M189" s="71">
        <f>Taulukko13[[#This Row],[Siirtyvät kustannukset (TP21+TP22)]]-Taulukko13[[#This Row],[Siirtyvät tulot ml. verokust. alenema ja tasauksen neutralisointi ]]</f>
        <v>3299875.5315567255</v>
      </c>
      <c r="N189" s="66">
        <f>Taulukko13[[#This Row],[Siirtyvien kustannusten ja tulojen erotus]]*$N$3</f>
        <v>-1979925.3189340348</v>
      </c>
      <c r="O189" s="66">
        <f>$O$3*Taulukko13[[#This Row],[Asukasluku 31.12.2022]]</f>
        <v>-1.9681077972344273E-8</v>
      </c>
      <c r="P189" s="153">
        <f>Taulukko13[[#This Row],[Muutoksen rajaus (omavastuu 40 %)]]+Taulukko13[[#This Row],[Neutralisointi]]</f>
        <v>-1979925.3189340546</v>
      </c>
    </row>
    <row r="190" spans="1:16" x14ac:dyDescent="0.2">
      <c r="A190">
        <v>601</v>
      </c>
      <c r="B190" t="s">
        <v>193</v>
      </c>
      <c r="C190" s="66">
        <v>3786</v>
      </c>
      <c r="D190" s="67">
        <v>20568163.497175574</v>
      </c>
      <c r="E190" s="66">
        <v>10552546.950988766</v>
      </c>
      <c r="F190" s="66">
        <v>838844.55323667941</v>
      </c>
      <c r="G190" s="66">
        <v>1996360.8589656877</v>
      </c>
      <c r="H190" s="66">
        <v>6115336.229018203</v>
      </c>
      <c r="I190" s="66">
        <v>30827.557301008354</v>
      </c>
      <c r="J190" s="66">
        <v>-2197728.4629260777</v>
      </c>
      <c r="K190" s="66">
        <v>153132.89246498796</v>
      </c>
      <c r="L190" s="67">
        <f>E190+F190+G190+H190-I190-J190+Taulukko13[[#This Row],[Jälkikäteistarkistuksesta aiheutuva valtionosuuden lisäsiirto]]</f>
        <v>21823122.390299395</v>
      </c>
      <c r="M190" s="71">
        <f>Taulukko13[[#This Row],[Siirtyvät kustannukset (TP21+TP22)]]-Taulukko13[[#This Row],[Siirtyvät tulot ml. verokust. alenema ja tasauksen neutralisointi ]]</f>
        <v>-1254958.8931238204</v>
      </c>
      <c r="N190" s="66">
        <f>Taulukko13[[#This Row],[Siirtyvien kustannusten ja tulojen erotus]]*$N$3</f>
        <v>752975.33587429207</v>
      </c>
      <c r="O190" s="66">
        <f>$O$3*Taulukko13[[#This Row],[Asukasluku 31.12.2022]]</f>
        <v>-6.649345101132912E-9</v>
      </c>
      <c r="P190" s="153">
        <f>Taulukko13[[#This Row],[Muutoksen rajaus (omavastuu 40 %)]]+Taulukko13[[#This Row],[Neutralisointi]]</f>
        <v>752975.33587428543</v>
      </c>
    </row>
    <row r="191" spans="1:16" x14ac:dyDescent="0.2">
      <c r="A191">
        <v>604</v>
      </c>
      <c r="B191" t="s">
        <v>194</v>
      </c>
      <c r="C191" s="66">
        <v>20405</v>
      </c>
      <c r="D191" s="67">
        <v>64961699.377830572</v>
      </c>
      <c r="E191" s="66">
        <v>7953508.6769853458</v>
      </c>
      <c r="F191" s="66">
        <v>2764482.5830861516</v>
      </c>
      <c r="G191" s="66">
        <v>4894006.0345449969</v>
      </c>
      <c r="H191" s="66">
        <v>59684564.462720007</v>
      </c>
      <c r="I191" s="66">
        <v>276833.69709202874</v>
      </c>
      <c r="J191" s="66">
        <v>3981688.3363613989</v>
      </c>
      <c r="K191" s="66">
        <v>825324.00178237702</v>
      </c>
      <c r="L191" s="67">
        <f>E191+F191+G191+H191-I191-J191+Taulukko13[[#This Row],[Jälkikäteistarkistuksesta aiheutuva valtionosuuden lisäsiirto]]</f>
        <v>71863363.72566545</v>
      </c>
      <c r="M191" s="71">
        <f>Taulukko13[[#This Row],[Siirtyvät kustannukset (TP21+TP22)]]-Taulukko13[[#This Row],[Siirtyvät tulot ml. verokust. alenema ja tasauksen neutralisointi ]]</f>
        <v>-6901664.3478348777</v>
      </c>
      <c r="N191" s="66">
        <f>Taulukko13[[#This Row],[Siirtyvien kustannusten ja tulojen erotus]]*$N$3</f>
        <v>4140998.6087009255</v>
      </c>
      <c r="O191" s="66">
        <f>$O$3*Taulukko13[[#This Row],[Asukasluku 31.12.2022]]</f>
        <v>-3.5837265395831242E-8</v>
      </c>
      <c r="P191" s="153">
        <f>Taulukko13[[#This Row],[Muutoksen rajaus (omavastuu 40 %)]]+Taulukko13[[#This Row],[Neutralisointi]]</f>
        <v>4140998.6087008896</v>
      </c>
    </row>
    <row r="192" spans="1:16" x14ac:dyDescent="0.2">
      <c r="A192">
        <v>607</v>
      </c>
      <c r="B192" t="s">
        <v>195</v>
      </c>
      <c r="C192" s="66">
        <v>4084</v>
      </c>
      <c r="D192" s="67">
        <v>20754736.488656484</v>
      </c>
      <c r="E192" s="66">
        <v>8529866.5673698187</v>
      </c>
      <c r="F192" s="66">
        <v>581690.84976656013</v>
      </c>
      <c r="G192" s="66">
        <v>2179211.9177650558</v>
      </c>
      <c r="H192" s="66">
        <v>6013312.5926338155</v>
      </c>
      <c r="I192" s="66">
        <v>29235.340996559866</v>
      </c>
      <c r="J192" s="66">
        <v>-2679674.6346803079</v>
      </c>
      <c r="K192" s="66">
        <v>165186.14179266003</v>
      </c>
      <c r="L192" s="67">
        <f>E192+F192+G192+H192-I192-J192+Taulukko13[[#This Row],[Jälkikäteistarkistuksesta aiheutuva valtionosuuden lisäsiirto]]</f>
        <v>20119707.363011658</v>
      </c>
      <c r="M192" s="71">
        <f>Taulukko13[[#This Row],[Siirtyvät kustannukset (TP21+TP22)]]-Taulukko13[[#This Row],[Siirtyvät tulot ml. verokust. alenema ja tasauksen neutralisointi ]]</f>
        <v>635029.1256448254</v>
      </c>
      <c r="N192" s="66">
        <f>Taulukko13[[#This Row],[Siirtyvien kustannusten ja tulojen erotus]]*$N$3</f>
        <v>-381017.47538689518</v>
      </c>
      <c r="O192" s="66">
        <f>$O$3*Taulukko13[[#This Row],[Asukasluku 31.12.2022]]</f>
        <v>-7.1727219738581121E-9</v>
      </c>
      <c r="P192" s="153">
        <f>Taulukko13[[#This Row],[Muutoksen rajaus (omavastuu 40 %)]]+Taulukko13[[#This Row],[Neutralisointi]]</f>
        <v>-381017.47538690234</v>
      </c>
    </row>
    <row r="193" spans="1:16" x14ac:dyDescent="0.2">
      <c r="A193">
        <v>608</v>
      </c>
      <c r="B193" t="s">
        <v>196</v>
      </c>
      <c r="C193" s="66">
        <v>1980</v>
      </c>
      <c r="D193" s="67">
        <v>9739455.5085016415</v>
      </c>
      <c r="E193" s="66">
        <v>3829191.3529191851</v>
      </c>
      <c r="F193" s="66">
        <v>270205.37524870993</v>
      </c>
      <c r="G193" s="66">
        <v>984194.9973053931</v>
      </c>
      <c r="H193" s="66">
        <v>3508269.5648441217</v>
      </c>
      <c r="I193" s="66">
        <v>16749.802223054525</v>
      </c>
      <c r="J193" s="66">
        <v>-962521.93413835322</v>
      </c>
      <c r="K193" s="66">
        <v>80085.347881847905</v>
      </c>
      <c r="L193" s="67">
        <f>E193+F193+G193+H193-I193-J193+Taulukko13[[#This Row],[Jälkikäteistarkistuksesta aiheutuva valtionosuuden lisäsiirto]]</f>
        <v>9617718.7701145578</v>
      </c>
      <c r="M193" s="71">
        <f>Taulukko13[[#This Row],[Siirtyvät kustannukset (TP21+TP22)]]-Taulukko13[[#This Row],[Siirtyvät tulot ml. verokust. alenema ja tasauksen neutralisointi ]]</f>
        <v>121736.73838708363</v>
      </c>
      <c r="N193" s="66">
        <f>Taulukko13[[#This Row],[Siirtyvien kustannusten ja tulojen erotus]]*$N$3</f>
        <v>-73042.043032250163</v>
      </c>
      <c r="O193" s="66">
        <f>$O$3*Taulukko13[[#This Row],[Asukasluku 31.12.2022]]</f>
        <v>-3.4774704966305246E-9</v>
      </c>
      <c r="P193" s="153">
        <f>Taulukko13[[#This Row],[Muutoksen rajaus (omavastuu 40 %)]]+Taulukko13[[#This Row],[Neutralisointi]]</f>
        <v>-73042.043032253641</v>
      </c>
    </row>
    <row r="194" spans="1:16" x14ac:dyDescent="0.2">
      <c r="A194">
        <v>609</v>
      </c>
      <c r="B194" t="s">
        <v>197</v>
      </c>
      <c r="C194" s="66">
        <v>83205</v>
      </c>
      <c r="D194" s="67">
        <v>361574870.12494153</v>
      </c>
      <c r="E194" s="66">
        <v>99709893.382741645</v>
      </c>
      <c r="F194" s="66">
        <v>7924471.5904507153</v>
      </c>
      <c r="G194" s="66">
        <v>31146088.493806507</v>
      </c>
      <c r="H194" s="66">
        <v>183332177.00908506</v>
      </c>
      <c r="I194" s="66">
        <v>847831.75452468568</v>
      </c>
      <c r="J194" s="66">
        <v>-12327789.077922951</v>
      </c>
      <c r="K194" s="66">
        <v>3365404.732580381</v>
      </c>
      <c r="L194" s="67">
        <f>E194+F194+G194+H194-I194-J194+Taulukko13[[#This Row],[Jälkikäteistarkistuksesta aiheutuva valtionosuuden lisäsiirto]]</f>
        <v>336957992.53206253</v>
      </c>
      <c r="M194" s="71">
        <f>Taulukko13[[#This Row],[Siirtyvät kustannukset (TP21+TP22)]]-Taulukko13[[#This Row],[Siirtyvät tulot ml. verokust. alenema ja tasauksen neutralisointi ]]</f>
        <v>24616877.592878997</v>
      </c>
      <c r="N194" s="66">
        <f>Taulukko13[[#This Row],[Siirtyvien kustannusten ja tulojen erotus]]*$N$3</f>
        <v>-14770126.555727394</v>
      </c>
      <c r="O194" s="66">
        <f>$O$3*Taulukko13[[#This Row],[Asukasluku 31.12.2022]]</f>
        <v>-1.4613279427886E-7</v>
      </c>
      <c r="P194" s="153">
        <f>Taulukko13[[#This Row],[Muutoksen rajaus (omavastuu 40 %)]]+Taulukko13[[#This Row],[Neutralisointi]]</f>
        <v>-14770126.55572754</v>
      </c>
    </row>
    <row r="195" spans="1:16" x14ac:dyDescent="0.2">
      <c r="A195">
        <v>611</v>
      </c>
      <c r="B195" t="s">
        <v>198</v>
      </c>
      <c r="C195" s="66">
        <v>5011</v>
      </c>
      <c r="D195" s="67">
        <v>15267869.492012365</v>
      </c>
      <c r="E195" s="66">
        <v>1483497.1281135036</v>
      </c>
      <c r="F195" s="66">
        <v>264396.19178662152</v>
      </c>
      <c r="G195" s="66">
        <v>1782093.0374852777</v>
      </c>
      <c r="H195" s="66">
        <v>12706500.978639919</v>
      </c>
      <c r="I195" s="66">
        <v>57499.378904147059</v>
      </c>
      <c r="J195" s="66">
        <v>168478.48371210453</v>
      </c>
      <c r="K195" s="66">
        <v>202680.64557370698</v>
      </c>
      <c r="L195" s="67">
        <f>E195+F195+G195+H195-I195-J195+Taulukko13[[#This Row],[Jälkikäteistarkistuksesta aiheutuva valtionosuuden lisäsiirto]]</f>
        <v>16213190.118982777</v>
      </c>
      <c r="M195" s="71">
        <f>Taulukko13[[#This Row],[Siirtyvät kustannukset (TP21+TP22)]]-Taulukko13[[#This Row],[Siirtyvät tulot ml. verokust. alenema ja tasauksen neutralisointi ]]</f>
        <v>-945320.62697041221</v>
      </c>
      <c r="N195" s="66">
        <f>Taulukko13[[#This Row],[Siirtyvien kustannusten ja tulojen erotus]]*$N$3</f>
        <v>567192.37618224719</v>
      </c>
      <c r="O195" s="66">
        <f>$O$3*Taulukko13[[#This Row],[Asukasluku 31.12.2022]]</f>
        <v>-8.8008104336442211E-9</v>
      </c>
      <c r="P195" s="153">
        <f>Taulukko13[[#This Row],[Muutoksen rajaus (omavastuu 40 %)]]+Taulukko13[[#This Row],[Neutralisointi]]</f>
        <v>567192.37618223834</v>
      </c>
    </row>
    <row r="196" spans="1:16" x14ac:dyDescent="0.2">
      <c r="A196">
        <v>614</v>
      </c>
      <c r="B196" t="s">
        <v>199</v>
      </c>
      <c r="C196" s="66">
        <v>2999</v>
      </c>
      <c r="D196" s="67">
        <v>20721209.287594754</v>
      </c>
      <c r="E196" s="66">
        <v>10615705.411704395</v>
      </c>
      <c r="F196" s="66">
        <v>342703.71834598237</v>
      </c>
      <c r="G196" s="66">
        <v>1758367.4232313819</v>
      </c>
      <c r="H196" s="66">
        <v>4953256.361680029</v>
      </c>
      <c r="I196" s="66">
        <v>23476.742688003196</v>
      </c>
      <c r="J196" s="66">
        <v>-1790195.7809252101</v>
      </c>
      <c r="K196" s="66">
        <v>121300.98903922316</v>
      </c>
      <c r="L196" s="67">
        <f>E196+F196+G196+H196-I196-J196+Taulukko13[[#This Row],[Jälkikäteistarkistuksesta aiheutuva valtionosuuden lisäsiirto]]</f>
        <v>19558052.942238219</v>
      </c>
      <c r="M196" s="71">
        <f>Taulukko13[[#This Row],[Siirtyvät kustannukset (TP21+TP22)]]-Taulukko13[[#This Row],[Siirtyvät tulot ml. verokust. alenema ja tasauksen neutralisointi ]]</f>
        <v>1163156.3453565352</v>
      </c>
      <c r="N196" s="66">
        <f>Taulukko13[[#This Row],[Siirtyvien kustannusten ja tulojen erotus]]*$N$3</f>
        <v>-697893.80721392098</v>
      </c>
      <c r="O196" s="66">
        <f>$O$3*Taulukko13[[#This Row],[Asukasluku 31.12.2022]]</f>
        <v>-5.2671383936338099E-9</v>
      </c>
      <c r="P196" s="153">
        <f>Taulukko13[[#This Row],[Muutoksen rajaus (omavastuu 40 %)]]+Taulukko13[[#This Row],[Neutralisointi]]</f>
        <v>-697893.80721392622</v>
      </c>
    </row>
    <row r="197" spans="1:16" x14ac:dyDescent="0.2">
      <c r="A197">
        <v>615</v>
      </c>
      <c r="B197" t="s">
        <v>200</v>
      </c>
      <c r="C197" s="66">
        <v>7603</v>
      </c>
      <c r="D197" s="67">
        <v>38136539.314993642</v>
      </c>
      <c r="E197" s="66">
        <v>20054232.400385045</v>
      </c>
      <c r="F197" s="66">
        <v>1236372.3787199911</v>
      </c>
      <c r="G197" s="66">
        <v>3655606.8209520848</v>
      </c>
      <c r="H197" s="66">
        <v>11682726.339448327</v>
      </c>
      <c r="I197" s="66">
        <v>57269.758794303423</v>
      </c>
      <c r="J197" s="66">
        <v>-4601392.8698858954</v>
      </c>
      <c r="K197" s="66">
        <v>307519.64643721696</v>
      </c>
      <c r="L197" s="67">
        <f>E197+F197+G197+H197-I197-J197+Taulukko13[[#This Row],[Jälkikäteistarkistuksesta aiheutuva valtionosuuden lisäsiirto]]</f>
        <v>41480580.697034262</v>
      </c>
      <c r="M197" s="71">
        <f>Taulukko13[[#This Row],[Siirtyvät kustannukset (TP21+TP22)]]-Taulukko13[[#This Row],[Siirtyvät tulot ml. verokust. alenema ja tasauksen neutralisointi ]]</f>
        <v>-3344041.3820406199</v>
      </c>
      <c r="N197" s="66">
        <f>Taulukko13[[#This Row],[Siirtyvien kustannusten ja tulojen erotus]]*$N$3</f>
        <v>2006424.8292243714</v>
      </c>
      <c r="O197" s="66">
        <f>$O$3*Taulukko13[[#This Row],[Asukasluku 31.12.2022]]</f>
        <v>-1.335313544741509E-8</v>
      </c>
      <c r="P197" s="153">
        <f>Taulukko13[[#This Row],[Muutoksen rajaus (omavastuu 40 %)]]+Taulukko13[[#This Row],[Neutralisointi]]</f>
        <v>2006424.8292243581</v>
      </c>
    </row>
    <row r="198" spans="1:16" x14ac:dyDescent="0.2">
      <c r="A198">
        <v>616</v>
      </c>
      <c r="B198" t="s">
        <v>201</v>
      </c>
      <c r="C198" s="66">
        <v>1807</v>
      </c>
      <c r="D198" s="67">
        <v>7219935.0719035743</v>
      </c>
      <c r="E198" s="66">
        <v>1697120.6043577378</v>
      </c>
      <c r="F198" s="66">
        <v>119993.12491169764</v>
      </c>
      <c r="G198" s="66">
        <v>905177.68596500857</v>
      </c>
      <c r="H198" s="66">
        <v>3873003.5246798191</v>
      </c>
      <c r="I198" s="66">
        <v>17700.766901562158</v>
      </c>
      <c r="J198" s="66">
        <v>-424651.53969784314</v>
      </c>
      <c r="K198" s="66">
        <v>73087.991728534922</v>
      </c>
      <c r="L198" s="67">
        <f>E198+F198+G198+H198-I198-J198+Taulukko13[[#This Row],[Jälkikäteistarkistuksesta aiheutuva valtionosuuden lisäsiirto]]</f>
        <v>7075333.7044390794</v>
      </c>
      <c r="M198" s="71">
        <f>Taulukko13[[#This Row],[Siirtyvät kustannukset (TP21+TP22)]]-Taulukko13[[#This Row],[Siirtyvät tulot ml. verokust. alenema ja tasauksen neutralisointi ]]</f>
        <v>144601.36746449489</v>
      </c>
      <c r="N198" s="66">
        <f>Taulukko13[[#This Row],[Siirtyvien kustannusten ja tulojen erotus]]*$N$3</f>
        <v>-86760.820478696915</v>
      </c>
      <c r="O198" s="66">
        <f>$O$3*Taulukko13[[#This Row],[Asukasluku 31.12.2022]]</f>
        <v>-3.1736309027330091E-9</v>
      </c>
      <c r="P198" s="153">
        <f>Taulukko13[[#This Row],[Muutoksen rajaus (omavastuu 40 %)]]+Taulukko13[[#This Row],[Neutralisointi]]</f>
        <v>-86760.820478700087</v>
      </c>
    </row>
    <row r="199" spans="1:16" x14ac:dyDescent="0.2">
      <c r="A199">
        <v>619</v>
      </c>
      <c r="B199" t="s">
        <v>202</v>
      </c>
      <c r="C199" s="66">
        <v>2675</v>
      </c>
      <c r="D199" s="67">
        <v>13232498.618013663</v>
      </c>
      <c r="E199" s="66">
        <v>6619575.432017196</v>
      </c>
      <c r="F199" s="66">
        <v>261591.90446804842</v>
      </c>
      <c r="G199" s="66">
        <v>1538216.5470358238</v>
      </c>
      <c r="H199" s="66">
        <v>4563221.0112870755</v>
      </c>
      <c r="I199" s="66">
        <v>21388.169402587555</v>
      </c>
      <c r="J199" s="66">
        <v>-1510799.3460243859</v>
      </c>
      <c r="K199" s="66">
        <v>108196.11393128442</v>
      </c>
      <c r="L199" s="67">
        <f>E199+F199+G199+H199-I199-J199+Taulukko13[[#This Row],[Jälkikäteistarkistuksesta aiheutuva valtionosuuden lisäsiirto]]</f>
        <v>14580212.185361227</v>
      </c>
      <c r="M199" s="71">
        <f>Taulukko13[[#This Row],[Siirtyvät kustannukset (TP21+TP22)]]-Taulukko13[[#This Row],[Siirtyvät tulot ml. verokust. alenema ja tasauksen neutralisointi ]]</f>
        <v>-1347713.5673475638</v>
      </c>
      <c r="N199" s="66">
        <f>Taulukko13[[#This Row],[Siirtyvien kustannusten ja tulojen erotus]]*$N$3</f>
        <v>808628.14040853805</v>
      </c>
      <c r="O199" s="66">
        <f>$O$3*Taulukko13[[#This Row],[Asukasluku 31.12.2022]]</f>
        <v>-4.6980977669124511E-9</v>
      </c>
      <c r="P199" s="153">
        <f>Taulukko13[[#This Row],[Muutoksen rajaus (omavastuu 40 %)]]+Taulukko13[[#This Row],[Neutralisointi]]</f>
        <v>808628.14040853339</v>
      </c>
    </row>
    <row r="200" spans="1:16" x14ac:dyDescent="0.2">
      <c r="A200">
        <v>620</v>
      </c>
      <c r="B200" t="s">
        <v>203</v>
      </c>
      <c r="C200" s="66">
        <v>2380</v>
      </c>
      <c r="D200" s="67">
        <v>16168558.271417649</v>
      </c>
      <c r="E200" s="66">
        <v>9626236.8777879979</v>
      </c>
      <c r="F200" s="66">
        <v>596159.88969658804</v>
      </c>
      <c r="G200" s="66">
        <v>1313761.0568428261</v>
      </c>
      <c r="H200" s="66">
        <v>3738076.6079331883</v>
      </c>
      <c r="I200" s="66">
        <v>19213.467145943188</v>
      </c>
      <c r="J200" s="66">
        <v>-1248746.8581390816</v>
      </c>
      <c r="K200" s="66">
        <v>96264.206039796976</v>
      </c>
      <c r="L200" s="67">
        <f>E200+F200+G200+H200-I200-J200+Taulukko13[[#This Row],[Jälkikäteistarkistuksesta aiheutuva valtionosuuden lisäsiirto]]</f>
        <v>16600032.029293535</v>
      </c>
      <c r="M200" s="71">
        <f>Taulukko13[[#This Row],[Siirtyvät kustannukset (TP21+TP22)]]-Taulukko13[[#This Row],[Siirtyvät tulot ml. verokust. alenema ja tasauksen neutralisointi ]]</f>
        <v>-431473.75787588581</v>
      </c>
      <c r="N200" s="66">
        <f>Taulukko13[[#This Row],[Siirtyvien kustannusten ja tulojen erotus]]*$N$3</f>
        <v>258884.25472553144</v>
      </c>
      <c r="O200" s="66">
        <f>$O$3*Taulukko13[[#This Row],[Asukasluku 31.12.2022]]</f>
        <v>-4.1799897888791159E-9</v>
      </c>
      <c r="P200" s="153">
        <f>Taulukko13[[#This Row],[Muutoksen rajaus (omavastuu 40 %)]]+Taulukko13[[#This Row],[Neutralisointi]]</f>
        <v>258884.25472552725</v>
      </c>
    </row>
    <row r="201" spans="1:16" x14ac:dyDescent="0.2">
      <c r="A201">
        <v>623</v>
      </c>
      <c r="B201" t="s">
        <v>204</v>
      </c>
      <c r="C201" s="66">
        <v>2107</v>
      </c>
      <c r="D201" s="67">
        <v>11954458.591429032</v>
      </c>
      <c r="E201" s="66">
        <v>6305350.5927892299</v>
      </c>
      <c r="F201" s="66">
        <v>603444.02305987547</v>
      </c>
      <c r="G201" s="66">
        <v>1104412.5035897675</v>
      </c>
      <c r="H201" s="66">
        <v>4400600.7953313291</v>
      </c>
      <c r="I201" s="66">
        <v>22182.696022140142</v>
      </c>
      <c r="J201" s="66">
        <v>-279399.68075013877</v>
      </c>
      <c r="K201" s="66">
        <v>85222.135346996729</v>
      </c>
      <c r="L201" s="67">
        <f>E201+F201+G201+H201-I201-J201+Taulukko13[[#This Row],[Jälkikäteistarkistuksesta aiheutuva valtionosuuden lisäsiirto]]</f>
        <v>12756247.034845199</v>
      </c>
      <c r="M201" s="71">
        <f>Taulukko13[[#This Row],[Siirtyvät kustannukset (TP21+TP22)]]-Taulukko13[[#This Row],[Siirtyvät tulot ml. verokust. alenema ja tasauksen neutralisointi ]]</f>
        <v>-801788.44341616705</v>
      </c>
      <c r="N201" s="66">
        <f>Taulukko13[[#This Row],[Siirtyvien kustannusten ja tulojen erotus]]*$N$3</f>
        <v>481073.06604970014</v>
      </c>
      <c r="O201" s="66">
        <f>$O$3*Taulukko13[[#This Row],[Asukasluku 31.12.2022]]</f>
        <v>-3.7005203719194521E-9</v>
      </c>
      <c r="P201" s="153">
        <f>Taulukko13[[#This Row],[Muutoksen rajaus (omavastuu 40 %)]]+Taulukko13[[#This Row],[Neutralisointi]]</f>
        <v>481073.06604969641</v>
      </c>
    </row>
    <row r="202" spans="1:16" x14ac:dyDescent="0.2">
      <c r="A202">
        <v>624</v>
      </c>
      <c r="B202" t="s">
        <v>205</v>
      </c>
      <c r="C202" s="66">
        <v>5117</v>
      </c>
      <c r="D202" s="67">
        <v>19070271.310969133</v>
      </c>
      <c r="E202" s="66">
        <v>5709579.6884973776</v>
      </c>
      <c r="F202" s="66">
        <v>378175.53365966422</v>
      </c>
      <c r="G202" s="66">
        <v>1715132.6040068793</v>
      </c>
      <c r="H202" s="66">
        <v>12306103.613007739</v>
      </c>
      <c r="I202" s="66">
        <v>56228.814645380182</v>
      </c>
      <c r="J202" s="66">
        <v>-42312.073125440962</v>
      </c>
      <c r="K202" s="66">
        <v>206968.04298556349</v>
      </c>
      <c r="L202" s="67">
        <f>E202+F202+G202+H202-I202-J202+Taulukko13[[#This Row],[Jälkikäteistarkistuksesta aiheutuva valtionosuuden lisäsiirto]]</f>
        <v>20302042.740637284</v>
      </c>
      <c r="M202" s="71">
        <f>Taulukko13[[#This Row],[Siirtyvät kustannukset (TP21+TP22)]]-Taulukko13[[#This Row],[Siirtyvät tulot ml. verokust. alenema ja tasauksen neutralisointi ]]</f>
        <v>-1231771.4296681508</v>
      </c>
      <c r="N202" s="66">
        <f>Taulukko13[[#This Row],[Siirtyvien kustannusten ja tulojen erotus]]*$N$3</f>
        <v>739062.85780089034</v>
      </c>
      <c r="O202" s="66">
        <f>$O$3*Taulukko13[[#This Row],[Asukasluku 31.12.2022]]</f>
        <v>-8.9869780460900977E-9</v>
      </c>
      <c r="P202" s="153">
        <f>Taulukko13[[#This Row],[Muutoksen rajaus (omavastuu 40 %)]]+Taulukko13[[#This Row],[Neutralisointi]]</f>
        <v>739062.85780088138</v>
      </c>
    </row>
    <row r="203" spans="1:16" x14ac:dyDescent="0.2">
      <c r="A203">
        <v>625</v>
      </c>
      <c r="B203" t="s">
        <v>206</v>
      </c>
      <c r="C203" s="66">
        <v>2991</v>
      </c>
      <c r="D203" s="67">
        <v>13265020.680989357</v>
      </c>
      <c r="E203" s="66">
        <v>5877204.0339602139</v>
      </c>
      <c r="F203" s="66">
        <v>247220.8513008061</v>
      </c>
      <c r="G203" s="66">
        <v>1280222.9930144721</v>
      </c>
      <c r="H203" s="66">
        <v>6420533.6787697934</v>
      </c>
      <c r="I203" s="66">
        <v>29557.843156639934</v>
      </c>
      <c r="J203" s="66">
        <v>-783343.37637360126</v>
      </c>
      <c r="K203" s="66">
        <v>120977.41187606417</v>
      </c>
      <c r="L203" s="67">
        <f>E203+F203+G203+H203-I203-J203+Taulukko13[[#This Row],[Jälkikäteistarkistuksesta aiheutuva valtionosuuden lisäsiirto]]</f>
        <v>14699944.502138311</v>
      </c>
      <c r="M203" s="71">
        <f>Taulukko13[[#This Row],[Siirtyvät kustannukset (TP21+TP22)]]-Taulukko13[[#This Row],[Siirtyvät tulot ml. verokust. alenema ja tasauksen neutralisointi ]]</f>
        <v>-1434923.8211489543</v>
      </c>
      <c r="N203" s="66">
        <f>Taulukko13[[#This Row],[Siirtyvien kustannusten ja tulojen erotus]]*$N$3</f>
        <v>860954.29268937244</v>
      </c>
      <c r="O203" s="66">
        <f>$O$3*Taulukko13[[#This Row],[Asukasluku 31.12.2022]]</f>
        <v>-5.2530880077888384E-9</v>
      </c>
      <c r="P203" s="153">
        <f>Taulukko13[[#This Row],[Muutoksen rajaus (omavastuu 40 %)]]+Taulukko13[[#This Row],[Neutralisointi]]</f>
        <v>860954.2926893672</v>
      </c>
    </row>
    <row r="204" spans="1:16" x14ac:dyDescent="0.2">
      <c r="A204">
        <v>626</v>
      </c>
      <c r="B204" t="s">
        <v>207</v>
      </c>
      <c r="C204" s="66">
        <v>4835</v>
      </c>
      <c r="D204" s="67">
        <v>29488277.412563026</v>
      </c>
      <c r="E204" s="66">
        <v>15018607.600164548</v>
      </c>
      <c r="F204" s="66">
        <v>1010404.6083216725</v>
      </c>
      <c r="G204" s="66">
        <v>2245316.3125744998</v>
      </c>
      <c r="H204" s="66">
        <v>8915938.2988898456</v>
      </c>
      <c r="I204" s="66">
        <v>44003.012625492789</v>
      </c>
      <c r="J204" s="66">
        <v>-767792.05750596104</v>
      </c>
      <c r="K204" s="66">
        <v>195561.9479842094</v>
      </c>
      <c r="L204" s="67">
        <f>E204+F204+G204+H204-I204-J204+Taulukko13[[#This Row],[Jälkikäteistarkistuksesta aiheutuva valtionosuuden lisäsiirto]]</f>
        <v>28109617.812815245</v>
      </c>
      <c r="M204" s="71">
        <f>Taulukko13[[#This Row],[Siirtyvät kustannukset (TP21+TP22)]]-Taulukko13[[#This Row],[Siirtyvät tulot ml. verokust. alenema ja tasauksen neutralisointi ]]</f>
        <v>1378659.5997477807</v>
      </c>
      <c r="N204" s="66">
        <f>Taulukko13[[#This Row],[Siirtyvien kustannusten ja tulojen erotus]]*$N$3</f>
        <v>-827195.75984866824</v>
      </c>
      <c r="O204" s="66">
        <f>$O$3*Taulukko13[[#This Row],[Asukasluku 31.12.2022]]</f>
        <v>-8.4917019450548423E-9</v>
      </c>
      <c r="P204" s="153">
        <f>Taulukko13[[#This Row],[Muutoksen rajaus (omavastuu 40 %)]]+Taulukko13[[#This Row],[Neutralisointi]]</f>
        <v>-827195.75984867674</v>
      </c>
    </row>
    <row r="205" spans="1:16" x14ac:dyDescent="0.2">
      <c r="A205">
        <v>630</v>
      </c>
      <c r="B205" t="s">
        <v>208</v>
      </c>
      <c r="C205" s="66">
        <v>1635</v>
      </c>
      <c r="D205" s="67">
        <v>7517897.9321472365</v>
      </c>
      <c r="E205" s="66">
        <v>2567881.6474903533</v>
      </c>
      <c r="F205" s="66">
        <v>299294.64583122369</v>
      </c>
      <c r="G205" s="66">
        <v>671233.53144408658</v>
      </c>
      <c r="H205" s="66">
        <v>2777770.852672901</v>
      </c>
      <c r="I205" s="66">
        <v>13640.48706012127</v>
      </c>
      <c r="J205" s="66">
        <v>-781337.55069369671</v>
      </c>
      <c r="K205" s="66">
        <v>66131.082720616832</v>
      </c>
      <c r="L205" s="67">
        <f>E205+F205+G205+H205-I205-J205+Taulukko13[[#This Row],[Jälkikäteistarkistuksesta aiheutuva valtionosuuden lisäsiirto]]</f>
        <v>7150008.8237927565</v>
      </c>
      <c r="M205" s="71">
        <f>Taulukko13[[#This Row],[Siirtyvät kustannukset (TP21+TP22)]]-Taulukko13[[#This Row],[Siirtyvät tulot ml. verokust. alenema ja tasauksen neutralisointi ]]</f>
        <v>367889.10835448001</v>
      </c>
      <c r="N205" s="66">
        <f>Taulukko13[[#This Row],[Siirtyvien kustannusten ja tulojen erotus]]*$N$3</f>
        <v>-220733.46501268796</v>
      </c>
      <c r="O205" s="66">
        <f>$O$3*Taulukko13[[#This Row],[Asukasluku 31.12.2022]]</f>
        <v>-2.8715476070661152E-9</v>
      </c>
      <c r="P205" s="153">
        <f>Taulukko13[[#This Row],[Muutoksen rajaus (omavastuu 40 %)]]+Taulukko13[[#This Row],[Neutralisointi]]</f>
        <v>-220733.46501269084</v>
      </c>
    </row>
    <row r="206" spans="1:16" x14ac:dyDescent="0.2">
      <c r="A206">
        <v>631</v>
      </c>
      <c r="B206" t="s">
        <v>209</v>
      </c>
      <c r="C206" s="66">
        <v>1963</v>
      </c>
      <c r="D206" s="67">
        <v>7897941.1692618188</v>
      </c>
      <c r="E206" s="66">
        <v>2302996.955077054</v>
      </c>
      <c r="F206" s="66">
        <v>173958.55466814066</v>
      </c>
      <c r="G206" s="66">
        <v>820217.04998828121</v>
      </c>
      <c r="H206" s="66">
        <v>4337621.102508245</v>
      </c>
      <c r="I206" s="66">
        <v>19999.621055950152</v>
      </c>
      <c r="J206" s="66">
        <v>-286514.08549581718</v>
      </c>
      <c r="K206" s="66">
        <v>79397.746410135063</v>
      </c>
      <c r="L206" s="67">
        <f>E206+F206+G206+H206-I206-J206+Taulukko13[[#This Row],[Jälkikäteistarkistuksesta aiheutuva valtionosuuden lisäsiirto]]</f>
        <v>7980705.8730917228</v>
      </c>
      <c r="M206" s="71">
        <f>Taulukko13[[#This Row],[Siirtyvät kustannukset (TP21+TP22)]]-Taulukko13[[#This Row],[Siirtyvät tulot ml. verokust. alenema ja tasauksen neutralisointi ]]</f>
        <v>-82764.703829904087</v>
      </c>
      <c r="N206" s="66">
        <f>Taulukko13[[#This Row],[Siirtyvien kustannusten ja tulojen erotus]]*$N$3</f>
        <v>49658.822297942439</v>
      </c>
      <c r="O206" s="66">
        <f>$O$3*Taulukko13[[#This Row],[Asukasluku 31.12.2022]]</f>
        <v>-3.4476134267099595E-9</v>
      </c>
      <c r="P206" s="153">
        <f>Taulukko13[[#This Row],[Muutoksen rajaus (omavastuu 40 %)]]+Taulukko13[[#This Row],[Neutralisointi]]</f>
        <v>49658.82229793899</v>
      </c>
    </row>
    <row r="207" spans="1:16" x14ac:dyDescent="0.2">
      <c r="A207">
        <v>635</v>
      </c>
      <c r="B207" t="s">
        <v>210</v>
      </c>
      <c r="C207" s="66">
        <v>6347</v>
      </c>
      <c r="D207" s="67">
        <v>28312277.005608909</v>
      </c>
      <c r="E207" s="66">
        <v>9907953.044198893</v>
      </c>
      <c r="F207" s="66">
        <v>596819.34764281847</v>
      </c>
      <c r="G207" s="66">
        <v>2962245.4851803533</v>
      </c>
      <c r="H207" s="66">
        <v>12615459.886875136</v>
      </c>
      <c r="I207" s="66">
        <v>58569.414274984934</v>
      </c>
      <c r="J207" s="66">
        <v>-1915037.0663847493</v>
      </c>
      <c r="K207" s="66">
        <v>256718.03182125688</v>
      </c>
      <c r="L207" s="67">
        <f>E207+F207+G207+H207-I207-J207+Taulukko13[[#This Row],[Jälkikäteistarkistuksesta aiheutuva valtionosuuden lisäsiirto]]</f>
        <v>28195663.447828226</v>
      </c>
      <c r="M207" s="71">
        <f>Taulukko13[[#This Row],[Siirtyvät kustannukset (TP21+TP22)]]-Taulukko13[[#This Row],[Siirtyvät tulot ml. verokust. alenema ja tasauksen neutralisointi ]]</f>
        <v>116613.55778068304</v>
      </c>
      <c r="N207" s="66">
        <f>Taulukko13[[#This Row],[Siirtyvien kustannusten ja tulojen erotus]]*$N$3</f>
        <v>-69968.13466840981</v>
      </c>
      <c r="O207" s="66">
        <f>$O$3*Taulukko13[[#This Row],[Asukasluku 31.12.2022]]</f>
        <v>-1.1147224869754516E-8</v>
      </c>
      <c r="P207" s="153">
        <f>Taulukko13[[#This Row],[Muutoksen rajaus (omavastuu 40 %)]]+Taulukko13[[#This Row],[Neutralisointi]]</f>
        <v>-69968.134668420957</v>
      </c>
    </row>
    <row r="208" spans="1:16" x14ac:dyDescent="0.2">
      <c r="A208">
        <v>636</v>
      </c>
      <c r="B208" t="s">
        <v>211</v>
      </c>
      <c r="C208" s="66">
        <v>8154</v>
      </c>
      <c r="D208" s="67">
        <v>30936443.690958001</v>
      </c>
      <c r="E208" s="66">
        <v>9326091.5804705322</v>
      </c>
      <c r="F208" s="66">
        <v>930661.59272096166</v>
      </c>
      <c r="G208" s="66">
        <v>3814395.3211643533</v>
      </c>
      <c r="H208" s="66">
        <v>14949681.227970097</v>
      </c>
      <c r="I208" s="66">
        <v>70396.815037324021</v>
      </c>
      <c r="J208" s="66">
        <v>-2917441.8741567107</v>
      </c>
      <c r="K208" s="66">
        <v>329806.02354979183</v>
      </c>
      <c r="L208" s="67">
        <f>E208+F208+G208+H208-I208-J208+Taulukko13[[#This Row],[Jälkikäteistarkistuksesta aiheutuva valtionosuuden lisäsiirto]]</f>
        <v>32197680.80499512</v>
      </c>
      <c r="M208" s="71">
        <f>Taulukko13[[#This Row],[Siirtyvät kustannukset (TP21+TP22)]]-Taulukko13[[#This Row],[Siirtyvät tulot ml. verokust. alenema ja tasauksen neutralisointi ]]</f>
        <v>-1261237.1140371189</v>
      </c>
      <c r="N208" s="66">
        <f>Taulukko13[[#This Row],[Siirtyvien kustannusten ja tulojen erotus]]*$N$3</f>
        <v>756742.26842227113</v>
      </c>
      <c r="O208" s="66">
        <f>$O$3*Taulukko13[[#This Row],[Asukasluku 31.12.2022]]</f>
        <v>-1.4320855772487525E-8</v>
      </c>
      <c r="P208" s="153">
        <f>Taulukko13[[#This Row],[Muutoksen rajaus (omavastuu 40 %)]]+Taulukko13[[#This Row],[Neutralisointi]]</f>
        <v>756742.26842225681</v>
      </c>
    </row>
    <row r="209" spans="1:16" x14ac:dyDescent="0.2">
      <c r="A209">
        <v>638</v>
      </c>
      <c r="B209" t="s">
        <v>212</v>
      </c>
      <c r="C209" s="66">
        <v>51232</v>
      </c>
      <c r="D209" s="67">
        <v>181362291.01648217</v>
      </c>
      <c r="E209" s="66">
        <v>37173647.506630346</v>
      </c>
      <c r="F209" s="66">
        <v>21926751.662720546</v>
      </c>
      <c r="G209" s="66">
        <v>16740874.265005462</v>
      </c>
      <c r="H209" s="66">
        <v>141055617.70440817</v>
      </c>
      <c r="I209" s="66">
        <v>722493.2005707986</v>
      </c>
      <c r="J209" s="66">
        <v>12107867.429783911</v>
      </c>
      <c r="K209" s="66">
        <v>2072188.152870117</v>
      </c>
      <c r="L209" s="67">
        <f>E209+F209+G209+H209-I209-J209+Taulukko13[[#This Row],[Jälkikäteistarkistuksesta aiheutuva valtionosuuden lisäsiirto]]</f>
        <v>206138718.66127995</v>
      </c>
      <c r="M209" s="71">
        <f>Taulukko13[[#This Row],[Siirtyvät kustannukset (TP21+TP22)]]-Taulukko13[[#This Row],[Siirtyvät tulot ml. verokust. alenema ja tasauksen neutralisointi ]]</f>
        <v>-24776427.644797772</v>
      </c>
      <c r="N209" s="66">
        <f>Taulukko13[[#This Row],[Siirtyvien kustannusten ja tulojen erotus]]*$N$3</f>
        <v>14865856.586878659</v>
      </c>
      <c r="O209" s="66">
        <f>$O$3*Taulukko13[[#This Row],[Asukasluku 31.12.2022]]</f>
        <v>-8.9978670951199519E-8</v>
      </c>
      <c r="P209" s="153">
        <f>Taulukko13[[#This Row],[Muutoksen rajaus (omavastuu 40 %)]]+Taulukko13[[#This Row],[Neutralisointi]]</f>
        <v>14865856.58687857</v>
      </c>
    </row>
    <row r="210" spans="1:16" x14ac:dyDescent="0.2">
      <c r="A210">
        <v>678</v>
      </c>
      <c r="B210" t="s">
        <v>213</v>
      </c>
      <c r="C210" s="66">
        <v>24073</v>
      </c>
      <c r="D210" s="67">
        <v>104042105.09996484</v>
      </c>
      <c r="E210" s="66">
        <v>38276031.584333628</v>
      </c>
      <c r="F210" s="66">
        <v>1747695.6568388832</v>
      </c>
      <c r="G210" s="66">
        <v>8060514.7424046192</v>
      </c>
      <c r="H210" s="66">
        <v>54480294.787342511</v>
      </c>
      <c r="I210" s="66">
        <v>249256.04490490528</v>
      </c>
      <c r="J210" s="66">
        <v>-3335255.3677279213</v>
      </c>
      <c r="K210" s="66">
        <v>973684.13109077001</v>
      </c>
      <c r="L210" s="67">
        <f>E210+F210+G210+H210-I210-J210+Taulukko13[[#This Row],[Jälkikäteistarkistuksesta aiheutuva valtionosuuden lisäsiirto]]</f>
        <v>106624220.22483344</v>
      </c>
      <c r="M210" s="71">
        <f>Taulukko13[[#This Row],[Siirtyvät kustannukset (TP21+TP22)]]-Taulukko13[[#This Row],[Siirtyvät tulot ml. verokust. alenema ja tasauksen neutralisointi ]]</f>
        <v>-2582115.1248686016</v>
      </c>
      <c r="N210" s="66">
        <f>Taulukko13[[#This Row],[Siirtyvien kustannusten ja tulojen erotus]]*$N$3</f>
        <v>1549269.0749211607</v>
      </c>
      <c r="O210" s="66">
        <f>$O$3*Taulukko13[[#This Row],[Asukasluku 31.12.2022]]</f>
        <v>-4.2279367305750822E-8</v>
      </c>
      <c r="P210" s="153">
        <f>Taulukko13[[#This Row],[Muutoksen rajaus (omavastuu 40 %)]]+Taulukko13[[#This Row],[Neutralisointi]]</f>
        <v>1549269.0749211183</v>
      </c>
    </row>
    <row r="211" spans="1:16" x14ac:dyDescent="0.2">
      <c r="A211">
        <v>680</v>
      </c>
      <c r="B211" t="s">
        <v>214</v>
      </c>
      <c r="C211" s="66">
        <v>24942</v>
      </c>
      <c r="D211" s="67">
        <v>92838497.960508898</v>
      </c>
      <c r="E211" s="66">
        <v>22934337.664371021</v>
      </c>
      <c r="F211" s="66">
        <v>2991813.6634126911</v>
      </c>
      <c r="G211" s="66">
        <v>7863663.1266130982</v>
      </c>
      <c r="H211" s="66">
        <v>62391283.804510027</v>
      </c>
      <c r="I211" s="66">
        <v>289840.20502501895</v>
      </c>
      <c r="J211" s="66">
        <v>2528633.3776420504</v>
      </c>
      <c r="K211" s="66">
        <v>1008832.7004389144</v>
      </c>
      <c r="L211" s="67">
        <f>E211+F211+G211+H211-I211-J211+Taulukko13[[#This Row],[Jälkikäteistarkistuksesta aiheutuva valtionosuuden lisäsiirto]]</f>
        <v>94371457.37667869</v>
      </c>
      <c r="M211" s="71">
        <f>Taulukko13[[#This Row],[Siirtyvät kustannukset (TP21+TP22)]]-Taulukko13[[#This Row],[Siirtyvät tulot ml. verokust. alenema ja tasauksen neutralisointi ]]</f>
        <v>-1532959.4161697924</v>
      </c>
      <c r="N211" s="66">
        <f>Taulukko13[[#This Row],[Siirtyvien kustannusten ja tulojen erotus]]*$N$3</f>
        <v>919775.64970187529</v>
      </c>
      <c r="O211" s="66">
        <f>$O$3*Taulukko13[[#This Row],[Asukasluku 31.12.2022]]</f>
        <v>-4.3805590468160884E-8</v>
      </c>
      <c r="P211" s="153">
        <f>Taulukko13[[#This Row],[Muutoksen rajaus (omavastuu 40 %)]]+Taulukko13[[#This Row],[Neutralisointi]]</f>
        <v>919775.64970183151</v>
      </c>
    </row>
    <row r="212" spans="1:16" x14ac:dyDescent="0.2">
      <c r="A212">
        <v>681</v>
      </c>
      <c r="B212" t="s">
        <v>215</v>
      </c>
      <c r="C212" s="66">
        <v>3308</v>
      </c>
      <c r="D212" s="67">
        <v>16132407.231781784</v>
      </c>
      <c r="E212" s="66">
        <v>7036898.8885235731</v>
      </c>
      <c r="F212" s="66">
        <v>581151.46379272896</v>
      </c>
      <c r="G212" s="66">
        <v>1819370.8429829716</v>
      </c>
      <c r="H212" s="66">
        <v>5581801.2407104261</v>
      </c>
      <c r="I212" s="66">
        <v>27320.080335885639</v>
      </c>
      <c r="J212" s="66">
        <v>-1586587.9101265173</v>
      </c>
      <c r="K212" s="66">
        <v>133799.15696623881</v>
      </c>
      <c r="L212" s="67">
        <f>E212+F212+G212+H212-I212-J212+Taulukko13[[#This Row],[Jälkikäteistarkistuksesta aiheutuva valtionosuuden lisäsiirto]]</f>
        <v>16712289.42276657</v>
      </c>
      <c r="M212" s="71">
        <f>Taulukko13[[#This Row],[Siirtyvät kustannukset (TP21+TP22)]]-Taulukko13[[#This Row],[Siirtyvät tulot ml. verokust. alenema ja tasauksen neutralisointi ]]</f>
        <v>-579882.19098478556</v>
      </c>
      <c r="N212" s="66">
        <f>Taulukko13[[#This Row],[Siirtyvien kustannusten ja tulojen erotus]]*$N$3</f>
        <v>347929.31459087128</v>
      </c>
      <c r="O212" s="66">
        <f>$O$3*Taulukko13[[#This Row],[Asukasluku 31.12.2022]]</f>
        <v>-5.8098345468958465E-9</v>
      </c>
      <c r="P212" s="153">
        <f>Taulukko13[[#This Row],[Muutoksen rajaus (omavastuu 40 %)]]+Taulukko13[[#This Row],[Neutralisointi]]</f>
        <v>347929.31459086546</v>
      </c>
    </row>
    <row r="213" spans="1:16" x14ac:dyDescent="0.2">
      <c r="A213">
        <v>683</v>
      </c>
      <c r="B213" t="s">
        <v>216</v>
      </c>
      <c r="C213" s="66">
        <v>3618</v>
      </c>
      <c r="D213" s="67">
        <v>18884011.949378803</v>
      </c>
      <c r="E213" s="66">
        <v>8775420.1829071194</v>
      </c>
      <c r="F213" s="66">
        <v>329151.67190241313</v>
      </c>
      <c r="G213" s="66">
        <v>1763660.2338358127</v>
      </c>
      <c r="H213" s="66">
        <v>5323994.6225179136</v>
      </c>
      <c r="I213" s="66">
        <v>25060.132426657743</v>
      </c>
      <c r="J213" s="66">
        <v>-2477118.2924500187</v>
      </c>
      <c r="K213" s="66">
        <v>146337.77203864936</v>
      </c>
      <c r="L213" s="67">
        <f>E213+F213+G213+H213-I213-J213+Taulukko13[[#This Row],[Jälkikäteistarkistuksesta aiheutuva valtionosuuden lisäsiirto]]</f>
        <v>18790622.643225268</v>
      </c>
      <c r="M213" s="71">
        <f>Taulukko13[[#This Row],[Siirtyvät kustannukset (TP21+TP22)]]-Taulukko13[[#This Row],[Siirtyvät tulot ml. verokust. alenema ja tasauksen neutralisointi ]]</f>
        <v>93389.306153535843</v>
      </c>
      <c r="N213" s="66">
        <f>Taulukko13[[#This Row],[Siirtyvien kustannusten ja tulojen erotus]]*$N$3</f>
        <v>-56033.583692121494</v>
      </c>
      <c r="O213" s="66">
        <f>$O$3*Taulukko13[[#This Row],[Asukasluku 31.12.2022]]</f>
        <v>-6.354286998388504E-9</v>
      </c>
      <c r="P213" s="153">
        <f>Taulukko13[[#This Row],[Muutoksen rajaus (omavastuu 40 %)]]+Taulukko13[[#This Row],[Neutralisointi]]</f>
        <v>-56033.583692127846</v>
      </c>
    </row>
    <row r="214" spans="1:16" x14ac:dyDescent="0.2">
      <c r="A214">
        <v>684</v>
      </c>
      <c r="B214" t="s">
        <v>217</v>
      </c>
      <c r="C214" s="66">
        <v>38667</v>
      </c>
      <c r="D214" s="67">
        <v>159100253.18072867</v>
      </c>
      <c r="E214" s="66">
        <v>41985502.121358238</v>
      </c>
      <c r="F214" s="66">
        <v>6049197.8172628563</v>
      </c>
      <c r="G214" s="66">
        <v>16261367.994486528</v>
      </c>
      <c r="H214" s="66">
        <v>99435841.31273371</v>
      </c>
      <c r="I214" s="66">
        <v>467610.23188768345</v>
      </c>
      <c r="J214" s="66">
        <v>5930594.7938537607</v>
      </c>
      <c r="K214" s="66">
        <v>1563969.7709835419</v>
      </c>
      <c r="L214" s="67">
        <f>E214+F214+G214+H214-I214-J214+Taulukko13[[#This Row],[Jälkikäteistarkistuksesta aiheutuva valtionosuuden lisäsiirto]]</f>
        <v>158897673.99108341</v>
      </c>
      <c r="M214" s="71">
        <f>Taulukko13[[#This Row],[Siirtyvät kustannukset (TP21+TP22)]]-Taulukko13[[#This Row],[Siirtyvät tulot ml. verokust. alenema ja tasauksen neutralisointi ]]</f>
        <v>202579.18964526057</v>
      </c>
      <c r="N214" s="66">
        <f>Taulukko13[[#This Row],[Siirtyvien kustannusten ja tulojen erotus]]*$N$3</f>
        <v>-121547.51378715632</v>
      </c>
      <c r="O214" s="66">
        <f>$O$3*Taulukko13[[#This Row],[Asukasluku 31.12.2022]]</f>
        <v>-6.7910783683440655E-8</v>
      </c>
      <c r="P214" s="153">
        <f>Taulukko13[[#This Row],[Muutoksen rajaus (omavastuu 40 %)]]+Taulukko13[[#This Row],[Neutralisointi]]</f>
        <v>-121547.51378722423</v>
      </c>
    </row>
    <row r="215" spans="1:16" x14ac:dyDescent="0.2">
      <c r="A215">
        <v>686</v>
      </c>
      <c r="B215" t="s">
        <v>218</v>
      </c>
      <c r="C215" s="66">
        <v>2964</v>
      </c>
      <c r="D215" s="67">
        <v>16478891.447244141</v>
      </c>
      <c r="E215" s="66">
        <v>7513409.7793722413</v>
      </c>
      <c r="F215" s="66">
        <v>364624.66540319938</v>
      </c>
      <c r="G215" s="66">
        <v>1531343.4127541934</v>
      </c>
      <c r="H215" s="66">
        <v>5174872.5142258825</v>
      </c>
      <c r="I215" s="66">
        <v>24556.331230206823</v>
      </c>
      <c r="J215" s="66">
        <v>-1516099.8308415459</v>
      </c>
      <c r="K215" s="66">
        <v>119885.33895040261</v>
      </c>
      <c r="L215" s="67">
        <f>E215+F215+G215+H215-I215-J215+Taulukko13[[#This Row],[Jälkikäteistarkistuksesta aiheutuva valtionosuuden lisäsiirto]]</f>
        <v>16195679.210317262</v>
      </c>
      <c r="M215" s="71">
        <f>Taulukko13[[#This Row],[Siirtyvät kustannukset (TP21+TP22)]]-Taulukko13[[#This Row],[Siirtyvät tulot ml. verokust. alenema ja tasauksen neutralisointi ]]</f>
        <v>283212.23692687973</v>
      </c>
      <c r="N215" s="66">
        <f>Taulukko13[[#This Row],[Siirtyvien kustannusten ja tulojen erotus]]*$N$3</f>
        <v>-169927.34215612779</v>
      </c>
      <c r="O215" s="66">
        <f>$O$3*Taulukko13[[#This Row],[Asukasluku 31.12.2022]]</f>
        <v>-5.205667955562058E-9</v>
      </c>
      <c r="P215" s="153">
        <f>Taulukko13[[#This Row],[Muutoksen rajaus (omavastuu 40 %)]]+Taulukko13[[#This Row],[Neutralisointi]]</f>
        <v>-169927.342156133</v>
      </c>
    </row>
    <row r="216" spans="1:16" x14ac:dyDescent="0.2">
      <c r="A216">
        <v>687</v>
      </c>
      <c r="B216" t="s">
        <v>219</v>
      </c>
      <c r="C216" s="66">
        <v>1477</v>
      </c>
      <c r="D216" s="67">
        <v>9783460.1486315578</v>
      </c>
      <c r="E216" s="66">
        <v>5421524.6657568729</v>
      </c>
      <c r="F216" s="66">
        <v>651832.96750682965</v>
      </c>
      <c r="G216" s="66">
        <v>879098.11198731256</v>
      </c>
      <c r="H216" s="66">
        <v>2114282.152966639</v>
      </c>
      <c r="I216" s="66">
        <v>12262.058615900976</v>
      </c>
      <c r="J216" s="66">
        <v>-755366.68603612704</v>
      </c>
      <c r="K216" s="66">
        <v>59740.433748226948</v>
      </c>
      <c r="L216" s="67">
        <f>E216+F216+G216+H216-I216-J216+Taulukko13[[#This Row],[Jälkikäteistarkistuksesta aiheutuva valtionosuuden lisäsiirto]]</f>
        <v>9869582.9593861066</v>
      </c>
      <c r="M216" s="71">
        <f>Taulukko13[[#This Row],[Siirtyvät kustannukset (TP21+TP22)]]-Taulukko13[[#This Row],[Siirtyvät tulot ml. verokust. alenema ja tasauksen neutralisointi ]]</f>
        <v>-86122.810754548758</v>
      </c>
      <c r="N216" s="66">
        <f>Taulukko13[[#This Row],[Siirtyvien kustannusten ja tulojen erotus]]*$N$3</f>
        <v>51673.686452729242</v>
      </c>
      <c r="O216" s="66">
        <f>$O$3*Taulukko13[[#This Row],[Asukasluku 31.12.2022]]</f>
        <v>-2.5940524866279216E-9</v>
      </c>
      <c r="P216" s="153">
        <f>Taulukko13[[#This Row],[Muutoksen rajaus (omavastuu 40 %)]]+Taulukko13[[#This Row],[Neutralisointi]]</f>
        <v>51673.686452726644</v>
      </c>
    </row>
    <row r="217" spans="1:16" x14ac:dyDescent="0.2">
      <c r="A217">
        <v>689</v>
      </c>
      <c r="B217" t="s">
        <v>220</v>
      </c>
      <c r="C217" s="66">
        <v>3093</v>
      </c>
      <c r="D217" s="67">
        <v>16273152.480128367</v>
      </c>
      <c r="E217" s="66">
        <v>9313506.5368163772</v>
      </c>
      <c r="F217" s="66">
        <v>1043342.2982117473</v>
      </c>
      <c r="G217" s="66">
        <v>1388679.8490936756</v>
      </c>
      <c r="H217" s="66">
        <v>6406816.0901215952</v>
      </c>
      <c r="I217" s="66">
        <v>33026.202770567601</v>
      </c>
      <c r="J217" s="66">
        <v>-397648.51950906753</v>
      </c>
      <c r="K217" s="66">
        <v>125103.02070634119</v>
      </c>
      <c r="L217" s="67">
        <f>E217+F217+G217+H217-I217-J217+Taulukko13[[#This Row],[Jälkikäteistarkistuksesta aiheutuva valtionosuuden lisäsiirto]]</f>
        <v>18642070.111688234</v>
      </c>
      <c r="M217" s="71">
        <f>Taulukko13[[#This Row],[Siirtyvät kustannukset (TP21+TP22)]]-Taulukko13[[#This Row],[Siirtyvät tulot ml. verokust. alenema ja tasauksen neutralisointi ]]</f>
        <v>-2368917.6315598674</v>
      </c>
      <c r="N217" s="66">
        <f>Taulukko13[[#This Row],[Siirtyvien kustannusten ja tulojen erotus]]*$N$3</f>
        <v>1421350.57893592</v>
      </c>
      <c r="O217" s="66">
        <f>$O$3*Taulukko13[[#This Row],[Asukasluku 31.12.2022]]</f>
        <v>-5.4322304273122284E-9</v>
      </c>
      <c r="P217" s="153">
        <f>Taulukko13[[#This Row],[Muutoksen rajaus (omavastuu 40 %)]]+Taulukko13[[#This Row],[Neutralisointi]]</f>
        <v>1421350.5789359147</v>
      </c>
    </row>
    <row r="218" spans="1:16" x14ac:dyDescent="0.2">
      <c r="A218">
        <v>691</v>
      </c>
      <c r="B218" t="s">
        <v>221</v>
      </c>
      <c r="C218" s="66">
        <v>2636</v>
      </c>
      <c r="D218" s="67">
        <v>12664013.133209871</v>
      </c>
      <c r="E218" s="66">
        <v>6043559.5534273703</v>
      </c>
      <c r="F218" s="66">
        <v>212517.6958928575</v>
      </c>
      <c r="G218" s="66">
        <v>1332837.7989863125</v>
      </c>
      <c r="H218" s="66">
        <v>4349407.0328908172</v>
      </c>
      <c r="I218" s="66">
        <v>20222.798397522489</v>
      </c>
      <c r="J218" s="66">
        <v>-1613843.2320570813</v>
      </c>
      <c r="K218" s="66">
        <v>106618.67526088438</v>
      </c>
      <c r="L218" s="67">
        <f>E218+F218+G218+H218-I218-J218+Taulukko13[[#This Row],[Jälkikäteistarkistuksesta aiheutuva valtionosuuden lisäsiirto]]</f>
        <v>13638561.190117801</v>
      </c>
      <c r="M218" s="71">
        <f>Taulukko13[[#This Row],[Siirtyvät kustannukset (TP21+TP22)]]-Taulukko13[[#This Row],[Siirtyvät tulot ml. verokust. alenema ja tasauksen neutralisointi ]]</f>
        <v>-974548.05690792948</v>
      </c>
      <c r="N218" s="66">
        <f>Taulukko13[[#This Row],[Siirtyvien kustannusten ja tulojen erotus]]*$N$3</f>
        <v>584728.83414475759</v>
      </c>
      <c r="O218" s="66">
        <f>$O$3*Taulukko13[[#This Row],[Asukasluku 31.12.2022]]</f>
        <v>-4.6296021359182134E-9</v>
      </c>
      <c r="P218" s="153">
        <f>Taulukko13[[#This Row],[Muutoksen rajaus (omavastuu 40 %)]]+Taulukko13[[#This Row],[Neutralisointi]]</f>
        <v>584728.83414475294</v>
      </c>
    </row>
    <row r="219" spans="1:16" x14ac:dyDescent="0.2">
      <c r="A219">
        <v>694</v>
      </c>
      <c r="B219" t="s">
        <v>222</v>
      </c>
      <c r="C219" s="66">
        <v>28349</v>
      </c>
      <c r="D219" s="67">
        <v>112518750.38290964</v>
      </c>
      <c r="E219" s="66">
        <v>26898854.182596162</v>
      </c>
      <c r="F219" s="66">
        <v>4936819.3004551567</v>
      </c>
      <c r="G219" s="66">
        <v>9809084.4329909515</v>
      </c>
      <c r="H219" s="66">
        <v>69438617.594895631</v>
      </c>
      <c r="I219" s="66">
        <v>329702.82402343821</v>
      </c>
      <c r="J219" s="66">
        <v>1491657.9496093022</v>
      </c>
      <c r="K219" s="66">
        <v>1146636.1247992455</v>
      </c>
      <c r="L219" s="67">
        <f>E219+F219+G219+H219-I219-J219+Taulukko13[[#This Row],[Jälkikäteistarkistuksesta aiheutuva valtionosuuden lisäsiirto]]</f>
        <v>110408650.8621044</v>
      </c>
      <c r="M219" s="71">
        <f>Taulukko13[[#This Row],[Siirtyvät kustannukset (TP21+TP22)]]-Taulukko13[[#This Row],[Siirtyvät tulot ml. verokust. alenema ja tasauksen neutralisointi ]]</f>
        <v>2110099.5208052397</v>
      </c>
      <c r="N219" s="66">
        <f>Taulukko13[[#This Row],[Siirtyvien kustannusten ja tulojen erotus]]*$N$3</f>
        <v>-1266059.7124831434</v>
      </c>
      <c r="O219" s="66">
        <f>$O$3*Taulukko13[[#This Row],[Asukasluku 31.12.2022]]</f>
        <v>-4.9789298539888258E-8</v>
      </c>
      <c r="P219" s="153">
        <f>Taulukko13[[#This Row],[Muutoksen rajaus (omavastuu 40 %)]]+Taulukko13[[#This Row],[Neutralisointi]]</f>
        <v>-1266059.7124831933</v>
      </c>
    </row>
    <row r="220" spans="1:16" x14ac:dyDescent="0.2">
      <c r="A220">
        <v>697</v>
      </c>
      <c r="B220" t="s">
        <v>223</v>
      </c>
      <c r="C220" s="66">
        <v>1174</v>
      </c>
      <c r="D220" s="67">
        <v>7915051.6361104194</v>
      </c>
      <c r="E220" s="66">
        <v>4152607.7908793921</v>
      </c>
      <c r="F220" s="66">
        <v>216704.00402834505</v>
      </c>
      <c r="G220" s="66">
        <v>680535.30398103537</v>
      </c>
      <c r="H220" s="66">
        <v>2142256.5717494553</v>
      </c>
      <c r="I220" s="66">
        <v>10457.161612216547</v>
      </c>
      <c r="J220" s="66">
        <v>-486185.26227196644</v>
      </c>
      <c r="K220" s="66">
        <v>47484.948693580525</v>
      </c>
      <c r="L220" s="67">
        <f>E220+F220+G220+H220-I220-J220+Taulukko13[[#This Row],[Jälkikäteistarkistuksesta aiheutuva valtionosuuden lisäsiirto]]</f>
        <v>7715316.7199915592</v>
      </c>
      <c r="M220" s="71">
        <f>Taulukko13[[#This Row],[Siirtyvät kustannukset (TP21+TP22)]]-Taulukko13[[#This Row],[Siirtyvät tulot ml. verokust. alenema ja tasauksen neutralisointi ]]</f>
        <v>199734.91611886024</v>
      </c>
      <c r="N220" s="66">
        <f>Taulukko13[[#This Row],[Siirtyvien kustannusten ja tulojen erotus]]*$N$3</f>
        <v>-119840.94967131612</v>
      </c>
      <c r="O220" s="66">
        <f>$O$3*Taulukko13[[#This Row],[Asukasluku 31.12.2022]]</f>
        <v>-2.0618941227496141E-9</v>
      </c>
      <c r="P220" s="153">
        <f>Taulukko13[[#This Row],[Muutoksen rajaus (omavastuu 40 %)]]+Taulukko13[[#This Row],[Neutralisointi]]</f>
        <v>-119840.94967131819</v>
      </c>
    </row>
    <row r="221" spans="1:16" x14ac:dyDescent="0.2">
      <c r="A221">
        <v>698</v>
      </c>
      <c r="B221" t="s">
        <v>224</v>
      </c>
      <c r="C221" s="66">
        <v>64535</v>
      </c>
      <c r="D221" s="67">
        <v>259309780.03050265</v>
      </c>
      <c r="E221" s="66">
        <v>49434497.50592415</v>
      </c>
      <c r="F221" s="66">
        <v>6079188.6297049168</v>
      </c>
      <c r="G221" s="66">
        <v>22237896.846971843</v>
      </c>
      <c r="H221" s="66">
        <v>143312583.11847475</v>
      </c>
      <c r="I221" s="66">
        <v>662246.71863835002</v>
      </c>
      <c r="J221" s="66">
        <v>-8031839.4791375445</v>
      </c>
      <c r="K221" s="66">
        <v>2610256.5280581084</v>
      </c>
      <c r="L221" s="67">
        <f>E221+F221+G221+H221-I221-J221+Taulukko13[[#This Row],[Jälkikäteistarkistuksesta aiheutuva valtionosuuden lisäsiirto]]</f>
        <v>231044015.38963294</v>
      </c>
      <c r="M221" s="71">
        <f>Taulukko13[[#This Row],[Siirtyvät kustannukset (TP21+TP22)]]-Taulukko13[[#This Row],[Siirtyvät tulot ml. verokust. alenema ja tasauksen neutralisointi ]]</f>
        <v>28265764.640869707</v>
      </c>
      <c r="N221" s="66">
        <f>Taulukko13[[#This Row],[Siirtyvien kustannusten ja tulojen erotus]]*$N$3</f>
        <v>-16959458.784521822</v>
      </c>
      <c r="O221" s="66">
        <f>$O$3*Taulukko13[[#This Row],[Asukasluku 31.12.2022]]</f>
        <v>-1.1334270631315703E-7</v>
      </c>
      <c r="P221" s="153">
        <f>Taulukko13[[#This Row],[Muutoksen rajaus (omavastuu 40 %)]]+Taulukko13[[#This Row],[Neutralisointi]]</f>
        <v>-16959458.784521934</v>
      </c>
    </row>
    <row r="222" spans="1:16" x14ac:dyDescent="0.2">
      <c r="A222">
        <v>700</v>
      </c>
      <c r="B222" t="s">
        <v>225</v>
      </c>
      <c r="C222" s="66">
        <v>4842</v>
      </c>
      <c r="D222" s="67">
        <v>23040603.736929145</v>
      </c>
      <c r="E222" s="66">
        <v>9685924.8360234909</v>
      </c>
      <c r="F222" s="66">
        <v>745325.31983928056</v>
      </c>
      <c r="G222" s="66">
        <v>1942140.7148067739</v>
      </c>
      <c r="H222" s="66">
        <v>11072521.551564425</v>
      </c>
      <c r="I222" s="66">
        <v>52387.960999284136</v>
      </c>
      <c r="J222" s="66">
        <v>-48849.675332455372</v>
      </c>
      <c r="K222" s="66">
        <v>195845.07800197351</v>
      </c>
      <c r="L222" s="67">
        <f>E222+F222+G222+H222-I222-J222+Taulukko13[[#This Row],[Jälkikäteistarkistuksesta aiheutuva valtionosuuden lisäsiirto]]</f>
        <v>23638219.214569114</v>
      </c>
      <c r="M222" s="71">
        <f>Taulukko13[[#This Row],[Siirtyvät kustannukset (TP21+TP22)]]-Taulukko13[[#This Row],[Siirtyvät tulot ml. verokust. alenema ja tasauksen neutralisointi ]]</f>
        <v>-597615.47763996944</v>
      </c>
      <c r="N222" s="66">
        <f>Taulukko13[[#This Row],[Siirtyvien kustannusten ja tulojen erotus]]*$N$3</f>
        <v>358569.28658398159</v>
      </c>
      <c r="O222" s="66">
        <f>$O$3*Taulukko13[[#This Row],[Asukasluku 31.12.2022]]</f>
        <v>-8.5039960326691922E-9</v>
      </c>
      <c r="P222" s="153">
        <f>Taulukko13[[#This Row],[Muutoksen rajaus (omavastuu 40 %)]]+Taulukko13[[#This Row],[Neutralisointi]]</f>
        <v>358569.28658397309</v>
      </c>
    </row>
    <row r="223" spans="1:16" x14ac:dyDescent="0.2">
      <c r="A223">
        <v>702</v>
      </c>
      <c r="B223" t="s">
        <v>226</v>
      </c>
      <c r="C223" s="66">
        <v>4114</v>
      </c>
      <c r="D223" s="67">
        <v>21092202.281047583</v>
      </c>
      <c r="E223" s="66">
        <v>10275101.464197889</v>
      </c>
      <c r="F223" s="66">
        <v>738267.27847149316</v>
      </c>
      <c r="G223" s="66">
        <v>2093778.3213161076</v>
      </c>
      <c r="H223" s="66">
        <v>7438604.6744887689</v>
      </c>
      <c r="I223" s="66">
        <v>36247.689924327264</v>
      </c>
      <c r="J223" s="66">
        <v>-1518990.283383619</v>
      </c>
      <c r="K223" s="66">
        <v>166399.55615450619</v>
      </c>
      <c r="L223" s="67">
        <f>E223+F223+G223+H223-I223-J223+Taulukko13[[#This Row],[Jälkikäteistarkistuksesta aiheutuva valtionosuuden lisäsiirto]]</f>
        <v>22194893.888088055</v>
      </c>
      <c r="M223" s="71">
        <f>Taulukko13[[#This Row],[Siirtyvät kustannukset (TP21+TP22)]]-Taulukko13[[#This Row],[Siirtyvät tulot ml. verokust. alenema ja tasauksen neutralisointi ]]</f>
        <v>-1102691.6070404723</v>
      </c>
      <c r="N223" s="66">
        <f>Taulukko13[[#This Row],[Siirtyvien kustannusten ja tulojen erotus]]*$N$3</f>
        <v>661614.96422428323</v>
      </c>
      <c r="O223" s="66">
        <f>$O$3*Taulukko13[[#This Row],[Asukasluku 31.12.2022]]</f>
        <v>-7.2254109207767566E-9</v>
      </c>
      <c r="P223" s="153">
        <f>Taulukko13[[#This Row],[Muutoksen rajaus (omavastuu 40 %)]]+Taulukko13[[#This Row],[Neutralisointi]]</f>
        <v>661614.96422427602</v>
      </c>
    </row>
    <row r="224" spans="1:16" x14ac:dyDescent="0.2">
      <c r="A224">
        <v>704</v>
      </c>
      <c r="B224" t="s">
        <v>227</v>
      </c>
      <c r="C224" s="66">
        <v>6428</v>
      </c>
      <c r="D224" s="67">
        <v>19173750.44343194</v>
      </c>
      <c r="E224" s="66">
        <v>2580783.2563337493</v>
      </c>
      <c r="F224" s="66">
        <v>511017.69241430168</v>
      </c>
      <c r="G224" s="66">
        <v>2008451.1690571911</v>
      </c>
      <c r="H224" s="66">
        <v>16067639.237154985</v>
      </c>
      <c r="I224" s="66">
        <v>73492.408735503079</v>
      </c>
      <c r="J224" s="66">
        <v>657607.66705602698</v>
      </c>
      <c r="K224" s="66">
        <v>259994.25059824158</v>
      </c>
      <c r="L224" s="67">
        <f>E224+F224+G224+H224-I224-J224+Taulukko13[[#This Row],[Jälkikäteistarkistuksesta aiheutuva valtionosuuden lisäsiirto]]</f>
        <v>20696785.529766936</v>
      </c>
      <c r="M224" s="71">
        <f>Taulukko13[[#This Row],[Siirtyvät kustannukset (TP21+TP22)]]-Taulukko13[[#This Row],[Siirtyvät tulot ml. verokust. alenema ja tasauksen neutralisointi ]]</f>
        <v>-1523035.0863349959</v>
      </c>
      <c r="N224" s="66">
        <f>Taulukko13[[#This Row],[Siirtyvien kustannusten ja tulojen erotus]]*$N$3</f>
        <v>913821.05180099735</v>
      </c>
      <c r="O224" s="66">
        <f>$O$3*Taulukko13[[#This Row],[Asukasluku 31.12.2022]]</f>
        <v>-1.1289485026434855E-8</v>
      </c>
      <c r="P224" s="153">
        <f>Taulukko13[[#This Row],[Muutoksen rajaus (omavastuu 40 %)]]+Taulukko13[[#This Row],[Neutralisointi]]</f>
        <v>913821.05180098605</v>
      </c>
    </row>
    <row r="225" spans="1:16" x14ac:dyDescent="0.2">
      <c r="A225">
        <v>707</v>
      </c>
      <c r="B225" t="s">
        <v>228</v>
      </c>
      <c r="C225" s="66">
        <v>1960</v>
      </c>
      <c r="D225" s="67">
        <v>12137286.119780252</v>
      </c>
      <c r="E225" s="66">
        <v>5931788.7095997054</v>
      </c>
      <c r="F225" s="66">
        <v>237521.62149375858</v>
      </c>
      <c r="G225" s="66">
        <v>1205459.2118356642</v>
      </c>
      <c r="H225" s="66">
        <v>2837495.6576423147</v>
      </c>
      <c r="I225" s="66">
        <v>13631.407399711125</v>
      </c>
      <c r="J225" s="66">
        <v>-1485537.5565142205</v>
      </c>
      <c r="K225" s="66">
        <v>79276.404973950441</v>
      </c>
      <c r="L225" s="67">
        <f>E225+F225+G225+H225-I225-J225+Taulukko13[[#This Row],[Jälkikäteistarkistuksesta aiheutuva valtionosuuden lisäsiirto]]</f>
        <v>11763447.754659902</v>
      </c>
      <c r="M225" s="71">
        <f>Taulukko13[[#This Row],[Siirtyvät kustannukset (TP21+TP22)]]-Taulukko13[[#This Row],[Siirtyvät tulot ml. verokust. alenema ja tasauksen neutralisointi ]]</f>
        <v>373838.36512034945</v>
      </c>
      <c r="N225" s="66">
        <f>Taulukko13[[#This Row],[Siirtyvien kustannusten ja tulojen erotus]]*$N$3</f>
        <v>-224303.01907220963</v>
      </c>
      <c r="O225" s="66">
        <f>$O$3*Taulukko13[[#This Row],[Asukasluku 31.12.2022]]</f>
        <v>-3.4423445320180953E-9</v>
      </c>
      <c r="P225" s="153">
        <f>Taulukko13[[#This Row],[Muutoksen rajaus (omavastuu 40 %)]]+Taulukko13[[#This Row],[Neutralisointi]]</f>
        <v>-224303.01907221306</v>
      </c>
    </row>
    <row r="226" spans="1:16" x14ac:dyDescent="0.2">
      <c r="A226">
        <v>710</v>
      </c>
      <c r="B226" t="s">
        <v>229</v>
      </c>
      <c r="C226" s="66">
        <v>27306</v>
      </c>
      <c r="D226" s="67">
        <v>116359133.68936963</v>
      </c>
      <c r="E226" s="66">
        <v>33733549.16938936</v>
      </c>
      <c r="F226" s="66">
        <v>1849242.0775535442</v>
      </c>
      <c r="G226" s="66">
        <v>11238983.18497142</v>
      </c>
      <c r="H226" s="66">
        <v>61571249.150211871</v>
      </c>
      <c r="I226" s="66">
        <v>281140.06359611754</v>
      </c>
      <c r="J226" s="66">
        <v>-3504934.5039023496</v>
      </c>
      <c r="K226" s="66">
        <v>1104449.7521523933</v>
      </c>
      <c r="L226" s="67">
        <f>E226+F226+G226+H226-I226-J226+Taulukko13[[#This Row],[Jälkikäteistarkistuksesta aiheutuva valtionosuuden lisäsiirto]]</f>
        <v>112721267.77458483</v>
      </c>
      <c r="M226" s="71">
        <f>Taulukko13[[#This Row],[Siirtyvät kustannukset (TP21+TP22)]]-Taulukko13[[#This Row],[Siirtyvät tulot ml. verokust. alenema ja tasauksen neutralisointi ]]</f>
        <v>3637865.914784804</v>
      </c>
      <c r="N226" s="66">
        <f>Taulukko13[[#This Row],[Siirtyvien kustannusten ja tulojen erotus]]*$N$3</f>
        <v>-2182719.548870882</v>
      </c>
      <c r="O226" s="66">
        <f>$O$3*Taulukko13[[#This Row],[Asukasluku 31.12.2022]]</f>
        <v>-4.7957479485350052E-8</v>
      </c>
      <c r="P226" s="153">
        <f>Taulukko13[[#This Row],[Muutoksen rajaus (omavastuu 40 %)]]+Taulukko13[[#This Row],[Neutralisointi]]</f>
        <v>-2182719.54887093</v>
      </c>
    </row>
    <row r="227" spans="1:16" x14ac:dyDescent="0.2">
      <c r="A227">
        <v>729</v>
      </c>
      <c r="B227" t="s">
        <v>230</v>
      </c>
      <c r="C227" s="66">
        <v>8975</v>
      </c>
      <c r="D227" s="67">
        <v>44890561.634474523</v>
      </c>
      <c r="E227" s="66">
        <v>18514189.290161975</v>
      </c>
      <c r="F227" s="66">
        <v>992586.27646611421</v>
      </c>
      <c r="G227" s="66">
        <v>4415364.0011076359</v>
      </c>
      <c r="H227" s="66">
        <v>15201627.771911597</v>
      </c>
      <c r="I227" s="66">
        <v>71788.19147110013</v>
      </c>
      <c r="J227" s="66">
        <v>-4636943.4979972495</v>
      </c>
      <c r="K227" s="66">
        <v>363013.12991898227</v>
      </c>
      <c r="L227" s="67">
        <f>E227+F227+G227+H227-I227-J227+Taulukko13[[#This Row],[Jälkikäteistarkistuksesta aiheutuva valtionosuuden lisäsiirto]]</f>
        <v>44051935.776092455</v>
      </c>
      <c r="M227" s="71">
        <f>Taulukko13[[#This Row],[Siirtyvät kustannukset (TP21+TP22)]]-Taulukko13[[#This Row],[Siirtyvät tulot ml. verokust. alenema ja tasauksen neutralisointi ]]</f>
        <v>838625.85838206857</v>
      </c>
      <c r="N227" s="66">
        <f>Taulukko13[[#This Row],[Siirtyvien kustannusten ja tulojen erotus]]*$N$3</f>
        <v>-503175.51502924104</v>
      </c>
      <c r="O227" s="66">
        <f>$O$3*Taulukko13[[#This Row],[Asukasluku 31.12.2022]]</f>
        <v>-1.5762776619827756E-8</v>
      </c>
      <c r="P227" s="153">
        <f>Taulukko13[[#This Row],[Muutoksen rajaus (omavastuu 40 %)]]+Taulukko13[[#This Row],[Neutralisointi]]</f>
        <v>-503175.51502925681</v>
      </c>
    </row>
    <row r="228" spans="1:16" x14ac:dyDescent="0.2">
      <c r="A228">
        <v>732</v>
      </c>
      <c r="B228" t="s">
        <v>231</v>
      </c>
      <c r="C228" s="66">
        <v>3336</v>
      </c>
      <c r="D228" s="67">
        <v>23800267.447251853</v>
      </c>
      <c r="E228" s="66">
        <v>12757710.888910841</v>
      </c>
      <c r="F228" s="66">
        <v>518246.23249030567</v>
      </c>
      <c r="G228" s="66">
        <v>1742627.8073291911</v>
      </c>
      <c r="H228" s="66">
        <v>5895032.227155366</v>
      </c>
      <c r="I228" s="66">
        <v>28429.76266975098</v>
      </c>
      <c r="J228" s="66">
        <v>-1531275.2830452253</v>
      </c>
      <c r="K228" s="66">
        <v>134931.67703729525</v>
      </c>
      <c r="L228" s="67">
        <f>E228+F228+G228+H228-I228-J228+Taulukko13[[#This Row],[Jälkikäteistarkistuksesta aiheutuva valtionosuuden lisäsiirto]]</f>
        <v>22551394.353298474</v>
      </c>
      <c r="M228" s="71">
        <f>Taulukko13[[#This Row],[Siirtyvät kustannukset (TP21+TP22)]]-Taulukko13[[#This Row],[Siirtyvät tulot ml. verokust. alenema ja tasauksen neutralisointi ]]</f>
        <v>1248873.0939533785</v>
      </c>
      <c r="N228" s="66">
        <f>Taulukko13[[#This Row],[Siirtyvien kustannusten ja tulojen erotus]]*$N$3</f>
        <v>-749323.85637202696</v>
      </c>
      <c r="O228" s="66">
        <f>$O$3*Taulukko13[[#This Row],[Asukasluku 31.12.2022]]</f>
        <v>-5.8590108973532477E-9</v>
      </c>
      <c r="P228" s="153">
        <f>Taulukko13[[#This Row],[Muutoksen rajaus (omavastuu 40 %)]]+Taulukko13[[#This Row],[Neutralisointi]]</f>
        <v>-749323.85637203278</v>
      </c>
    </row>
    <row r="229" spans="1:16" x14ac:dyDescent="0.2">
      <c r="A229">
        <v>734</v>
      </c>
      <c r="B229" t="s">
        <v>232</v>
      </c>
      <c r="C229" s="66">
        <v>50933</v>
      </c>
      <c r="D229" s="67">
        <v>216821015.08247781</v>
      </c>
      <c r="E229" s="66">
        <v>67030761.839532867</v>
      </c>
      <c r="F229" s="66">
        <v>5805735.279372476</v>
      </c>
      <c r="G229" s="66">
        <v>21151844.98923979</v>
      </c>
      <c r="H229" s="66">
        <v>108200903.56098956</v>
      </c>
      <c r="I229" s="66">
        <v>505386.08379505476</v>
      </c>
      <c r="J229" s="66">
        <v>-10751204.144930048</v>
      </c>
      <c r="K229" s="66">
        <v>2060094.4563970501</v>
      </c>
      <c r="L229" s="67">
        <f>E229+F229+G229+H229-I229-J229+Taulukko13[[#This Row],[Jälkikäteistarkistuksesta aiheutuva valtionosuuden lisäsiirto]]</f>
        <v>214495158.18666673</v>
      </c>
      <c r="M229" s="71">
        <f>Taulukko13[[#This Row],[Siirtyvät kustannukset (TP21+TP22)]]-Taulukko13[[#This Row],[Siirtyvät tulot ml. verokust. alenema ja tasauksen neutralisointi ]]</f>
        <v>2325856.8958110809</v>
      </c>
      <c r="N229" s="66">
        <f>Taulukko13[[#This Row],[Siirtyvien kustannusten ja tulojen erotus]]*$N$3</f>
        <v>-1395514.1374866483</v>
      </c>
      <c r="O229" s="66">
        <f>$O$3*Taulukko13[[#This Row],[Asukasluku 31.12.2022]]</f>
        <v>-8.9453537780243687E-8</v>
      </c>
      <c r="P229" s="153">
        <f>Taulukko13[[#This Row],[Muutoksen rajaus (omavastuu 40 %)]]+Taulukko13[[#This Row],[Neutralisointi]]</f>
        <v>-1395514.1374867377</v>
      </c>
    </row>
    <row r="230" spans="1:16" x14ac:dyDescent="0.2">
      <c r="A230">
        <v>738</v>
      </c>
      <c r="B230" t="s">
        <v>233</v>
      </c>
      <c r="C230" s="66">
        <v>2917</v>
      </c>
      <c r="D230" s="67">
        <v>10578196.093438866</v>
      </c>
      <c r="E230" s="66">
        <v>2347638.1969661615</v>
      </c>
      <c r="F230" s="66">
        <v>247184.72158298438</v>
      </c>
      <c r="G230" s="66">
        <v>1340943.3356323713</v>
      </c>
      <c r="H230" s="66">
        <v>6274695.7282954007</v>
      </c>
      <c r="I230" s="66">
        <v>28911.190199711884</v>
      </c>
      <c r="J230" s="66">
        <v>-466202.4421270992</v>
      </c>
      <c r="K230" s="66">
        <v>117984.3231168436</v>
      </c>
      <c r="L230" s="67">
        <f>E230+F230+G230+H230-I230-J230+Taulukko13[[#This Row],[Jälkikäteistarkistuksesta aiheutuva valtionosuuden lisäsiirto]]</f>
        <v>10765737.55752115</v>
      </c>
      <c r="M230" s="71">
        <f>Taulukko13[[#This Row],[Siirtyvät kustannukset (TP21+TP22)]]-Taulukko13[[#This Row],[Siirtyvät tulot ml. verokust. alenema ja tasauksen neutralisointi ]]</f>
        <v>-187541.4640822839</v>
      </c>
      <c r="N230" s="66">
        <f>Taulukko13[[#This Row],[Siirtyvien kustannusten ja tulojen erotus]]*$N$3</f>
        <v>112524.87844937031</v>
      </c>
      <c r="O230" s="66">
        <f>$O$3*Taulukko13[[#This Row],[Asukasluku 31.12.2022]]</f>
        <v>-5.1231219387228488E-9</v>
      </c>
      <c r="P230" s="153">
        <f>Taulukko13[[#This Row],[Muutoksen rajaus (omavastuu 40 %)]]+Taulukko13[[#This Row],[Neutralisointi]]</f>
        <v>112524.87844936519</v>
      </c>
    </row>
    <row r="231" spans="1:16" x14ac:dyDescent="0.2">
      <c r="A231">
        <v>739</v>
      </c>
      <c r="B231" t="s">
        <v>234</v>
      </c>
      <c r="C231" s="66">
        <v>3256</v>
      </c>
      <c r="D231" s="67">
        <v>16334425.297973651</v>
      </c>
      <c r="E231" s="66">
        <v>9174577.8905857131</v>
      </c>
      <c r="F231" s="66">
        <v>425835.11709895346</v>
      </c>
      <c r="G231" s="66">
        <v>1697505.9304797887</v>
      </c>
      <c r="H231" s="66">
        <v>5933032.6476504132</v>
      </c>
      <c r="I231" s="66">
        <v>28188.562610790243</v>
      </c>
      <c r="J231" s="66">
        <v>-1101780.5244617905</v>
      </c>
      <c r="K231" s="66">
        <v>131695.90540570545</v>
      </c>
      <c r="L231" s="67">
        <f>E231+F231+G231+H231-I231-J231+Taulukko13[[#This Row],[Jälkikäteistarkistuksesta aiheutuva valtionosuuden lisäsiirto]]</f>
        <v>18436239.453071576</v>
      </c>
      <c r="M231" s="71">
        <f>Taulukko13[[#This Row],[Siirtyvät kustannukset (TP21+TP22)]]-Taulukko13[[#This Row],[Siirtyvät tulot ml. verokust. alenema ja tasauksen neutralisointi ]]</f>
        <v>-2101814.1550979242</v>
      </c>
      <c r="N231" s="66">
        <f>Taulukko13[[#This Row],[Siirtyvien kustannusten ja tulojen erotus]]*$N$3</f>
        <v>1261088.4930587541</v>
      </c>
      <c r="O231" s="66">
        <f>$O$3*Taulukko13[[#This Row],[Asukasluku 31.12.2022]]</f>
        <v>-5.7185070389035299E-9</v>
      </c>
      <c r="P231" s="153">
        <f>Taulukko13[[#This Row],[Muutoksen rajaus (omavastuu 40 %)]]+Taulukko13[[#This Row],[Neutralisointi]]</f>
        <v>1261088.4930587483</v>
      </c>
    </row>
    <row r="232" spans="1:16" x14ac:dyDescent="0.2">
      <c r="A232">
        <v>740</v>
      </c>
      <c r="B232" t="s">
        <v>235</v>
      </c>
      <c r="C232" s="66">
        <v>32085</v>
      </c>
      <c r="D232" s="67">
        <v>164161256.15563947</v>
      </c>
      <c r="E232" s="66">
        <v>62894191.920212388</v>
      </c>
      <c r="F232" s="66">
        <v>4300665.8430857584</v>
      </c>
      <c r="G232" s="66">
        <v>14251833.42120707</v>
      </c>
      <c r="H232" s="66">
        <v>65758710.284361765</v>
      </c>
      <c r="I232" s="66">
        <v>310569.92903504684</v>
      </c>
      <c r="J232" s="66">
        <v>-7579081.6773386458</v>
      </c>
      <c r="K232" s="66">
        <v>1297746.6599944897</v>
      </c>
      <c r="L232" s="67">
        <f>E232+F232+G232+H232-I232-J232+Taulukko13[[#This Row],[Jälkikäteistarkistuksesta aiheutuva valtionosuuden lisäsiirto]]</f>
        <v>155771659.87716511</v>
      </c>
      <c r="M232" s="71">
        <f>Taulukko13[[#This Row],[Siirtyvät kustannukset (TP21+TP22)]]-Taulukko13[[#This Row],[Siirtyvät tulot ml. verokust. alenema ja tasauksen neutralisointi ]]</f>
        <v>8389596.2784743607</v>
      </c>
      <c r="N232" s="66">
        <f>Taulukko13[[#This Row],[Siirtyvien kustannusten ja tulojen erotus]]*$N$3</f>
        <v>-5033757.7670846153</v>
      </c>
      <c r="O232" s="66">
        <f>$O$3*Taulukko13[[#This Row],[Asukasluku 31.12.2022]]</f>
        <v>-5.635082872949009E-8</v>
      </c>
      <c r="P232" s="153">
        <f>Taulukko13[[#This Row],[Muutoksen rajaus (omavastuu 40 %)]]+Taulukko13[[#This Row],[Neutralisointi]]</f>
        <v>-5033757.7670846721</v>
      </c>
    </row>
    <row r="233" spans="1:16" x14ac:dyDescent="0.2">
      <c r="A233">
        <v>742</v>
      </c>
      <c r="B233" t="s">
        <v>236</v>
      </c>
      <c r="C233" s="66">
        <v>988</v>
      </c>
      <c r="D233" s="67">
        <v>5673249.69935147</v>
      </c>
      <c r="E233" s="66">
        <v>2713889.2174634039</v>
      </c>
      <c r="F233" s="66">
        <v>450688.82249316317</v>
      </c>
      <c r="G233" s="66">
        <v>532205.5818433126</v>
      </c>
      <c r="H233" s="66">
        <v>1875738.6406558999</v>
      </c>
      <c r="I233" s="66">
        <v>10312.943849528854</v>
      </c>
      <c r="J233" s="66">
        <v>-73478.929814228279</v>
      </c>
      <c r="K233" s="66">
        <v>39961.779650134209</v>
      </c>
      <c r="L233" s="67">
        <f>E233+F233+G233+H233-I233-J233+Taulukko13[[#This Row],[Jälkikäteistarkistuksesta aiheutuva valtionosuuden lisäsiirto]]</f>
        <v>5675650.0280706128</v>
      </c>
      <c r="M233" s="71">
        <f>Taulukko13[[#This Row],[Siirtyvät kustannukset (TP21+TP22)]]-Taulukko13[[#This Row],[Siirtyvät tulot ml. verokust. alenema ja tasauksen neutralisointi ]]</f>
        <v>-2400.3287191428244</v>
      </c>
      <c r="N233" s="66">
        <f>Taulukko13[[#This Row],[Siirtyvien kustannusten ja tulojen erotus]]*$N$3</f>
        <v>1440.1972314856944</v>
      </c>
      <c r="O233" s="66">
        <f>$O$3*Taulukko13[[#This Row],[Asukasluku 31.12.2022]]</f>
        <v>-1.7352226518540194E-9</v>
      </c>
      <c r="P233" s="153">
        <f>Taulukko13[[#This Row],[Muutoksen rajaus (omavastuu 40 %)]]+Taulukko13[[#This Row],[Neutralisointi]]</f>
        <v>1440.1972314839591</v>
      </c>
    </row>
    <row r="234" spans="1:16" x14ac:dyDescent="0.2">
      <c r="A234">
        <v>743</v>
      </c>
      <c r="B234" t="s">
        <v>237</v>
      </c>
      <c r="C234" s="66">
        <v>65323</v>
      </c>
      <c r="D234" s="67">
        <v>253225956.18924394</v>
      </c>
      <c r="E234" s="66">
        <v>56315072.075081706</v>
      </c>
      <c r="F234" s="66">
        <v>7795070.6524113379</v>
      </c>
      <c r="G234" s="66">
        <v>22663897.273512483</v>
      </c>
      <c r="H234" s="66">
        <v>144803340.20928672</v>
      </c>
      <c r="I234" s="66">
        <v>676461.59945765336</v>
      </c>
      <c r="J234" s="66">
        <v>-5934326.6763225943</v>
      </c>
      <c r="K234" s="66">
        <v>2642128.8786292681</v>
      </c>
      <c r="L234" s="67">
        <f>E234+F234+G234+H234-I234-J234+Taulukko13[[#This Row],[Jälkikäteistarkistuksesta aiheutuva valtionosuuden lisäsiirto]]</f>
        <v>239477374.16578645</v>
      </c>
      <c r="M234" s="71">
        <f>Taulukko13[[#This Row],[Siirtyvät kustannukset (TP21+TP22)]]-Taulukko13[[#This Row],[Siirtyvät tulot ml. verokust. alenema ja tasauksen neutralisointi ]]</f>
        <v>13748582.023457497</v>
      </c>
      <c r="N234" s="66">
        <f>Taulukko13[[#This Row],[Siirtyvien kustannusten ja tulojen erotus]]*$N$3</f>
        <v>-8249149.2140744962</v>
      </c>
      <c r="O234" s="66">
        <f>$O$3*Taulukko13[[#This Row],[Asukasluku 31.12.2022]]</f>
        <v>-1.1472666931888675E-7</v>
      </c>
      <c r="P234" s="153">
        <f>Taulukko13[[#This Row],[Muutoksen rajaus (omavastuu 40 %)]]+Taulukko13[[#This Row],[Neutralisointi]]</f>
        <v>-8249149.2140746107</v>
      </c>
    </row>
    <row r="235" spans="1:16" x14ac:dyDescent="0.2">
      <c r="A235">
        <v>746</v>
      </c>
      <c r="B235" t="s">
        <v>238</v>
      </c>
      <c r="C235" s="66">
        <v>4735</v>
      </c>
      <c r="D235" s="67">
        <v>21830738.418125007</v>
      </c>
      <c r="E235" s="66">
        <v>7833126.848073516</v>
      </c>
      <c r="F235" s="66">
        <v>1351536.9459233596</v>
      </c>
      <c r="G235" s="66">
        <v>2076563.5632261739</v>
      </c>
      <c r="H235" s="66">
        <v>7462431.4770809691</v>
      </c>
      <c r="I235" s="66">
        <v>39071.908700271328</v>
      </c>
      <c r="J235" s="66">
        <v>-2683386.3800235037</v>
      </c>
      <c r="K235" s="66">
        <v>191517.23344472214</v>
      </c>
      <c r="L235" s="67">
        <f>E235+F235+G235+H235-I235-J235+Taulukko13[[#This Row],[Jälkikäteistarkistuksesta aiheutuva valtionosuuden lisäsiirto]]</f>
        <v>21559490.53907197</v>
      </c>
      <c r="M235" s="71">
        <f>Taulukko13[[#This Row],[Siirtyvät kustannukset (TP21+TP22)]]-Taulukko13[[#This Row],[Siirtyvät tulot ml. verokust. alenema ja tasauksen neutralisointi ]]</f>
        <v>271247.87905303761</v>
      </c>
      <c r="N235" s="66">
        <f>Taulukko13[[#This Row],[Siirtyvien kustannusten ja tulojen erotus]]*$N$3</f>
        <v>-162748.72743182254</v>
      </c>
      <c r="O235" s="66">
        <f>$O$3*Taulukko13[[#This Row],[Asukasluku 31.12.2022]]</f>
        <v>-8.316072121992694E-9</v>
      </c>
      <c r="P235" s="153">
        <f>Taulukko13[[#This Row],[Muutoksen rajaus (omavastuu 40 %)]]+Taulukko13[[#This Row],[Neutralisointi]]</f>
        <v>-162748.72743183086</v>
      </c>
    </row>
    <row r="236" spans="1:16" x14ac:dyDescent="0.2">
      <c r="A236">
        <v>747</v>
      </c>
      <c r="B236" t="s">
        <v>239</v>
      </c>
      <c r="C236" s="66">
        <v>1308</v>
      </c>
      <c r="D236" s="67">
        <v>6453033.1751781926</v>
      </c>
      <c r="E236" s="66">
        <v>3075077.927718678</v>
      </c>
      <c r="F236" s="66">
        <v>281235.39017823152</v>
      </c>
      <c r="G236" s="66">
        <v>782079.8196221909</v>
      </c>
      <c r="H236" s="66">
        <v>1983297.6819409791</v>
      </c>
      <c r="I236" s="66">
        <v>10038.568916545719</v>
      </c>
      <c r="J236" s="66">
        <v>-884238.65980655374</v>
      </c>
      <c r="K236" s="66">
        <v>52904.866176493466</v>
      </c>
      <c r="L236" s="67">
        <f>E236+F236+G236+H236-I236-J236+Taulukko13[[#This Row],[Jälkikäteistarkistuksesta aiheutuva valtionosuuden lisäsiirto]]</f>
        <v>7048795.7765265815</v>
      </c>
      <c r="M236" s="71">
        <f>Taulukko13[[#This Row],[Siirtyvät kustannukset (TP21+TP22)]]-Taulukko13[[#This Row],[Siirtyvät tulot ml. verokust. alenema ja tasauksen neutralisointi ]]</f>
        <v>-595762.60134838894</v>
      </c>
      <c r="N236" s="66">
        <f>Taulukko13[[#This Row],[Siirtyvien kustannusten ja tulojen erotus]]*$N$3</f>
        <v>357457.56080903328</v>
      </c>
      <c r="O236" s="66">
        <f>$O$3*Taulukko13[[#This Row],[Asukasluku 31.12.2022]]</f>
        <v>-2.2972380856528919E-9</v>
      </c>
      <c r="P236" s="153">
        <f>Taulukko13[[#This Row],[Muutoksen rajaus (omavastuu 40 %)]]+Taulukko13[[#This Row],[Neutralisointi]]</f>
        <v>357457.56080903101</v>
      </c>
    </row>
    <row r="237" spans="1:16" x14ac:dyDescent="0.2">
      <c r="A237">
        <v>748</v>
      </c>
      <c r="B237" t="s">
        <v>240</v>
      </c>
      <c r="C237" s="66">
        <v>4897</v>
      </c>
      <c r="D237" s="67">
        <v>23474857.327181354</v>
      </c>
      <c r="E237" s="66">
        <v>7810242.9940716699</v>
      </c>
      <c r="F237" s="66">
        <v>552264.56587992306</v>
      </c>
      <c r="G237" s="66">
        <v>2266850.0448810151</v>
      </c>
      <c r="H237" s="66">
        <v>8742796.3737072274</v>
      </c>
      <c r="I237" s="66">
        <v>41204.569266112172</v>
      </c>
      <c r="J237" s="66">
        <v>-2442216.2061863029</v>
      </c>
      <c r="K237" s="66">
        <v>198069.67099869149</v>
      </c>
      <c r="L237" s="67">
        <f>E237+F237+G237+H237-I237-J237+Taulukko13[[#This Row],[Jälkikäteistarkistuksesta aiheutuva valtionosuuden lisäsiirto]]</f>
        <v>21971235.28645872</v>
      </c>
      <c r="M237" s="71">
        <f>Taulukko13[[#This Row],[Siirtyvät kustannukset (TP21+TP22)]]-Taulukko13[[#This Row],[Siirtyvät tulot ml. verokust. alenema ja tasauksen neutralisointi ]]</f>
        <v>1503622.0407226346</v>
      </c>
      <c r="N237" s="66">
        <f>Taulukko13[[#This Row],[Siirtyvien kustannusten ja tulojen erotus]]*$N$3</f>
        <v>-902173.22443358053</v>
      </c>
      <c r="O237" s="66">
        <f>$O$3*Taulukko13[[#This Row],[Asukasluku 31.12.2022]]</f>
        <v>-8.600592435353373E-9</v>
      </c>
      <c r="P237" s="153">
        <f>Taulukko13[[#This Row],[Muutoksen rajaus (omavastuu 40 %)]]+Taulukko13[[#This Row],[Neutralisointi]]</f>
        <v>-902173.22443358914</v>
      </c>
    </row>
    <row r="238" spans="1:16" x14ac:dyDescent="0.2">
      <c r="A238">
        <v>749</v>
      </c>
      <c r="B238" t="s">
        <v>241</v>
      </c>
      <c r="C238" s="66">
        <v>21232</v>
      </c>
      <c r="D238" s="67">
        <v>84156457.619820699</v>
      </c>
      <c r="E238" s="66">
        <v>21051830.47137351</v>
      </c>
      <c r="F238" s="66">
        <v>2179805.7784640174</v>
      </c>
      <c r="G238" s="66">
        <v>7121426.1837632041</v>
      </c>
      <c r="H238" s="66">
        <v>49194138.996196359</v>
      </c>
      <c r="I238" s="66">
        <v>227738.2880757032</v>
      </c>
      <c r="J238" s="66">
        <v>-924824.26437933673</v>
      </c>
      <c r="K238" s="66">
        <v>858773.7910239367</v>
      </c>
      <c r="L238" s="67">
        <f>E238+F238+G238+H238-I238-J238+Taulukko13[[#This Row],[Jälkikäteistarkistuksesta aiheutuva valtionosuuden lisäsiirto]]</f>
        <v>81103061.19712466</v>
      </c>
      <c r="M238" s="71">
        <f>Taulukko13[[#This Row],[Siirtyvät kustannukset (TP21+TP22)]]-Taulukko13[[#This Row],[Siirtyvät tulot ml. verokust. alenema ja tasauksen neutralisointi ]]</f>
        <v>3053396.4226960391</v>
      </c>
      <c r="N238" s="66">
        <f>Taulukko13[[#This Row],[Siirtyvien kustannusten ja tulojen erotus]]*$N$3</f>
        <v>-1832037.853617623</v>
      </c>
      <c r="O238" s="66">
        <f>$O$3*Taulukko13[[#This Row],[Asukasluku 31.12.2022]]</f>
        <v>-3.7289724032555205E-8</v>
      </c>
      <c r="P238" s="153">
        <f>Taulukko13[[#This Row],[Muutoksen rajaus (omavastuu 40 %)]]+Taulukko13[[#This Row],[Neutralisointi]]</f>
        <v>-1832037.8536176602</v>
      </c>
    </row>
    <row r="239" spans="1:16" x14ac:dyDescent="0.2">
      <c r="A239">
        <v>751</v>
      </c>
      <c r="B239" t="s">
        <v>242</v>
      </c>
      <c r="C239" s="66">
        <v>2877</v>
      </c>
      <c r="D239" s="67">
        <v>13167459.864040112</v>
      </c>
      <c r="E239" s="66">
        <v>5251734.2089106692</v>
      </c>
      <c r="F239" s="66">
        <v>136429.85082654742</v>
      </c>
      <c r="G239" s="66">
        <v>1236168.883768721</v>
      </c>
      <c r="H239" s="66">
        <v>6338826.4317401284</v>
      </c>
      <c r="I239" s="66">
        <v>28704.50745239517</v>
      </c>
      <c r="J239" s="66">
        <v>-603532.94665609626</v>
      </c>
      <c r="K239" s="66">
        <v>116366.43730104869</v>
      </c>
      <c r="L239" s="67">
        <f>E239+F239+G239+H239-I239-J239+Taulukko13[[#This Row],[Jälkikäteistarkistuksesta aiheutuva valtionosuuden lisäsiirto]]</f>
        <v>13654354.251750818</v>
      </c>
      <c r="M239" s="71">
        <f>Taulukko13[[#This Row],[Siirtyvät kustannukset (TP21+TP22)]]-Taulukko13[[#This Row],[Siirtyvät tulot ml. verokust. alenema ja tasauksen neutralisointi ]]</f>
        <v>-486894.3877107054</v>
      </c>
      <c r="N239" s="66">
        <f>Taulukko13[[#This Row],[Siirtyvien kustannusten ja tulojen erotus]]*$N$3</f>
        <v>292136.63262642315</v>
      </c>
      <c r="O239" s="66">
        <f>$O$3*Taulukko13[[#This Row],[Asukasluku 31.12.2022]]</f>
        <v>-5.0528700094979895E-9</v>
      </c>
      <c r="P239" s="153">
        <f>Taulukko13[[#This Row],[Muutoksen rajaus (omavastuu 40 %)]]+Taulukko13[[#This Row],[Neutralisointi]]</f>
        <v>292136.63262641808</v>
      </c>
    </row>
    <row r="240" spans="1:16" x14ac:dyDescent="0.2">
      <c r="A240">
        <v>753</v>
      </c>
      <c r="B240" t="s">
        <v>243</v>
      </c>
      <c r="C240" s="66">
        <v>22320</v>
      </c>
      <c r="D240" s="67">
        <v>66778034.590178207</v>
      </c>
      <c r="E240" s="66">
        <v>7977758.534100268</v>
      </c>
      <c r="F240" s="66">
        <v>2189901.8835029192</v>
      </c>
      <c r="G240" s="66">
        <v>5728613.1988278618</v>
      </c>
      <c r="H240" s="66">
        <v>67597706.41096513</v>
      </c>
      <c r="I240" s="66">
        <v>309365.19497562695</v>
      </c>
      <c r="J240" s="66">
        <v>5999191.7620714447</v>
      </c>
      <c r="K240" s="66">
        <v>902780.28521355812</v>
      </c>
      <c r="L240" s="67">
        <f>E240+F240+G240+H240-I240-J240+Taulukko13[[#This Row],[Jälkikäteistarkistuksesta aiheutuva valtionosuuden lisäsiirto]]</f>
        <v>78088203.355562657</v>
      </c>
      <c r="M240" s="71">
        <f>Taulukko13[[#This Row],[Siirtyvät kustannukset (TP21+TP22)]]-Taulukko13[[#This Row],[Siirtyvät tulot ml. verokust. alenema ja tasauksen neutralisointi ]]</f>
        <v>-11310168.765384451</v>
      </c>
      <c r="N240" s="66">
        <f>Taulukko13[[#This Row],[Siirtyvien kustannusten ja tulojen erotus]]*$N$3</f>
        <v>6786101.2592306687</v>
      </c>
      <c r="O240" s="66">
        <f>$O$3*Taulukko13[[#This Row],[Asukasluku 31.12.2022]]</f>
        <v>-3.9200576507471367E-8</v>
      </c>
      <c r="P240" s="153">
        <f>Taulukko13[[#This Row],[Muutoksen rajaus (omavastuu 40 %)]]+Taulukko13[[#This Row],[Neutralisointi]]</f>
        <v>6786101.2592306295</v>
      </c>
    </row>
    <row r="241" spans="1:16" x14ac:dyDescent="0.2">
      <c r="A241">
        <v>755</v>
      </c>
      <c r="B241" t="s">
        <v>244</v>
      </c>
      <c r="C241" s="66">
        <v>6217</v>
      </c>
      <c r="D241" s="67">
        <v>19898955.177494004</v>
      </c>
      <c r="E241" s="66">
        <v>2264902.094260165</v>
      </c>
      <c r="F241" s="66">
        <v>366751.18428551138</v>
      </c>
      <c r="G241" s="66">
        <v>2127318.5543030035</v>
      </c>
      <c r="H241" s="66">
        <v>18275031.662452329</v>
      </c>
      <c r="I241" s="66">
        <v>82638.149178863605</v>
      </c>
      <c r="J241" s="66">
        <v>1010761.6083054199</v>
      </c>
      <c r="K241" s="66">
        <v>251459.90291992345</v>
      </c>
      <c r="L241" s="67">
        <f>E241+F241+G241+H241-I241-J241+Taulukko13[[#This Row],[Jälkikäteistarkistuksesta aiheutuva valtionosuuden lisäsiirto]]</f>
        <v>22192063.640736647</v>
      </c>
      <c r="M241" s="71">
        <f>Taulukko13[[#This Row],[Siirtyvät kustannukset (TP21+TP22)]]-Taulukko13[[#This Row],[Siirtyvät tulot ml. verokust. alenema ja tasauksen neutralisointi ]]</f>
        <v>-2293108.4632426426</v>
      </c>
      <c r="N241" s="66">
        <f>Taulukko13[[#This Row],[Siirtyvien kustannusten ja tulojen erotus]]*$N$3</f>
        <v>1375865.0779455851</v>
      </c>
      <c r="O241" s="66">
        <f>$O$3*Taulukko13[[#This Row],[Asukasluku 31.12.2022]]</f>
        <v>-1.0918906099773723E-8</v>
      </c>
      <c r="P241" s="153">
        <f>Taulukko13[[#This Row],[Muutoksen rajaus (omavastuu 40 %)]]+Taulukko13[[#This Row],[Neutralisointi]]</f>
        <v>1375865.0779455742</v>
      </c>
    </row>
    <row r="242" spans="1:16" x14ac:dyDescent="0.2">
      <c r="A242">
        <v>758</v>
      </c>
      <c r="B242" t="s">
        <v>245</v>
      </c>
      <c r="C242" s="66">
        <v>8134</v>
      </c>
      <c r="D242" s="67">
        <v>42441334.499867193</v>
      </c>
      <c r="E242" s="66">
        <v>15098262.538497116</v>
      </c>
      <c r="F242" s="66">
        <v>1327797.9706657375</v>
      </c>
      <c r="G242" s="66">
        <v>3539304.8003575057</v>
      </c>
      <c r="H242" s="66">
        <v>18140504.900992811</v>
      </c>
      <c r="I242" s="66">
        <v>86302.073690819176</v>
      </c>
      <c r="J242" s="66">
        <v>-209464.95972533923</v>
      </c>
      <c r="K242" s="66">
        <v>328997.08064189437</v>
      </c>
      <c r="L242" s="67">
        <f>E242+F242+G242+H242-I242-J242+Taulukko13[[#This Row],[Jälkikäteistarkistuksesta aiheutuva valtionosuuden lisäsiirto]]</f>
        <v>38558030.177189596</v>
      </c>
      <c r="M242" s="71">
        <f>Taulukko13[[#This Row],[Siirtyvät kustannukset (TP21+TP22)]]-Taulukko13[[#This Row],[Siirtyvät tulot ml. verokust. alenema ja tasauksen neutralisointi ]]</f>
        <v>3883304.3226775974</v>
      </c>
      <c r="N242" s="66">
        <f>Taulukko13[[#This Row],[Siirtyvien kustannusten ja tulojen erotus]]*$N$3</f>
        <v>-2329982.5936065577</v>
      </c>
      <c r="O242" s="66">
        <f>$O$3*Taulukko13[[#This Row],[Asukasluku 31.12.2022]]</f>
        <v>-1.4285729807875095E-8</v>
      </c>
      <c r="P242" s="153">
        <f>Taulukko13[[#This Row],[Muutoksen rajaus (omavastuu 40 %)]]+Taulukko13[[#This Row],[Neutralisointi]]</f>
        <v>-2329982.5936065721</v>
      </c>
    </row>
    <row r="243" spans="1:16" x14ac:dyDescent="0.2">
      <c r="A243">
        <v>759</v>
      </c>
      <c r="B243" t="s">
        <v>246</v>
      </c>
      <c r="C243" s="66">
        <v>1942</v>
      </c>
      <c r="D243" s="67">
        <v>9938488.9108027779</v>
      </c>
      <c r="E243" s="66">
        <v>4436184.4925973043</v>
      </c>
      <c r="F243" s="66">
        <v>433856.48595747934</v>
      </c>
      <c r="G243" s="66">
        <v>1088343.6027701583</v>
      </c>
      <c r="H243" s="66">
        <v>2830802.8083865466</v>
      </c>
      <c r="I243" s="66">
        <v>14472.081560126928</v>
      </c>
      <c r="J243" s="66">
        <v>-1351339.713914393</v>
      </c>
      <c r="K243" s="66">
        <v>78548.356356842734</v>
      </c>
      <c r="L243" s="67">
        <f>E243+F243+G243+H243-I243-J243+Taulukko13[[#This Row],[Jälkikäteistarkistuksesta aiheutuva valtionosuuden lisäsiirto]]</f>
        <v>10204603.378422596</v>
      </c>
      <c r="M243" s="71">
        <f>Taulukko13[[#This Row],[Siirtyvät kustannukset (TP21+TP22)]]-Taulukko13[[#This Row],[Siirtyvät tulot ml. verokust. alenema ja tasauksen neutralisointi ]]</f>
        <v>-266114.4676198177</v>
      </c>
      <c r="N243" s="66">
        <f>Taulukko13[[#This Row],[Siirtyvien kustannusten ja tulojen erotus]]*$N$3</f>
        <v>159668.68057189058</v>
      </c>
      <c r="O243" s="66">
        <f>$O$3*Taulukko13[[#This Row],[Asukasluku 31.12.2022]]</f>
        <v>-3.4107311638669085E-9</v>
      </c>
      <c r="P243" s="153">
        <f>Taulukko13[[#This Row],[Muutoksen rajaus (omavastuu 40 %)]]+Taulukko13[[#This Row],[Neutralisointi]]</f>
        <v>159668.68057188718</v>
      </c>
    </row>
    <row r="244" spans="1:16" x14ac:dyDescent="0.2">
      <c r="A244">
        <v>761</v>
      </c>
      <c r="B244" t="s">
        <v>247</v>
      </c>
      <c r="C244" s="66">
        <v>8426</v>
      </c>
      <c r="D244" s="67">
        <v>39078468.537391081</v>
      </c>
      <c r="E244" s="66">
        <v>16412128.302291401</v>
      </c>
      <c r="F244" s="66">
        <v>701621.77670152532</v>
      </c>
      <c r="G244" s="66">
        <v>4170232.8907801225</v>
      </c>
      <c r="H244" s="66">
        <v>16292268.973578401</v>
      </c>
      <c r="I244" s="66">
        <v>75333.120790895366</v>
      </c>
      <c r="J244" s="66">
        <v>-3170130.0664124074</v>
      </c>
      <c r="K244" s="66">
        <v>340807.64709719719</v>
      </c>
      <c r="L244" s="67">
        <f>E244+F244+G244+H244-I244-J244+Taulukko13[[#This Row],[Jälkikäteistarkistuksesta aiheutuva valtionosuuden lisäsiirto]]</f>
        <v>41011856.536070153</v>
      </c>
      <c r="M244" s="71">
        <f>Taulukko13[[#This Row],[Siirtyvät kustannukset (TP21+TP22)]]-Taulukko13[[#This Row],[Siirtyvät tulot ml. verokust. alenema ja tasauksen neutralisointi ]]</f>
        <v>-1933387.9986790717</v>
      </c>
      <c r="N244" s="66">
        <f>Taulukko13[[#This Row],[Siirtyvien kustannusten ja tulojen erotus]]*$N$3</f>
        <v>1160032.7992074427</v>
      </c>
      <c r="O244" s="66">
        <f>$O$3*Taulukko13[[#This Row],[Asukasluku 31.12.2022]]</f>
        <v>-1.4798568891216567E-8</v>
      </c>
      <c r="P244" s="153">
        <f>Taulukko13[[#This Row],[Muutoksen rajaus (omavastuu 40 %)]]+Taulukko13[[#This Row],[Neutralisointi]]</f>
        <v>1160032.7992074278</v>
      </c>
    </row>
    <row r="245" spans="1:16" x14ac:dyDescent="0.2">
      <c r="A245">
        <v>762</v>
      </c>
      <c r="B245" t="s">
        <v>248</v>
      </c>
      <c r="C245" s="66">
        <v>3672</v>
      </c>
      <c r="D245" s="67">
        <v>19311039.259997398</v>
      </c>
      <c r="E245" s="66">
        <v>10282600.367174409</v>
      </c>
      <c r="F245" s="66">
        <v>888927.56459938944</v>
      </c>
      <c r="G245" s="66">
        <v>1987238.4294740942</v>
      </c>
      <c r="H245" s="66">
        <v>6093174.8802199354</v>
      </c>
      <c r="I245" s="66">
        <v>30951.332721808623</v>
      </c>
      <c r="J245" s="66">
        <v>-1608737.9408705931</v>
      </c>
      <c r="K245" s="66">
        <v>148521.91788997248</v>
      </c>
      <c r="L245" s="67">
        <f>E245+F245+G245+H245-I245-J245+Taulukko13[[#This Row],[Jälkikäteistarkistuksesta aiheutuva valtionosuuden lisäsiirto]]</f>
        <v>20978249.767506588</v>
      </c>
      <c r="M245" s="71">
        <f>Taulukko13[[#This Row],[Siirtyvät kustannukset (TP21+TP22)]]-Taulukko13[[#This Row],[Siirtyvät tulot ml. verokust. alenema ja tasauksen neutralisointi ]]</f>
        <v>-1667210.5075091906</v>
      </c>
      <c r="N245" s="66">
        <f>Taulukko13[[#This Row],[Siirtyvien kustannusten ja tulojen erotus]]*$N$3</f>
        <v>1000326.3045055141</v>
      </c>
      <c r="O245" s="66">
        <f>$O$3*Taulukko13[[#This Row],[Asukasluku 31.12.2022]]</f>
        <v>-6.4491271028420639E-9</v>
      </c>
      <c r="P245" s="153">
        <f>Taulukko13[[#This Row],[Muutoksen rajaus (omavastuu 40 %)]]+Taulukko13[[#This Row],[Neutralisointi]]</f>
        <v>1000326.3045055077</v>
      </c>
    </row>
    <row r="246" spans="1:16" x14ac:dyDescent="0.2">
      <c r="A246">
        <v>765</v>
      </c>
      <c r="B246" t="s">
        <v>249</v>
      </c>
      <c r="C246" s="66">
        <v>10354</v>
      </c>
      <c r="D246" s="67">
        <v>46610876.734435886</v>
      </c>
      <c r="E246" s="66">
        <v>14790622.011480827</v>
      </c>
      <c r="F246" s="66">
        <v>1445553.2804383156</v>
      </c>
      <c r="G246" s="66">
        <v>4385301.451723421</v>
      </c>
      <c r="H246" s="66">
        <v>21939399.655713946</v>
      </c>
      <c r="I246" s="66">
        <v>103664.3997608107</v>
      </c>
      <c r="J246" s="66">
        <v>-1986990.7919890026</v>
      </c>
      <c r="K246" s="66">
        <v>418789.7434185117</v>
      </c>
      <c r="L246" s="67">
        <f>E246+F246+G246+H246-I246-J246+Taulukko13[[#This Row],[Jälkikäteistarkistuksesta aiheutuva valtionosuuden lisäsiirto]]</f>
        <v>44862992.535003215</v>
      </c>
      <c r="M246" s="71">
        <f>Taulukko13[[#This Row],[Siirtyvät kustannukset (TP21+TP22)]]-Taulukko13[[#This Row],[Siirtyvät tulot ml. verokust. alenema ja tasauksen neutralisointi ]]</f>
        <v>1747884.1994326711</v>
      </c>
      <c r="N246" s="66">
        <f>Taulukko13[[#This Row],[Siirtyvien kustannusten ja tulojen erotus]]*$N$3</f>
        <v>-1048730.5196596023</v>
      </c>
      <c r="O246" s="66">
        <f>$O$3*Taulukko13[[#This Row],[Asukasluku 31.12.2022]]</f>
        <v>-1.8184711879854773E-8</v>
      </c>
      <c r="P246" s="153">
        <f>Taulukko13[[#This Row],[Muutoksen rajaus (omavastuu 40 %)]]+Taulukko13[[#This Row],[Neutralisointi]]</f>
        <v>-1048730.5196596205</v>
      </c>
    </row>
    <row r="247" spans="1:16" x14ac:dyDescent="0.2">
      <c r="A247">
        <v>768</v>
      </c>
      <c r="B247" t="s">
        <v>250</v>
      </c>
      <c r="C247" s="66">
        <v>2375</v>
      </c>
      <c r="D247" s="67">
        <v>12887761.264232082</v>
      </c>
      <c r="E247" s="66">
        <v>6568447.0956547558</v>
      </c>
      <c r="F247" s="66">
        <v>501804.52643506892</v>
      </c>
      <c r="G247" s="66">
        <v>1322441.5144957218</v>
      </c>
      <c r="H247" s="66">
        <v>3851405.497625947</v>
      </c>
      <c r="I247" s="66">
        <v>19297.57589887549</v>
      </c>
      <c r="J247" s="66">
        <v>-1132914.5693300229</v>
      </c>
      <c r="K247" s="66">
        <v>96061.97031282261</v>
      </c>
      <c r="L247" s="67">
        <f>E247+F247+G247+H247-I247-J247+Taulukko13[[#This Row],[Jälkikäteistarkistuksesta aiheutuva valtionosuuden lisäsiirto]]</f>
        <v>13453777.597955463</v>
      </c>
      <c r="M247" s="71">
        <f>Taulukko13[[#This Row],[Siirtyvät kustannukset (TP21+TP22)]]-Taulukko13[[#This Row],[Siirtyvät tulot ml. verokust. alenema ja tasauksen neutralisointi ]]</f>
        <v>-566016.33372338116</v>
      </c>
      <c r="N247" s="66">
        <f>Taulukko13[[#This Row],[Siirtyvien kustannusten ja tulojen erotus]]*$N$3</f>
        <v>339609.8002340286</v>
      </c>
      <c r="O247" s="66">
        <f>$O$3*Taulukko13[[#This Row],[Asukasluku 31.12.2022]]</f>
        <v>-4.1712082977260085E-9</v>
      </c>
      <c r="P247" s="153">
        <f>Taulukko13[[#This Row],[Muutoksen rajaus (omavastuu 40 %)]]+Taulukko13[[#This Row],[Neutralisointi]]</f>
        <v>339609.80023402441</v>
      </c>
    </row>
    <row r="248" spans="1:16" x14ac:dyDescent="0.2">
      <c r="A248">
        <v>777</v>
      </c>
      <c r="B248" t="s">
        <v>251</v>
      </c>
      <c r="C248" s="66">
        <v>7367</v>
      </c>
      <c r="D248" s="67">
        <v>41649087.390584178</v>
      </c>
      <c r="E248" s="66">
        <v>20861805.507134754</v>
      </c>
      <c r="F248" s="66">
        <v>1291777.7966214237</v>
      </c>
      <c r="G248" s="66">
        <v>3609195.9569893838</v>
      </c>
      <c r="H248" s="66">
        <v>12890717.253941316</v>
      </c>
      <c r="I248" s="66">
        <v>62870.335490577367</v>
      </c>
      <c r="J248" s="66">
        <v>-3255788.74026806</v>
      </c>
      <c r="K248" s="66">
        <v>297974.12012402702</v>
      </c>
      <c r="L248" s="67">
        <f>E248+F248+G248+H248-I248-J248+Taulukko13[[#This Row],[Jälkikäteistarkistuksesta aiheutuva valtionosuuden lisäsiirto]]</f>
        <v>42144389.039588392</v>
      </c>
      <c r="M248" s="71">
        <f>Taulukko13[[#This Row],[Siirtyvät kustannukset (TP21+TP22)]]-Taulukko13[[#This Row],[Siirtyvät tulot ml. verokust. alenema ja tasauksen neutralisointi ]]</f>
        <v>-495301.64900421351</v>
      </c>
      <c r="N248" s="66">
        <f>Taulukko13[[#This Row],[Siirtyvien kustannusten ja tulojen erotus]]*$N$3</f>
        <v>297180.98940252804</v>
      </c>
      <c r="O248" s="66">
        <f>$O$3*Taulukko13[[#This Row],[Asukasluku 31.12.2022]]</f>
        <v>-1.2938649064988422E-8</v>
      </c>
      <c r="P248" s="153">
        <f>Taulukko13[[#This Row],[Muutoksen rajaus (omavastuu 40 %)]]+Taulukko13[[#This Row],[Neutralisointi]]</f>
        <v>297180.98940251512</v>
      </c>
    </row>
    <row r="249" spans="1:16" x14ac:dyDescent="0.2">
      <c r="A249">
        <v>778</v>
      </c>
      <c r="B249" t="s">
        <v>252</v>
      </c>
      <c r="C249" s="66">
        <v>6763</v>
      </c>
      <c r="D249" s="67">
        <v>35516940.687156774</v>
      </c>
      <c r="E249" s="66">
        <v>17339006.454968531</v>
      </c>
      <c r="F249" s="66">
        <v>782341.06815798115</v>
      </c>
      <c r="G249" s="66">
        <v>3143816.6178578958</v>
      </c>
      <c r="H249" s="66">
        <v>12450391.37026077</v>
      </c>
      <c r="I249" s="66">
        <v>58660.082368752344</v>
      </c>
      <c r="J249" s="66">
        <v>-2825057.4061737671</v>
      </c>
      <c r="K249" s="66">
        <v>273544.04430552392</v>
      </c>
      <c r="L249" s="67">
        <f>E249+F249+G249+H249-I249-J249+Taulukko13[[#This Row],[Jälkikäteistarkistuksesta aiheutuva valtionosuuden lisäsiirto]]</f>
        <v>36755496.879355714</v>
      </c>
      <c r="M249" s="71">
        <f>Taulukko13[[#This Row],[Siirtyvät kustannukset (TP21+TP22)]]-Taulukko13[[#This Row],[Siirtyvät tulot ml. verokust. alenema ja tasauksen neutralisointi ]]</f>
        <v>-1238556.1921989396</v>
      </c>
      <c r="N249" s="66">
        <f>Taulukko13[[#This Row],[Siirtyvien kustannusten ja tulojen erotus]]*$N$3</f>
        <v>743133.71531936363</v>
      </c>
      <c r="O249" s="66">
        <f>$O$3*Taulukko13[[#This Row],[Asukasluku 31.12.2022]]</f>
        <v>-1.1877844933693049E-8</v>
      </c>
      <c r="P249" s="153">
        <f>Taulukko13[[#This Row],[Muutoksen rajaus (omavastuu 40 %)]]+Taulukko13[[#This Row],[Neutralisointi]]</f>
        <v>743133.71531935176</v>
      </c>
    </row>
    <row r="250" spans="1:16" x14ac:dyDescent="0.2">
      <c r="A250">
        <v>781</v>
      </c>
      <c r="B250" t="s">
        <v>253</v>
      </c>
      <c r="C250" s="66">
        <v>3504</v>
      </c>
      <c r="D250" s="67">
        <v>18508329.337676935</v>
      </c>
      <c r="E250" s="66">
        <v>11089840.856270727</v>
      </c>
      <c r="F250" s="66">
        <v>637780.72855730844</v>
      </c>
      <c r="G250" s="66">
        <v>1850420.9963269997</v>
      </c>
      <c r="H250" s="66">
        <v>6165893.7437768746</v>
      </c>
      <c r="I250" s="66">
        <v>30160.369886915956</v>
      </c>
      <c r="J250" s="66">
        <v>-1538913.3185343521</v>
      </c>
      <c r="K250" s="66">
        <v>141726.79746363388</v>
      </c>
      <c r="L250" s="67">
        <f>E250+F250+G250+H250-I250-J250+Taulukko13[[#This Row],[Jälkikäteistarkistuksesta aiheutuva valtionosuuden lisäsiirto]]</f>
        <v>21394416.071042981</v>
      </c>
      <c r="M250" s="71">
        <f>Taulukko13[[#This Row],[Siirtyvät kustannukset (TP21+TP22)]]-Taulukko13[[#This Row],[Siirtyvät tulot ml. verokust. alenema ja tasauksen neutralisointi ]]</f>
        <v>-2886086.7333660461</v>
      </c>
      <c r="N250" s="66">
        <f>Taulukko13[[#This Row],[Siirtyvien kustannusten ja tulojen erotus]]*$N$3</f>
        <v>1731652.0400196272</v>
      </c>
      <c r="O250" s="66">
        <f>$O$3*Taulukko13[[#This Row],[Asukasluku 31.12.2022]]</f>
        <v>-6.1540690000976558E-9</v>
      </c>
      <c r="P250" s="153">
        <f>Taulukko13[[#This Row],[Muutoksen rajaus (omavastuu 40 %)]]+Taulukko13[[#This Row],[Neutralisointi]]</f>
        <v>1731652.0400196211</v>
      </c>
    </row>
    <row r="251" spans="1:16" x14ac:dyDescent="0.2">
      <c r="A251">
        <v>783</v>
      </c>
      <c r="B251" t="s">
        <v>254</v>
      </c>
      <c r="C251" s="66">
        <v>6419</v>
      </c>
      <c r="D251" s="67">
        <v>29150998.132849939</v>
      </c>
      <c r="E251" s="66">
        <v>10058991.059852039</v>
      </c>
      <c r="F251" s="66">
        <v>674019.03289237898</v>
      </c>
      <c r="G251" s="66">
        <v>2895704.6166634299</v>
      </c>
      <c r="H251" s="66">
        <v>14499291.355507817</v>
      </c>
      <c r="I251" s="66">
        <v>67262.573420290515</v>
      </c>
      <c r="J251" s="66">
        <v>-701603.12263802998</v>
      </c>
      <c r="K251" s="66">
        <v>259630.22628968771</v>
      </c>
      <c r="L251" s="67">
        <f>E251+F251+G251+H251-I251-J251+Taulukko13[[#This Row],[Jälkikäteistarkistuksesta aiheutuva valtionosuuden lisäsiirto]]</f>
        <v>29021976.840423092</v>
      </c>
      <c r="M251" s="71">
        <f>Taulukko13[[#This Row],[Siirtyvät kustannukset (TP21+TP22)]]-Taulukko13[[#This Row],[Siirtyvät tulot ml. verokust. alenema ja tasauksen neutralisointi ]]</f>
        <v>129021.29242684692</v>
      </c>
      <c r="N251" s="66">
        <f>Taulukko13[[#This Row],[Siirtyvien kustannusten ja tulojen erotus]]*$N$3</f>
        <v>-77412.775456108138</v>
      </c>
      <c r="O251" s="66">
        <f>$O$3*Taulukko13[[#This Row],[Asukasluku 31.12.2022]]</f>
        <v>-1.1273678342359261E-8</v>
      </c>
      <c r="P251" s="153">
        <f>Taulukko13[[#This Row],[Muutoksen rajaus (omavastuu 40 %)]]+Taulukko13[[#This Row],[Neutralisointi]]</f>
        <v>-77412.775456119416</v>
      </c>
    </row>
    <row r="252" spans="1:16" x14ac:dyDescent="0.2">
      <c r="A252">
        <v>785</v>
      </c>
      <c r="B252" t="s">
        <v>255</v>
      </c>
      <c r="C252" s="66">
        <v>2626</v>
      </c>
      <c r="D252" s="67">
        <v>14592291.366805872</v>
      </c>
      <c r="E252" s="66">
        <v>9229306.8273254037</v>
      </c>
      <c r="F252" s="66">
        <v>302361.23518563376</v>
      </c>
      <c r="G252" s="66">
        <v>1371530.2172884587</v>
      </c>
      <c r="H252" s="66">
        <v>4487168.8070075503</v>
      </c>
      <c r="I252" s="66">
        <v>21231.762078629225</v>
      </c>
      <c r="J252" s="66">
        <v>-1382010.6783292403</v>
      </c>
      <c r="K252" s="66">
        <v>106214.20380693565</v>
      </c>
      <c r="L252" s="67">
        <f>E252+F252+G252+H252-I252-J252+Taulukko13[[#This Row],[Jälkikäteistarkistuksesta aiheutuva valtionosuuden lisäsiirto]]</f>
        <v>16857360.206864592</v>
      </c>
      <c r="M252" s="71">
        <f>Taulukko13[[#This Row],[Siirtyvät kustannukset (TP21+TP22)]]-Taulukko13[[#This Row],[Siirtyvät tulot ml. verokust. alenema ja tasauksen neutralisointi ]]</f>
        <v>-2265068.8400587197</v>
      </c>
      <c r="N252" s="66">
        <f>Taulukko13[[#This Row],[Siirtyvien kustannusten ja tulojen erotus]]*$N$3</f>
        <v>1359041.3040352315</v>
      </c>
      <c r="O252" s="66">
        <f>$O$3*Taulukko13[[#This Row],[Asukasluku 31.12.2022]]</f>
        <v>-4.6120391536119986E-9</v>
      </c>
      <c r="P252" s="153">
        <f>Taulukko13[[#This Row],[Muutoksen rajaus (omavastuu 40 %)]]+Taulukko13[[#This Row],[Neutralisointi]]</f>
        <v>1359041.3040352268</v>
      </c>
    </row>
    <row r="253" spans="1:16" x14ac:dyDescent="0.2">
      <c r="A253">
        <v>790</v>
      </c>
      <c r="B253" t="s">
        <v>256</v>
      </c>
      <c r="C253" s="66">
        <v>23734</v>
      </c>
      <c r="D253" s="67">
        <v>106667326.30751476</v>
      </c>
      <c r="E253" s="66">
        <v>42426325.768808067</v>
      </c>
      <c r="F253" s="66">
        <v>2478741.0979129188</v>
      </c>
      <c r="G253" s="66">
        <v>10359481.895242117</v>
      </c>
      <c r="H253" s="66">
        <v>46347468.943320282</v>
      </c>
      <c r="I253" s="66">
        <v>216444.29947493103</v>
      </c>
      <c r="J253" s="66">
        <v>-8405052.9722963944</v>
      </c>
      <c r="K253" s="66">
        <v>959972.54880190815</v>
      </c>
      <c r="L253" s="67">
        <f>E253+F253+G253+H253-I253-J253+Taulukko13[[#This Row],[Jälkikäteistarkistuksesta aiheutuva valtionosuuden lisäsiirto]]</f>
        <v>110760598.92690678</v>
      </c>
      <c r="M253" s="71">
        <f>Taulukko13[[#This Row],[Siirtyvät kustannukset (TP21+TP22)]]-Taulukko13[[#This Row],[Siirtyvät tulot ml. verokust. alenema ja tasauksen neutralisointi ]]</f>
        <v>-4093272.6193920225</v>
      </c>
      <c r="N253" s="66">
        <f>Taulukko13[[#This Row],[Siirtyvien kustannusten ja tulojen erotus]]*$N$3</f>
        <v>2455963.5716352127</v>
      </c>
      <c r="O253" s="66">
        <f>$O$3*Taulukko13[[#This Row],[Asukasluku 31.12.2022]]</f>
        <v>-4.1683982205570137E-8</v>
      </c>
      <c r="P253" s="153">
        <f>Taulukko13[[#This Row],[Muutoksen rajaus (omavastuu 40 %)]]+Taulukko13[[#This Row],[Neutralisointi]]</f>
        <v>2455963.5716351708</v>
      </c>
    </row>
    <row r="254" spans="1:16" x14ac:dyDescent="0.2">
      <c r="A254">
        <v>791</v>
      </c>
      <c r="B254" t="s">
        <v>257</v>
      </c>
      <c r="C254" s="66">
        <v>5029</v>
      </c>
      <c r="D254" s="67">
        <v>26725529.080922667</v>
      </c>
      <c r="E254" s="66">
        <v>13128571.65762884</v>
      </c>
      <c r="F254" s="66">
        <v>593081.16797224758</v>
      </c>
      <c r="G254" s="66">
        <v>2838922.3545872103</v>
      </c>
      <c r="H254" s="66">
        <v>8099688.2872278634</v>
      </c>
      <c r="I254" s="66">
        <v>38534.63935945386</v>
      </c>
      <c r="J254" s="66">
        <v>-2833412.4386425084</v>
      </c>
      <c r="K254" s="66">
        <v>203408.69419081468</v>
      </c>
      <c r="L254" s="67">
        <f>E254+F254+G254+H254-I254-J254+Taulukko13[[#This Row],[Jälkikäteistarkistuksesta aiheutuva valtionosuuden lisäsiirto]]</f>
        <v>27658549.960890029</v>
      </c>
      <c r="M254" s="71">
        <f>Taulukko13[[#This Row],[Siirtyvät kustannukset (TP21+TP22)]]-Taulukko13[[#This Row],[Siirtyvät tulot ml. verokust. alenema ja tasauksen neutralisointi ]]</f>
        <v>-933020.87996736169</v>
      </c>
      <c r="N254" s="66">
        <f>Taulukko13[[#This Row],[Siirtyvien kustannusten ja tulojen erotus]]*$N$3</f>
        <v>559812.5279804169</v>
      </c>
      <c r="O254" s="66">
        <f>$O$3*Taulukko13[[#This Row],[Asukasluku 31.12.2022]]</f>
        <v>-8.8324238017954091E-9</v>
      </c>
      <c r="P254" s="153">
        <f>Taulukko13[[#This Row],[Muutoksen rajaus (omavastuu 40 %)]]+Taulukko13[[#This Row],[Neutralisointi]]</f>
        <v>559812.52798040805</v>
      </c>
    </row>
    <row r="255" spans="1:16" x14ac:dyDescent="0.2">
      <c r="A255">
        <v>831</v>
      </c>
      <c r="B255" t="s">
        <v>258</v>
      </c>
      <c r="C255" s="66">
        <v>4559</v>
      </c>
      <c r="D255" s="67">
        <v>16345668.732994249</v>
      </c>
      <c r="E255" s="66">
        <v>3524165.9824235351</v>
      </c>
      <c r="F255" s="66">
        <v>280690.02059484483</v>
      </c>
      <c r="G255" s="66">
        <v>1621677.0181259895</v>
      </c>
      <c r="H255" s="66">
        <v>11173978.871162666</v>
      </c>
      <c r="I255" s="66">
        <v>50778.010046243588</v>
      </c>
      <c r="J255" s="66">
        <v>186969.50357376781</v>
      </c>
      <c r="K255" s="66">
        <v>184398.53585522453</v>
      </c>
      <c r="L255" s="67">
        <f>E255+F255+G255+H255-I255-J255+Taulukko13[[#This Row],[Jälkikäteistarkistuksesta aiheutuva valtionosuuden lisäsiirto]]</f>
        <v>16547162.914542248</v>
      </c>
      <c r="M255" s="71">
        <f>Taulukko13[[#This Row],[Siirtyvät kustannukset (TP21+TP22)]]-Taulukko13[[#This Row],[Siirtyvät tulot ml. verokust. alenema ja tasauksen neutralisointi ]]</f>
        <v>-201494.18154799938</v>
      </c>
      <c r="N255" s="66">
        <f>Taulukko13[[#This Row],[Siirtyvien kustannusten ja tulojen erotus]]*$N$3</f>
        <v>120896.50892879961</v>
      </c>
      <c r="O255" s="66">
        <f>$O$3*Taulukko13[[#This Row],[Asukasluku 31.12.2022]]</f>
        <v>-8.0069636334033135E-9</v>
      </c>
      <c r="P255" s="153">
        <f>Taulukko13[[#This Row],[Muutoksen rajaus (omavastuu 40 %)]]+Taulukko13[[#This Row],[Neutralisointi]]</f>
        <v>120896.50892879161</v>
      </c>
    </row>
    <row r="256" spans="1:16" x14ac:dyDescent="0.2">
      <c r="A256">
        <v>832</v>
      </c>
      <c r="B256" t="s">
        <v>259</v>
      </c>
      <c r="C256" s="66">
        <v>3825</v>
      </c>
      <c r="D256" s="67">
        <v>19183825.505029425</v>
      </c>
      <c r="E256" s="66">
        <v>10986140.825962022</v>
      </c>
      <c r="F256" s="66">
        <v>647417.30339553673</v>
      </c>
      <c r="G256" s="66">
        <v>1793932.1972759899</v>
      </c>
      <c r="H256" s="66">
        <v>6282980.0668950034</v>
      </c>
      <c r="I256" s="66">
        <v>30722.126551060766</v>
      </c>
      <c r="J256" s="66">
        <v>-2004212.6426115781</v>
      </c>
      <c r="K256" s="66">
        <v>154710.331135388</v>
      </c>
      <c r="L256" s="67">
        <f>E256+F256+G256+H256-I256-J256+Taulukko13[[#This Row],[Jälkikäteistarkistuksesta aiheutuva valtionosuuden lisäsiirto]]</f>
        <v>21838671.240724456</v>
      </c>
      <c r="M256" s="71">
        <f>Taulukko13[[#This Row],[Siirtyvät kustannukset (TP21+TP22)]]-Taulukko13[[#This Row],[Siirtyvät tulot ml. verokust. alenema ja tasauksen neutralisointi ]]</f>
        <v>-2654845.7356950305</v>
      </c>
      <c r="N256" s="66">
        <f>Taulukko13[[#This Row],[Siirtyvien kustannusten ja tulojen erotus]]*$N$3</f>
        <v>1592907.441417018</v>
      </c>
      <c r="O256" s="66">
        <f>$O$3*Taulukko13[[#This Row],[Asukasluku 31.12.2022]]</f>
        <v>-6.7178407321271497E-9</v>
      </c>
      <c r="P256" s="153">
        <f>Taulukko13[[#This Row],[Muutoksen rajaus (omavastuu 40 %)]]+Taulukko13[[#This Row],[Neutralisointi]]</f>
        <v>1592907.4414170112</v>
      </c>
    </row>
    <row r="257" spans="1:16" x14ac:dyDescent="0.2">
      <c r="A257">
        <v>833</v>
      </c>
      <c r="B257" t="s">
        <v>260</v>
      </c>
      <c r="C257" s="66">
        <v>1691</v>
      </c>
      <c r="D257" s="67">
        <v>7203505.0277084904</v>
      </c>
      <c r="E257" s="66">
        <v>3240008.8114224127</v>
      </c>
      <c r="F257" s="66">
        <v>110652.73473052215</v>
      </c>
      <c r="G257" s="66">
        <v>772757.11887231073</v>
      </c>
      <c r="H257" s="66">
        <v>3481421.8040042492</v>
      </c>
      <c r="I257" s="66">
        <v>15923.497984824273</v>
      </c>
      <c r="J257" s="66">
        <v>-300576.87604140135</v>
      </c>
      <c r="K257" s="66">
        <v>68396.122862729695</v>
      </c>
      <c r="L257" s="67">
        <f>E257+F257+G257+H257-I257-J257+Taulukko13[[#This Row],[Jälkikäteistarkistuksesta aiheutuva valtionosuuden lisäsiirto]]</f>
        <v>7957889.9699488003</v>
      </c>
      <c r="M257" s="71">
        <f>Taulukko13[[#This Row],[Siirtyvät kustannukset (TP21+TP22)]]-Taulukko13[[#This Row],[Siirtyvät tulot ml. verokust. alenema ja tasauksen neutralisointi ]]</f>
        <v>-754384.9422403099</v>
      </c>
      <c r="N257" s="66">
        <f>Taulukko13[[#This Row],[Siirtyvien kustannusten ja tulojen erotus]]*$N$3</f>
        <v>452630.96534418582</v>
      </c>
      <c r="O257" s="66">
        <f>$O$3*Taulukko13[[#This Row],[Asukasluku 31.12.2022]]</f>
        <v>-2.9699003079809177E-9</v>
      </c>
      <c r="P257" s="153">
        <f>Taulukko13[[#This Row],[Muutoksen rajaus (omavastuu 40 %)]]+Taulukko13[[#This Row],[Neutralisointi]]</f>
        <v>452630.96534418286</v>
      </c>
    </row>
    <row r="258" spans="1:16" x14ac:dyDescent="0.2">
      <c r="A258">
        <v>834</v>
      </c>
      <c r="B258" t="s">
        <v>261</v>
      </c>
      <c r="C258" s="66">
        <v>5879</v>
      </c>
      <c r="D258" s="67">
        <v>22589759.565452591</v>
      </c>
      <c r="E258" s="66">
        <v>7874226.4260995891</v>
      </c>
      <c r="F258" s="66">
        <v>621159.37844514428</v>
      </c>
      <c r="G258" s="66">
        <v>2596886.845520095</v>
      </c>
      <c r="H258" s="66">
        <v>12869288.152232926</v>
      </c>
      <c r="I258" s="66">
        <v>59802.521287543692</v>
      </c>
      <c r="J258" s="66">
        <v>-1190423.0156592787</v>
      </c>
      <c r="K258" s="66">
        <v>237788.76777645646</v>
      </c>
      <c r="L258" s="67">
        <f>E258+F258+G258+H258-I258-J258+Taulukko13[[#This Row],[Jälkikäteistarkistuksesta aiheutuva valtionosuuden lisäsiirto]]</f>
        <v>25329970.06444595</v>
      </c>
      <c r="M258" s="71">
        <f>Taulukko13[[#This Row],[Siirtyvät kustannukset (TP21+TP22)]]-Taulukko13[[#This Row],[Siirtyvät tulot ml. verokust. alenema ja tasauksen neutralisointi ]]</f>
        <v>-2740210.4989933595</v>
      </c>
      <c r="N258" s="66">
        <f>Taulukko13[[#This Row],[Siirtyvien kustannusten ja tulojen erotus]]*$N$3</f>
        <v>1644126.2993960152</v>
      </c>
      <c r="O258" s="66">
        <f>$O$3*Taulukko13[[#This Row],[Asukasluku 31.12.2022]]</f>
        <v>-1.0325277297823664E-8</v>
      </c>
      <c r="P258" s="153">
        <f>Taulukko13[[#This Row],[Muutoksen rajaus (omavastuu 40 %)]]+Taulukko13[[#This Row],[Neutralisointi]]</f>
        <v>1644126.299396005</v>
      </c>
    </row>
    <row r="259" spans="1:16" x14ac:dyDescent="0.2">
      <c r="A259">
        <v>837</v>
      </c>
      <c r="B259" t="s">
        <v>262</v>
      </c>
      <c r="C259" s="66">
        <v>249009</v>
      </c>
      <c r="D259" s="67">
        <v>928032854.54071736</v>
      </c>
      <c r="E259" s="66">
        <v>158132696.00585082</v>
      </c>
      <c r="F259" s="66">
        <v>41904549.786911473</v>
      </c>
      <c r="G259" s="66">
        <v>81961423.255090192</v>
      </c>
      <c r="H259" s="66">
        <v>595878820.83418906</v>
      </c>
      <c r="I259" s="66">
        <v>2827263.7739907987</v>
      </c>
      <c r="J259" s="66">
        <v>12822457.587895351</v>
      </c>
      <c r="K259" s="66">
        <v>10071703.22763185</v>
      </c>
      <c r="L259" s="67">
        <f>E259+F259+G259+H259-I259-J259+Taulukko13[[#This Row],[Jälkikäteistarkistuksesta aiheutuva valtionosuuden lisäsiirto]]</f>
        <v>872299471.74778712</v>
      </c>
      <c r="M259" s="71">
        <f>Taulukko13[[#This Row],[Siirtyvät kustannukset (TP21+TP22)]]-Taulukko13[[#This Row],[Siirtyvät tulot ml. verokust. alenema ja tasauksen neutralisointi ]]</f>
        <v>55733382.792930245</v>
      </c>
      <c r="N259" s="66">
        <f>Taulukko13[[#This Row],[Siirtyvien kustannusten ja tulojen erotus]]*$N$3</f>
        <v>-33440029.675758138</v>
      </c>
      <c r="O259" s="66">
        <f>$O$3*Taulukko13[[#This Row],[Asukasluku 31.12.2022]]</f>
        <v>-4.373340661088234E-7</v>
      </c>
      <c r="P259" s="153">
        <f>Taulukko13[[#This Row],[Muutoksen rajaus (omavastuu 40 %)]]+Taulukko13[[#This Row],[Neutralisointi]]</f>
        <v>-33440029.675758574</v>
      </c>
    </row>
    <row r="260" spans="1:16" x14ac:dyDescent="0.2">
      <c r="A260">
        <v>844</v>
      </c>
      <c r="B260" t="s">
        <v>263</v>
      </c>
      <c r="C260" s="66">
        <v>1441</v>
      </c>
      <c r="D260" s="67">
        <v>8714269.5110667944</v>
      </c>
      <c r="E260" s="66">
        <v>4718744.2068623397</v>
      </c>
      <c r="F260" s="66">
        <v>206937.94872908946</v>
      </c>
      <c r="G260" s="66">
        <v>848527.03310493147</v>
      </c>
      <c r="H260" s="66">
        <v>2298741.5269717099</v>
      </c>
      <c r="I260" s="66">
        <v>11107.559615394513</v>
      </c>
      <c r="J260" s="66">
        <v>-835615.56100289663</v>
      </c>
      <c r="K260" s="66">
        <v>58284.336514011527</v>
      </c>
      <c r="L260" s="67">
        <f>E260+F260+G260+H260-I260-J260+Taulukko13[[#This Row],[Jälkikäteistarkistuksesta aiheutuva valtionosuuden lisäsiirto]]</f>
        <v>8955743.0535695832</v>
      </c>
      <c r="M260" s="71">
        <f>Taulukko13[[#This Row],[Siirtyvät kustannukset (TP21+TP22)]]-Taulukko13[[#This Row],[Siirtyvät tulot ml. verokust. alenema ja tasauksen neutralisointi ]]</f>
        <v>-241473.54250278883</v>
      </c>
      <c r="N260" s="66">
        <f>Taulukko13[[#This Row],[Siirtyvien kustannusten ja tulojen erotus]]*$N$3</f>
        <v>144884.12550167326</v>
      </c>
      <c r="O260" s="66">
        <f>$O$3*Taulukko13[[#This Row],[Asukasluku 31.12.2022]]</f>
        <v>-2.5308257503255484E-9</v>
      </c>
      <c r="P260" s="153">
        <f>Taulukko13[[#This Row],[Muutoksen rajaus (omavastuu 40 %)]]+Taulukko13[[#This Row],[Neutralisointi]]</f>
        <v>144884.12550167073</v>
      </c>
    </row>
    <row r="261" spans="1:16" x14ac:dyDescent="0.2">
      <c r="A261">
        <v>845</v>
      </c>
      <c r="B261" t="s">
        <v>264</v>
      </c>
      <c r="C261" s="66">
        <v>2863</v>
      </c>
      <c r="D261" s="67">
        <v>13881033.599452097</v>
      </c>
      <c r="E261" s="66">
        <v>5954302.1648312639</v>
      </c>
      <c r="F261" s="66">
        <v>267586.36575610994</v>
      </c>
      <c r="G261" s="66">
        <v>1332910.9313766679</v>
      </c>
      <c r="H261" s="66">
        <v>5438898.8074019719</v>
      </c>
      <c r="I261" s="66">
        <v>25296.581174848972</v>
      </c>
      <c r="J261" s="66">
        <v>-1101605.3076943827</v>
      </c>
      <c r="K261" s="66">
        <v>115800.17726552047</v>
      </c>
      <c r="L261" s="67">
        <f>E261+F261+G261+H261-I261-J261+Taulukko13[[#This Row],[Jälkikäteistarkistuksesta aiheutuva valtionosuuden lisäsiirto]]</f>
        <v>14185807.17315107</v>
      </c>
      <c r="M261" s="71">
        <f>Taulukko13[[#This Row],[Siirtyvät kustannukset (TP21+TP22)]]-Taulukko13[[#This Row],[Siirtyvät tulot ml. verokust. alenema ja tasauksen neutralisointi ]]</f>
        <v>-304773.57369897328</v>
      </c>
      <c r="N261" s="66">
        <f>Taulukko13[[#This Row],[Siirtyvien kustannusten ja tulojen erotus]]*$N$3</f>
        <v>182864.14421938392</v>
      </c>
      <c r="O261" s="66">
        <f>$O$3*Taulukko13[[#This Row],[Asukasluku 31.12.2022]]</f>
        <v>-5.0282818342692888E-9</v>
      </c>
      <c r="P261" s="153">
        <f>Taulukko13[[#This Row],[Muutoksen rajaus (omavastuu 40 %)]]+Taulukko13[[#This Row],[Neutralisointi]]</f>
        <v>182864.14421937888</v>
      </c>
    </row>
    <row r="262" spans="1:16" x14ac:dyDescent="0.2">
      <c r="A262">
        <v>846</v>
      </c>
      <c r="B262" t="s">
        <v>265</v>
      </c>
      <c r="C262" s="66">
        <v>4862</v>
      </c>
      <c r="D262" s="67">
        <v>24086925.245589744</v>
      </c>
      <c r="E262" s="66">
        <v>12142384.700924372</v>
      </c>
      <c r="F262" s="66">
        <v>427710.63159068662</v>
      </c>
      <c r="G262" s="66">
        <v>2617646.1963538723</v>
      </c>
      <c r="H262" s="66">
        <v>8357630.3073070152</v>
      </c>
      <c r="I262" s="66">
        <v>38945.004405673069</v>
      </c>
      <c r="J262" s="66">
        <v>-2552776.6007201928</v>
      </c>
      <c r="K262" s="66">
        <v>196654.02090987095</v>
      </c>
      <c r="L262" s="67">
        <f>E262+F262+G262+H262-I262-J262+Taulukko13[[#This Row],[Jälkikäteistarkistuksesta aiheutuva valtionosuuden lisäsiirto]]</f>
        <v>26255857.45340034</v>
      </c>
      <c r="M262" s="71">
        <f>Taulukko13[[#This Row],[Siirtyvät kustannukset (TP21+TP22)]]-Taulukko13[[#This Row],[Siirtyvät tulot ml. verokust. alenema ja tasauksen neutralisointi ]]</f>
        <v>-2168932.2078105956</v>
      </c>
      <c r="N262" s="66">
        <f>Taulukko13[[#This Row],[Siirtyvien kustannusten ja tulojen erotus]]*$N$3</f>
        <v>1301359.3246863571</v>
      </c>
      <c r="O262" s="66">
        <f>$O$3*Taulukko13[[#This Row],[Asukasluku 31.12.2022]]</f>
        <v>-8.5391219972816219E-9</v>
      </c>
      <c r="P262" s="153">
        <f>Taulukko13[[#This Row],[Muutoksen rajaus (omavastuu 40 %)]]+Taulukko13[[#This Row],[Neutralisointi]]</f>
        <v>1301359.3246863484</v>
      </c>
    </row>
    <row r="263" spans="1:16" x14ac:dyDescent="0.2">
      <c r="A263">
        <v>848</v>
      </c>
      <c r="B263" t="s">
        <v>266</v>
      </c>
      <c r="C263" s="66">
        <v>4160</v>
      </c>
      <c r="D263" s="67">
        <v>20901628.790382449</v>
      </c>
      <c r="E263" s="66">
        <v>9333473.863402281</v>
      </c>
      <c r="F263" s="66">
        <v>432948.56746897113</v>
      </c>
      <c r="G263" s="66">
        <v>2227507.0880516381</v>
      </c>
      <c r="H263" s="66">
        <v>6759514.4646577444</v>
      </c>
      <c r="I263" s="66">
        <v>31883.851340772344</v>
      </c>
      <c r="J263" s="66">
        <v>-2371726.133142984</v>
      </c>
      <c r="K263" s="66">
        <v>168260.12484267034</v>
      </c>
      <c r="L263" s="67">
        <f>E263+F263+G263+H263-I263-J263+Taulukko13[[#This Row],[Jälkikäteistarkistuksesta aiheutuva valtionosuuden lisäsiirto]]</f>
        <v>21261546.390225518</v>
      </c>
      <c r="M263" s="71">
        <f>Taulukko13[[#This Row],[Siirtyvät kustannukset (TP21+TP22)]]-Taulukko13[[#This Row],[Siirtyvät tulot ml. verokust. alenema ja tasauksen neutralisointi ]]</f>
        <v>-359917.59984306991</v>
      </c>
      <c r="N263" s="66">
        <f>Taulukko13[[#This Row],[Siirtyvien kustannusten ja tulojen erotus]]*$N$3</f>
        <v>215950.55990584189</v>
      </c>
      <c r="O263" s="66">
        <f>$O$3*Taulukko13[[#This Row],[Asukasluku 31.12.2022]]</f>
        <v>-7.3062006393853451E-9</v>
      </c>
      <c r="P263" s="153">
        <f>Taulukko13[[#This Row],[Muutoksen rajaus (omavastuu 40 %)]]+Taulukko13[[#This Row],[Neutralisointi]]</f>
        <v>215950.55990583458</v>
      </c>
    </row>
    <row r="264" spans="1:16" x14ac:dyDescent="0.2">
      <c r="A264">
        <v>849</v>
      </c>
      <c r="B264" t="s">
        <v>267</v>
      </c>
      <c r="C264" s="66">
        <v>2903</v>
      </c>
      <c r="D264" s="67">
        <v>11969755.119833756</v>
      </c>
      <c r="E264" s="66">
        <v>4829188.4401675537</v>
      </c>
      <c r="F264" s="66">
        <v>371705.88493476284</v>
      </c>
      <c r="G264" s="66">
        <v>1515864.5334759364</v>
      </c>
      <c r="H264" s="66">
        <v>4707562.6783321947</v>
      </c>
      <c r="I264" s="66">
        <v>22516.159355660468</v>
      </c>
      <c r="J264" s="66">
        <v>-1633795.4769767721</v>
      </c>
      <c r="K264" s="66">
        <v>117418.06308131538</v>
      </c>
      <c r="L264" s="67">
        <f>E264+F264+G264+H264-I264-J264+Taulukko13[[#This Row],[Jälkikäteistarkistuksesta aiheutuva valtionosuuden lisäsiirto]]</f>
        <v>13153018.917612875</v>
      </c>
      <c r="M264" s="71">
        <f>Taulukko13[[#This Row],[Siirtyvät kustannukset (TP21+TP22)]]-Taulukko13[[#This Row],[Siirtyvät tulot ml. verokust. alenema ja tasauksen neutralisointi ]]</f>
        <v>-1183263.7977791186</v>
      </c>
      <c r="N264" s="66">
        <f>Taulukko13[[#This Row],[Siirtyvien kustannusten ja tulojen erotus]]*$N$3</f>
        <v>709958.27866747102</v>
      </c>
      <c r="O264" s="66">
        <f>$O$3*Taulukko13[[#This Row],[Asukasluku 31.12.2022]]</f>
        <v>-5.0985337634941482E-9</v>
      </c>
      <c r="P264" s="153">
        <f>Taulukko13[[#This Row],[Muutoksen rajaus (omavastuu 40 %)]]+Taulukko13[[#This Row],[Neutralisointi]]</f>
        <v>709958.2786674659</v>
      </c>
    </row>
    <row r="265" spans="1:16" x14ac:dyDescent="0.2">
      <c r="A265">
        <v>850</v>
      </c>
      <c r="B265" t="s">
        <v>268</v>
      </c>
      <c r="C265" s="66">
        <v>2407</v>
      </c>
      <c r="D265" s="67">
        <v>9613224.3200237919</v>
      </c>
      <c r="E265" s="66">
        <v>3185765.2670285581</v>
      </c>
      <c r="F265" s="66">
        <v>300752.37925956724</v>
      </c>
      <c r="G265" s="66">
        <v>999711.74048468994</v>
      </c>
      <c r="H265" s="66">
        <v>4493675.5777695123</v>
      </c>
      <c r="I265" s="66">
        <v>21253.474305415784</v>
      </c>
      <c r="J265" s="66">
        <v>-820692.61840396794</v>
      </c>
      <c r="K265" s="66">
        <v>97356.278965458536</v>
      </c>
      <c r="L265" s="67">
        <f>E265+F265+G265+H265-I265-J265+Taulukko13[[#This Row],[Jälkikäteistarkistuksesta aiheutuva valtionosuuden lisäsiirto]]</f>
        <v>9876700.3876063377</v>
      </c>
      <c r="M265" s="71">
        <f>Taulukko13[[#This Row],[Siirtyvät kustannukset (TP21+TP22)]]-Taulukko13[[#This Row],[Siirtyvät tulot ml. verokust. alenema ja tasauksen neutralisointi ]]</f>
        <v>-263476.0675825458</v>
      </c>
      <c r="N265" s="66">
        <f>Taulukko13[[#This Row],[Siirtyvien kustannusten ja tulojen erotus]]*$N$3</f>
        <v>158085.64054952745</v>
      </c>
      <c r="O265" s="66">
        <f>$O$3*Taulukko13[[#This Row],[Asukasluku 31.12.2022]]</f>
        <v>-4.2274098411058955E-9</v>
      </c>
      <c r="P265" s="153">
        <f>Taulukko13[[#This Row],[Muutoksen rajaus (omavastuu 40 %)]]+Taulukko13[[#This Row],[Neutralisointi]]</f>
        <v>158085.64054952323</v>
      </c>
    </row>
    <row r="266" spans="1:16" x14ac:dyDescent="0.2">
      <c r="A266">
        <v>851</v>
      </c>
      <c r="B266" t="s">
        <v>269</v>
      </c>
      <c r="C266" s="66">
        <v>21227</v>
      </c>
      <c r="D266" s="67">
        <v>86976729.451595634</v>
      </c>
      <c r="E266" s="66">
        <v>21085823.41030401</v>
      </c>
      <c r="F266" s="66">
        <v>1505647.1867852909</v>
      </c>
      <c r="G266" s="66">
        <v>7621369.5440103533</v>
      </c>
      <c r="H266" s="66">
        <v>48741816.287497096</v>
      </c>
      <c r="I266" s="66">
        <v>222744.64929591629</v>
      </c>
      <c r="J266" s="66">
        <v>-2377198.9119422468</v>
      </c>
      <c r="K266" s="66">
        <v>858571.55529696238</v>
      </c>
      <c r="L266" s="67">
        <f>E266+F266+G266+H266-I266-J266+Taulukko13[[#This Row],[Jälkikäteistarkistuksesta aiheutuva valtionosuuden lisäsiirto]]</f>
        <v>81967682.24654004</v>
      </c>
      <c r="M266" s="71">
        <f>Taulukko13[[#This Row],[Siirtyvät kustannukset (TP21+TP22)]]-Taulukko13[[#This Row],[Siirtyvät tulot ml. verokust. alenema ja tasauksen neutralisointi ]]</f>
        <v>5009047.2050555944</v>
      </c>
      <c r="N266" s="66">
        <f>Taulukko13[[#This Row],[Siirtyvien kustannusten ja tulojen erotus]]*$N$3</f>
        <v>-3005428.3230333561</v>
      </c>
      <c r="O266" s="66">
        <f>$O$3*Taulukko13[[#This Row],[Asukasluku 31.12.2022]]</f>
        <v>-3.7280942541402095E-8</v>
      </c>
      <c r="P266" s="153">
        <f>Taulukko13[[#This Row],[Muutoksen rajaus (omavastuu 40 %)]]+Taulukko13[[#This Row],[Neutralisointi]]</f>
        <v>-3005428.3230333934</v>
      </c>
    </row>
    <row r="267" spans="1:16" x14ac:dyDescent="0.2">
      <c r="A267">
        <v>853</v>
      </c>
      <c r="B267" t="s">
        <v>270</v>
      </c>
      <c r="C267" s="66">
        <v>197900</v>
      </c>
      <c r="D267" s="67">
        <v>759767332.2364012</v>
      </c>
      <c r="E267" s="66">
        <v>153552571.48854727</v>
      </c>
      <c r="F267" s="66">
        <v>55639714.68045859</v>
      </c>
      <c r="G267" s="66">
        <v>70753178.546770796</v>
      </c>
      <c r="H267" s="66">
        <v>449643085.37054044</v>
      </c>
      <c r="I267" s="66">
        <v>2239894.9580852599</v>
      </c>
      <c r="J267" s="66">
        <v>12369407.247135738</v>
      </c>
      <c r="K267" s="66">
        <v>8004490.073645303</v>
      </c>
      <c r="L267" s="67">
        <f>E267+F267+G267+H267-I267-J267+Taulukko13[[#This Row],[Jälkikäteistarkistuksesta aiheutuva valtionosuuden lisäsiirto]]</f>
        <v>722983737.95474136</v>
      </c>
      <c r="M267" s="71">
        <f>Taulukko13[[#This Row],[Siirtyvät kustannukset (TP21+TP22)]]-Taulukko13[[#This Row],[Siirtyvät tulot ml. verokust. alenema ja tasauksen neutralisointi ]]</f>
        <v>36783594.281659842</v>
      </c>
      <c r="N267" s="66">
        <f>Taulukko13[[#This Row],[Siirtyvien kustannusten ja tulojen erotus]]*$N$3</f>
        <v>-22070156.5689959</v>
      </c>
      <c r="O267" s="66">
        <f>$O$3*Taulukko13[[#This Row],[Asukasluku 31.12.2022]]</f>
        <v>-3.4757141983999034E-7</v>
      </c>
      <c r="P267" s="153">
        <f>Taulukko13[[#This Row],[Muutoksen rajaus (omavastuu 40 %)]]+Taulukko13[[#This Row],[Neutralisointi]]</f>
        <v>-22070156.568996247</v>
      </c>
    </row>
    <row r="268" spans="1:16" x14ac:dyDescent="0.2">
      <c r="A268">
        <v>854</v>
      </c>
      <c r="B268" t="s">
        <v>271</v>
      </c>
      <c r="C268" s="66">
        <v>3262</v>
      </c>
      <c r="D268" s="67">
        <v>21368085.401090913</v>
      </c>
      <c r="E268" s="66">
        <v>11334474.369078675</v>
      </c>
      <c r="F268" s="66">
        <v>395798.98494381364</v>
      </c>
      <c r="G268" s="66">
        <v>1588056.5667535104</v>
      </c>
      <c r="H268" s="66">
        <v>6224803.0666427836</v>
      </c>
      <c r="I268" s="66">
        <v>29348.818430670875</v>
      </c>
      <c r="J268" s="66">
        <v>-1278897.0715935237</v>
      </c>
      <c r="K268" s="66">
        <v>131938.58827807466</v>
      </c>
      <c r="L268" s="67">
        <f>E268+F268+G268+H268-I268-J268+Taulukko13[[#This Row],[Jälkikäteistarkistuksesta aiheutuva valtionosuuden lisäsiirto]]</f>
        <v>20924619.828859709</v>
      </c>
      <c r="M268" s="71">
        <f>Taulukko13[[#This Row],[Siirtyvät kustannukset (TP21+TP22)]]-Taulukko13[[#This Row],[Siirtyvät tulot ml. verokust. alenema ja tasauksen neutralisointi ]]</f>
        <v>443465.57223120332</v>
      </c>
      <c r="N268" s="66">
        <f>Taulukko13[[#This Row],[Siirtyvien kustannusten ja tulojen erotus]]*$N$3</f>
        <v>-266079.34333872196</v>
      </c>
      <c r="O268" s="66">
        <f>$O$3*Taulukko13[[#This Row],[Asukasluku 31.12.2022]]</f>
        <v>-5.7290448282872581E-9</v>
      </c>
      <c r="P268" s="153">
        <f>Taulukko13[[#This Row],[Muutoksen rajaus (omavastuu 40 %)]]+Taulukko13[[#This Row],[Neutralisointi]]</f>
        <v>-266079.34333872766</v>
      </c>
    </row>
    <row r="269" spans="1:16" x14ac:dyDescent="0.2">
      <c r="A269">
        <v>857</v>
      </c>
      <c r="B269" t="s">
        <v>272</v>
      </c>
      <c r="C269" s="66">
        <v>2394</v>
      </c>
      <c r="D269" s="67">
        <v>15342256.861716196</v>
      </c>
      <c r="E269" s="66">
        <v>6750124.9056027904</v>
      </c>
      <c r="F269" s="66">
        <v>368663.83196423471</v>
      </c>
      <c r="G269" s="66">
        <v>1263643.8394012882</v>
      </c>
      <c r="H269" s="66">
        <v>3853491.5264966218</v>
      </c>
      <c r="I269" s="66">
        <v>18716.616711897983</v>
      </c>
      <c r="J269" s="66">
        <v>-1304821.5398212546</v>
      </c>
      <c r="K269" s="66">
        <v>96830.466075325196</v>
      </c>
      <c r="L269" s="67">
        <f>E269+F269+G269+H269-I269-J269+Taulukko13[[#This Row],[Jälkikäteistarkistuksesta aiheutuva valtionosuuden lisäsiirto]]</f>
        <v>13618859.492649617</v>
      </c>
      <c r="M269" s="71">
        <f>Taulukko13[[#This Row],[Siirtyvät kustannukset (TP21+TP22)]]-Taulukko13[[#This Row],[Siirtyvät tulot ml. verokust. alenema ja tasauksen neutralisointi ]]</f>
        <v>1723397.3690665793</v>
      </c>
      <c r="N269" s="66">
        <f>Taulukko13[[#This Row],[Siirtyvien kustannusten ja tulojen erotus]]*$N$3</f>
        <v>-1034038.4214399473</v>
      </c>
      <c r="O269" s="66">
        <f>$O$3*Taulukko13[[#This Row],[Asukasluku 31.12.2022]]</f>
        <v>-4.2045779641078165E-9</v>
      </c>
      <c r="P269" s="153">
        <f>Taulukko13[[#This Row],[Muutoksen rajaus (omavastuu 40 %)]]+Taulukko13[[#This Row],[Neutralisointi]]</f>
        <v>-1034038.4214399515</v>
      </c>
    </row>
    <row r="270" spans="1:16" x14ac:dyDescent="0.2">
      <c r="A270">
        <v>858</v>
      </c>
      <c r="B270" t="s">
        <v>273</v>
      </c>
      <c r="C270" s="66">
        <v>40384</v>
      </c>
      <c r="D270" s="67">
        <v>133440309.76787804</v>
      </c>
      <c r="E270" s="66">
        <v>16967147.356582116</v>
      </c>
      <c r="F270" s="66">
        <v>4121090.0426857928</v>
      </c>
      <c r="G270" s="66">
        <v>10533293.744825207</v>
      </c>
      <c r="H270" s="66">
        <v>122014705.13004543</v>
      </c>
      <c r="I270" s="66">
        <v>559154.06503637054</v>
      </c>
      <c r="J270" s="66">
        <v>10224845.990895959</v>
      </c>
      <c r="K270" s="66">
        <v>1633417.5196265383</v>
      </c>
      <c r="L270" s="67">
        <f>E270+F270+G270+H270-I270-J270+Taulukko13[[#This Row],[Jälkikäteistarkistuksesta aiheutuva valtionosuuden lisäsiirto]]</f>
        <v>144485653.73783275</v>
      </c>
      <c r="M270" s="71">
        <f>Taulukko13[[#This Row],[Siirtyvät kustannukset (TP21+TP22)]]-Taulukko13[[#This Row],[Siirtyvät tulot ml. verokust. alenema ja tasauksen neutralisointi ]]</f>
        <v>-11045343.969954714</v>
      </c>
      <c r="N270" s="66">
        <f>Taulukko13[[#This Row],[Siirtyvien kustannusten ja tulojen erotus]]*$N$3</f>
        <v>6627206.381972827</v>
      </c>
      <c r="O270" s="66">
        <f>$O$3*Taulukko13[[#This Row],[Asukasluku 31.12.2022]]</f>
        <v>-7.0926347745417737E-8</v>
      </c>
      <c r="P270" s="153">
        <f>Taulukko13[[#This Row],[Muutoksen rajaus (omavastuu 40 %)]]+Taulukko13[[#This Row],[Neutralisointi]]</f>
        <v>6627206.3819727562</v>
      </c>
    </row>
    <row r="271" spans="1:16" x14ac:dyDescent="0.2">
      <c r="A271">
        <v>859</v>
      </c>
      <c r="B271" t="s">
        <v>274</v>
      </c>
      <c r="C271" s="66">
        <v>6562</v>
      </c>
      <c r="D271" s="67">
        <v>23402656.189234871</v>
      </c>
      <c r="E271" s="66">
        <v>3177598.834559422</v>
      </c>
      <c r="F271" s="66">
        <v>263127.509182446</v>
      </c>
      <c r="G271" s="66">
        <v>2319506.3234496545</v>
      </c>
      <c r="H271" s="66">
        <v>11252953.722314486</v>
      </c>
      <c r="I271" s="66">
        <v>51050.248068461377</v>
      </c>
      <c r="J271" s="66">
        <v>-3527291.4700255352</v>
      </c>
      <c r="K271" s="66">
        <v>265414.16808115452</v>
      </c>
      <c r="L271" s="67">
        <f>E271+F271+G271+H271-I271-J271+Taulukko13[[#This Row],[Jälkikäteistarkistuksesta aiheutuva valtionosuuden lisäsiirto]]</f>
        <v>20754841.779544234</v>
      </c>
      <c r="M271" s="71">
        <f>Taulukko13[[#This Row],[Siirtyvät kustannukset (TP21+TP22)]]-Taulukko13[[#This Row],[Siirtyvät tulot ml. verokust. alenema ja tasauksen neutralisointi ]]</f>
        <v>2647814.4096906371</v>
      </c>
      <c r="N271" s="66">
        <f>Taulukko13[[#This Row],[Siirtyvien kustannusten ja tulojen erotus]]*$N$3</f>
        <v>-1588688.645814382</v>
      </c>
      <c r="O271" s="66">
        <f>$O$3*Taulukko13[[#This Row],[Asukasluku 31.12.2022]]</f>
        <v>-1.1524828989338132E-8</v>
      </c>
      <c r="P271" s="153">
        <f>Taulukko13[[#This Row],[Muutoksen rajaus (omavastuu 40 %)]]+Taulukko13[[#This Row],[Neutralisointi]]</f>
        <v>-1588688.6458143934</v>
      </c>
    </row>
    <row r="272" spans="1:16" x14ac:dyDescent="0.2">
      <c r="A272">
        <v>886</v>
      </c>
      <c r="B272" t="s">
        <v>275</v>
      </c>
      <c r="C272" s="66">
        <v>12599</v>
      </c>
      <c r="D272" s="67">
        <v>49592115.690107308</v>
      </c>
      <c r="E272" s="66">
        <v>12433133.84842997</v>
      </c>
      <c r="F272" s="66">
        <v>1155750.9569029892</v>
      </c>
      <c r="G272" s="66">
        <v>4533985.0479117893</v>
      </c>
      <c r="H272" s="66">
        <v>28815593.373468161</v>
      </c>
      <c r="I272" s="66">
        <v>132861.56395163218</v>
      </c>
      <c r="J272" s="66">
        <v>-1385744.9894433161</v>
      </c>
      <c r="K272" s="66">
        <v>509593.58483000088</v>
      </c>
      <c r="L272" s="67">
        <f>E272+F272+G272+H272-I272-J272+Taulukko13[[#This Row],[Jälkikäteistarkistuksesta aiheutuva valtionosuuden lisäsiirto]]</f>
        <v>48700940.237034597</v>
      </c>
      <c r="M272" s="71">
        <f>Taulukko13[[#This Row],[Siirtyvät kustannukset (TP21+TP22)]]-Taulukko13[[#This Row],[Siirtyvät tulot ml. verokust. alenema ja tasauksen neutralisointi ]]</f>
        <v>891175.45307271183</v>
      </c>
      <c r="N272" s="66">
        <f>Taulukko13[[#This Row],[Siirtyvien kustannusten ja tulojen erotus]]*$N$3</f>
        <v>-534705.27184362698</v>
      </c>
      <c r="O272" s="66">
        <f>$O$3*Taulukko13[[#This Row],[Asukasluku 31.12.2022]]</f>
        <v>-2.212760140759999E-8</v>
      </c>
      <c r="P272" s="153">
        <f>Taulukko13[[#This Row],[Muutoksen rajaus (omavastuu 40 %)]]+Taulukko13[[#This Row],[Neutralisointi]]</f>
        <v>-534705.2718436491</v>
      </c>
    </row>
    <row r="273" spans="1:16" x14ac:dyDescent="0.2">
      <c r="A273">
        <v>887</v>
      </c>
      <c r="B273" t="s">
        <v>276</v>
      </c>
      <c r="C273" s="66">
        <v>4569</v>
      </c>
      <c r="D273" s="67">
        <v>22383877.307425104</v>
      </c>
      <c r="E273" s="66">
        <v>8377959.1389566744</v>
      </c>
      <c r="F273" s="66">
        <v>390206.1040669732</v>
      </c>
      <c r="G273" s="66">
        <v>2404803.7065717755</v>
      </c>
      <c r="H273" s="66">
        <v>7892387.0914240573</v>
      </c>
      <c r="I273" s="66">
        <v>36716.347234814137</v>
      </c>
      <c r="J273" s="66">
        <v>-2199831.2077838723</v>
      </c>
      <c r="K273" s="66">
        <v>184803.00730917326</v>
      </c>
      <c r="L273" s="67">
        <f>E273+F273+G273+H273-I273-J273+Taulukko13[[#This Row],[Jälkikäteistarkistuksesta aiheutuva valtionosuuden lisäsiirto]]</f>
        <v>21413273.908877704</v>
      </c>
      <c r="M273" s="71">
        <f>Taulukko13[[#This Row],[Siirtyvät kustannukset (TP21+TP22)]]-Taulukko13[[#This Row],[Siirtyvät tulot ml. verokust. alenema ja tasauksen neutralisointi ]]</f>
        <v>970603.39854739979</v>
      </c>
      <c r="N273" s="66">
        <f>Taulukko13[[#This Row],[Siirtyvien kustannusten ja tulojen erotus]]*$N$3</f>
        <v>-582362.03912843973</v>
      </c>
      <c r="O273" s="66">
        <f>$O$3*Taulukko13[[#This Row],[Asukasluku 31.12.2022]]</f>
        <v>-8.0245266157095284E-9</v>
      </c>
      <c r="P273" s="153">
        <f>Taulukko13[[#This Row],[Muutoksen rajaus (omavastuu 40 %)]]+Taulukko13[[#This Row],[Neutralisointi]]</f>
        <v>-582362.03912844777</v>
      </c>
    </row>
    <row r="274" spans="1:16" x14ac:dyDescent="0.2">
      <c r="A274">
        <v>889</v>
      </c>
      <c r="B274" t="s">
        <v>277</v>
      </c>
      <c r="C274" s="66">
        <v>2523</v>
      </c>
      <c r="D274" s="67">
        <v>11948898.015593402</v>
      </c>
      <c r="E274" s="66">
        <v>6502722.8695046315</v>
      </c>
      <c r="F274" s="66">
        <v>405904.01351246063</v>
      </c>
      <c r="G274" s="66">
        <v>1267118.6274779181</v>
      </c>
      <c r="H274" s="66">
        <v>4167107.6073795371</v>
      </c>
      <c r="I274" s="66">
        <v>20271.946070334154</v>
      </c>
      <c r="J274" s="66">
        <v>-1365977.2509725783</v>
      </c>
      <c r="K274" s="66">
        <v>102048.14783126376</v>
      </c>
      <c r="L274" s="67">
        <f>E274+F274+G274+H274-I274-J274+Taulukko13[[#This Row],[Jälkikäteistarkistuksesta aiheutuva valtionosuuden lisäsiirto]]</f>
        <v>13790606.570608055</v>
      </c>
      <c r="M274" s="71">
        <f>Taulukko13[[#This Row],[Siirtyvät kustannukset (TP21+TP22)]]-Taulukko13[[#This Row],[Siirtyvät tulot ml. verokust. alenema ja tasauksen neutralisointi ]]</f>
        <v>-1841708.5550146531</v>
      </c>
      <c r="N274" s="66">
        <f>Taulukko13[[#This Row],[Siirtyvien kustannusten ja tulojen erotus]]*$N$3</f>
        <v>1105025.1330087916</v>
      </c>
      <c r="O274" s="66">
        <f>$O$3*Taulukko13[[#This Row],[Asukasluku 31.12.2022]]</f>
        <v>-4.4311404358579869E-9</v>
      </c>
      <c r="P274" s="153">
        <f>Taulukko13[[#This Row],[Muutoksen rajaus (omavastuu 40 %)]]+Taulukko13[[#This Row],[Neutralisointi]]</f>
        <v>1105025.1330087872</v>
      </c>
    </row>
    <row r="275" spans="1:16" x14ac:dyDescent="0.2">
      <c r="A275">
        <v>890</v>
      </c>
      <c r="B275" t="s">
        <v>278</v>
      </c>
      <c r="C275" s="66">
        <v>1180</v>
      </c>
      <c r="D275" s="67">
        <v>7297680.5687366221</v>
      </c>
      <c r="E275" s="66">
        <v>3775519.082685844</v>
      </c>
      <c r="F275" s="66">
        <v>54195.060565308362</v>
      </c>
      <c r="G275" s="66">
        <v>542103.53054677392</v>
      </c>
      <c r="H275" s="66">
        <v>2402446.3279553819</v>
      </c>
      <c r="I275" s="66">
        <v>10890.176074498633</v>
      </c>
      <c r="J275" s="66">
        <v>-347805.16625812335</v>
      </c>
      <c r="K275" s="66">
        <v>47727.631565949763</v>
      </c>
      <c r="L275" s="67">
        <f>E275+F275+G275+H275-I275-J275+Taulukko13[[#This Row],[Jälkikäteistarkistuksesta aiheutuva valtionosuuden lisäsiirto]]</f>
        <v>7158906.6235028831</v>
      </c>
      <c r="M275" s="71">
        <f>Taulukko13[[#This Row],[Siirtyvät kustannukset (TP21+TP22)]]-Taulukko13[[#This Row],[Siirtyvät tulot ml. verokust. alenema ja tasauksen neutralisointi ]]</f>
        <v>138773.94523373898</v>
      </c>
      <c r="N275" s="66">
        <f>Taulukko13[[#This Row],[Siirtyvien kustannusten ja tulojen erotus]]*$N$3</f>
        <v>-83264.367140243368</v>
      </c>
      <c r="O275" s="66">
        <f>$O$3*Taulukko13[[#This Row],[Asukasluku 31.12.2022]]</f>
        <v>-2.0724319121333431E-9</v>
      </c>
      <c r="P275" s="153">
        <f>Taulukko13[[#This Row],[Muutoksen rajaus (omavastuu 40 %)]]+Taulukko13[[#This Row],[Neutralisointi]]</f>
        <v>-83264.367140245435</v>
      </c>
    </row>
    <row r="276" spans="1:16" x14ac:dyDescent="0.2">
      <c r="A276">
        <v>892</v>
      </c>
      <c r="B276" t="s">
        <v>279</v>
      </c>
      <c r="C276" s="66">
        <v>3592</v>
      </c>
      <c r="D276" s="67">
        <v>11147875.665788312</v>
      </c>
      <c r="E276" s="66">
        <v>2085188.291726239</v>
      </c>
      <c r="F276" s="66">
        <v>287064.50867941265</v>
      </c>
      <c r="G276" s="66">
        <v>1408636.6525419035</v>
      </c>
      <c r="H276" s="66">
        <v>6297225.8270498039</v>
      </c>
      <c r="I276" s="66">
        <v>29187.850297062996</v>
      </c>
      <c r="J276" s="66">
        <v>-1768999.6122588213</v>
      </c>
      <c r="K276" s="66">
        <v>145286.14625838265</v>
      </c>
      <c r="L276" s="67">
        <f>E276+F276+G276+H276-I276-J276+Taulukko13[[#This Row],[Jälkikäteistarkistuksesta aiheutuva valtionosuuden lisäsiirto]]</f>
        <v>11963213.1882175</v>
      </c>
      <c r="M276" s="71">
        <f>Taulukko13[[#This Row],[Siirtyvät kustannukset (TP21+TP22)]]-Taulukko13[[#This Row],[Siirtyvät tulot ml. verokust. alenema ja tasauksen neutralisointi ]]</f>
        <v>-815337.52242918871</v>
      </c>
      <c r="N276" s="66">
        <f>Taulukko13[[#This Row],[Siirtyvien kustannusten ja tulojen erotus]]*$N$3</f>
        <v>489202.51345751312</v>
      </c>
      <c r="O276" s="66">
        <f>$O$3*Taulukko13[[#This Row],[Asukasluku 31.12.2022]]</f>
        <v>-6.308623244392346E-9</v>
      </c>
      <c r="P276" s="153">
        <f>Taulukko13[[#This Row],[Muutoksen rajaus (omavastuu 40 %)]]+Taulukko13[[#This Row],[Neutralisointi]]</f>
        <v>489202.51345750684</v>
      </c>
    </row>
    <row r="277" spans="1:16" x14ac:dyDescent="0.2">
      <c r="A277">
        <v>893</v>
      </c>
      <c r="B277" t="s">
        <v>280</v>
      </c>
      <c r="C277" s="66">
        <v>7434</v>
      </c>
      <c r="D277" s="67">
        <v>30762587.737376489</v>
      </c>
      <c r="E277" s="66">
        <v>9035358.6563180983</v>
      </c>
      <c r="F277" s="66">
        <v>1098854.406114771</v>
      </c>
      <c r="G277" s="66">
        <v>3454761.1820558165</v>
      </c>
      <c r="H277" s="66">
        <v>13798976.356786424</v>
      </c>
      <c r="I277" s="66">
        <v>66041.385158690973</v>
      </c>
      <c r="J277" s="66">
        <v>-2605701.2071249047</v>
      </c>
      <c r="K277" s="66">
        <v>300684.07886548346</v>
      </c>
      <c r="L277" s="67">
        <f>E277+F277+G277+H277-I277-J277+Taulukko13[[#This Row],[Jälkikäteistarkistuksesta aiheutuva valtionosuuden lisäsiirto]]</f>
        <v>30228294.502106804</v>
      </c>
      <c r="M277" s="71">
        <f>Taulukko13[[#This Row],[Siirtyvät kustannukset (TP21+TP22)]]-Taulukko13[[#This Row],[Siirtyvät tulot ml. verokust. alenema ja tasauksen neutralisointi ]]</f>
        <v>534293.23526968434</v>
      </c>
      <c r="N277" s="66">
        <f>Taulukko13[[#This Row],[Siirtyvien kustannusten ja tulojen erotus]]*$N$3</f>
        <v>-320575.94116181054</v>
      </c>
      <c r="O277" s="66">
        <f>$O$3*Taulukko13[[#This Row],[Asukasluku 31.12.2022]]</f>
        <v>-1.3056321046440061E-8</v>
      </c>
      <c r="P277" s="153">
        <f>Taulukko13[[#This Row],[Muutoksen rajaus (omavastuu 40 %)]]+Taulukko13[[#This Row],[Neutralisointi]]</f>
        <v>-320575.94116182358</v>
      </c>
    </row>
    <row r="278" spans="1:16" x14ac:dyDescent="0.2">
      <c r="A278">
        <v>895</v>
      </c>
      <c r="B278" t="s">
        <v>281</v>
      </c>
      <c r="C278" s="66">
        <v>15092</v>
      </c>
      <c r="D278" s="67">
        <v>65212623.708025895</v>
      </c>
      <c r="E278" s="66">
        <v>21940891.022265621</v>
      </c>
      <c r="F278" s="66">
        <v>2164848.8775652032</v>
      </c>
      <c r="G278" s="66">
        <v>5925451.1444623563</v>
      </c>
      <c r="H278" s="66">
        <v>35439712.082275487</v>
      </c>
      <c r="I278" s="66">
        <v>166699.25532089252</v>
      </c>
      <c r="J278" s="66">
        <v>-568731.03512426594</v>
      </c>
      <c r="K278" s="66">
        <v>610428.31829941843</v>
      </c>
      <c r="L278" s="67">
        <f>E278+F278+G278+H278-I278-J278+Taulukko13[[#This Row],[Jälkikäteistarkistuksesta aiheutuva valtionosuuden lisäsiirto]]</f>
        <v>66483363.224671461</v>
      </c>
      <c r="M278" s="71">
        <f>Taulukko13[[#This Row],[Siirtyvät kustannukset (TP21+TP22)]]-Taulukko13[[#This Row],[Siirtyvät tulot ml. verokust. alenema ja tasauksen neutralisointi ]]</f>
        <v>-1270739.5166455656</v>
      </c>
      <c r="N278" s="66">
        <f>Taulukko13[[#This Row],[Siirtyvien kustannusten ja tulojen erotus]]*$N$3</f>
        <v>762443.70998733921</v>
      </c>
      <c r="O278" s="66">
        <f>$O$3*Taulukko13[[#This Row],[Asukasluku 31.12.2022]]</f>
        <v>-2.6506052896539332E-8</v>
      </c>
      <c r="P278" s="153">
        <f>Taulukko13[[#This Row],[Muutoksen rajaus (omavastuu 40 %)]]+Taulukko13[[#This Row],[Neutralisointi]]</f>
        <v>762443.70998731267</v>
      </c>
    </row>
    <row r="279" spans="1:16" x14ac:dyDescent="0.2">
      <c r="A279">
        <v>905</v>
      </c>
      <c r="B279" t="s">
        <v>282</v>
      </c>
      <c r="C279" s="66">
        <v>67988</v>
      </c>
      <c r="D279" s="67">
        <v>275828605.9203037</v>
      </c>
      <c r="E279" s="66">
        <v>53302210.688830867</v>
      </c>
      <c r="F279" s="66">
        <v>11037392.284220606</v>
      </c>
      <c r="G279" s="66">
        <v>23784545.310887668</v>
      </c>
      <c r="H279" s="66">
        <v>160754772.12720245</v>
      </c>
      <c r="I279" s="66">
        <v>761546.60887895327</v>
      </c>
      <c r="J279" s="66">
        <v>1636496.5683385644</v>
      </c>
      <c r="K279" s="66">
        <v>2749920.5211066036</v>
      </c>
      <c r="L279" s="67">
        <f>E279+F279+G279+H279-I279-J279+Taulukko13[[#This Row],[Jälkikäteistarkistuksesta aiheutuva valtionosuuden lisäsiirto]]</f>
        <v>249230797.75503066</v>
      </c>
      <c r="M279" s="71">
        <f>Taulukko13[[#This Row],[Siirtyvät kustannukset (TP21+TP22)]]-Taulukko13[[#This Row],[Siirtyvät tulot ml. verokust. alenema ja tasauksen neutralisointi ]]</f>
        <v>26597808.165273041</v>
      </c>
      <c r="N279" s="66">
        <f>Taulukko13[[#This Row],[Siirtyvien kustannusten ja tulojen erotus]]*$N$3</f>
        <v>-15958684.89916382</v>
      </c>
      <c r="O279" s="66">
        <f>$O$3*Taulukko13[[#This Row],[Asukasluku 31.12.2022]]</f>
        <v>-1.1940720410349298E-7</v>
      </c>
      <c r="P279" s="153">
        <f>Taulukko13[[#This Row],[Muutoksen rajaus (omavastuu 40 %)]]+Taulukko13[[#This Row],[Neutralisointi]]</f>
        <v>-15958684.899163939</v>
      </c>
    </row>
    <row r="280" spans="1:16" x14ac:dyDescent="0.2">
      <c r="A280">
        <v>908</v>
      </c>
      <c r="B280" t="s">
        <v>283</v>
      </c>
      <c r="C280" s="66">
        <v>20703</v>
      </c>
      <c r="D280" s="67">
        <v>89842932.152660772</v>
      </c>
      <c r="E280" s="66">
        <v>27408834.956231918</v>
      </c>
      <c r="F280" s="66">
        <v>2253909.4120986667</v>
      </c>
      <c r="G280" s="66">
        <v>6713147.0887512267</v>
      </c>
      <c r="H280" s="66">
        <v>48721411.221246913</v>
      </c>
      <c r="I280" s="66">
        <v>225971.20595018467</v>
      </c>
      <c r="J280" s="66">
        <v>-302609.77381248795</v>
      </c>
      <c r="K280" s="66">
        <v>837377.25111004908</v>
      </c>
      <c r="L280" s="67">
        <f>E280+F280+G280+H280-I280-J280+Taulukko13[[#This Row],[Jälkikäteistarkistuksesta aiheutuva valtionosuuden lisäsiirto]]</f>
        <v>86011318.497301072</v>
      </c>
      <c r="M280" s="71">
        <f>Taulukko13[[#This Row],[Siirtyvät kustannukset (TP21+TP22)]]-Taulukko13[[#This Row],[Siirtyvät tulot ml. verokust. alenema ja tasauksen neutralisointi ]]</f>
        <v>3831613.6553597003</v>
      </c>
      <c r="N280" s="66">
        <f>Taulukko13[[#This Row],[Siirtyvien kustannusten ja tulojen erotus]]*$N$3</f>
        <v>-2298968.1932158195</v>
      </c>
      <c r="O280" s="66">
        <f>$O$3*Taulukko13[[#This Row],[Asukasluku 31.12.2022]]</f>
        <v>-3.6360642268556444E-8</v>
      </c>
      <c r="P280" s="153">
        <f>Taulukko13[[#This Row],[Muutoksen rajaus (omavastuu 40 %)]]+Taulukko13[[#This Row],[Neutralisointi]]</f>
        <v>-2298968.1932158559</v>
      </c>
    </row>
    <row r="281" spans="1:16" x14ac:dyDescent="0.2">
      <c r="A281">
        <v>915</v>
      </c>
      <c r="B281" t="s">
        <v>284</v>
      </c>
      <c r="C281" s="66">
        <v>19759</v>
      </c>
      <c r="D281" s="67">
        <v>100393095.29165514</v>
      </c>
      <c r="E281" s="66">
        <v>43649453.98403199</v>
      </c>
      <c r="F281" s="66">
        <v>1891875.3156097536</v>
      </c>
      <c r="G281" s="66">
        <v>7676174.4879237916</v>
      </c>
      <c r="H281" s="66">
        <v>43375740.605433717</v>
      </c>
      <c r="I281" s="66">
        <v>200669.21861549883</v>
      </c>
      <c r="J281" s="66">
        <v>-2792148.2208146639</v>
      </c>
      <c r="K281" s="66">
        <v>799195.1458572892</v>
      </c>
      <c r="L281" s="67">
        <f>E281+F281+G281+H281-I281-J281+Taulukko13[[#This Row],[Jälkikäteistarkistuksesta aiheutuva valtionosuuden lisäsiirto]]</f>
        <v>99983918.541055709</v>
      </c>
      <c r="M281" s="71">
        <f>Taulukko13[[#This Row],[Siirtyvät kustannukset (TP21+TP22)]]-Taulukko13[[#This Row],[Siirtyvät tulot ml. verokust. alenema ja tasauksen neutralisointi ]]</f>
        <v>409176.75059942901</v>
      </c>
      <c r="N281" s="66">
        <f>Taulukko13[[#This Row],[Siirtyvien kustannusten ja tulojen erotus]]*$N$3</f>
        <v>-245506.05035965735</v>
      </c>
      <c r="O281" s="66">
        <f>$O$3*Taulukko13[[#This Row],[Asukasluku 31.12.2022]]</f>
        <v>-3.4702696738849766E-8</v>
      </c>
      <c r="P281" s="153">
        <f>Taulukko13[[#This Row],[Muutoksen rajaus (omavastuu 40 %)]]+Taulukko13[[#This Row],[Neutralisointi]]</f>
        <v>-245506.05035969205</v>
      </c>
    </row>
    <row r="282" spans="1:16" x14ac:dyDescent="0.2">
      <c r="A282">
        <v>918</v>
      </c>
      <c r="B282" t="s">
        <v>285</v>
      </c>
      <c r="C282" s="66">
        <v>2228</v>
      </c>
      <c r="D282" s="67">
        <v>10036333.844762878</v>
      </c>
      <c r="E282" s="66">
        <v>3645839.8666867083</v>
      </c>
      <c r="F282" s="66">
        <v>256755.73966411554</v>
      </c>
      <c r="G282" s="66">
        <v>1183052.5520914686</v>
      </c>
      <c r="H282" s="66">
        <v>4159652.4960996863</v>
      </c>
      <c r="I282" s="66">
        <v>19577.730607760866</v>
      </c>
      <c r="J282" s="66">
        <v>-702726.19226703141</v>
      </c>
      <c r="K282" s="66">
        <v>90116.239939776322</v>
      </c>
      <c r="L282" s="67">
        <f>E282+F282+G282+H282-I282-J282+Taulukko13[[#This Row],[Jälkikäteistarkistuksesta aiheutuva valtionosuuden lisäsiirto]]</f>
        <v>10018565.356141025</v>
      </c>
      <c r="M282" s="71">
        <f>Taulukko13[[#This Row],[Siirtyvät kustannukset (TP21+TP22)]]-Taulukko13[[#This Row],[Siirtyvät tulot ml. verokust. alenema ja tasauksen neutralisointi ]]</f>
        <v>17768.488621853292</v>
      </c>
      <c r="N282" s="66">
        <f>Taulukko13[[#This Row],[Siirtyvien kustannusten ja tulojen erotus]]*$N$3</f>
        <v>-10661.093173111973</v>
      </c>
      <c r="O282" s="66">
        <f>$O$3*Taulukko13[[#This Row],[Asukasluku 31.12.2022]]</f>
        <v>-3.9130324578246509E-9</v>
      </c>
      <c r="P282" s="153">
        <f>Taulukko13[[#This Row],[Muutoksen rajaus (omavastuu 40 %)]]+Taulukko13[[#This Row],[Neutralisointi]]</f>
        <v>-10661.093173115885</v>
      </c>
    </row>
    <row r="283" spans="1:16" x14ac:dyDescent="0.2">
      <c r="A283">
        <v>921</v>
      </c>
      <c r="B283" t="s">
        <v>286</v>
      </c>
      <c r="C283" s="66">
        <v>1894</v>
      </c>
      <c r="D283" s="67">
        <v>12019949.627689598</v>
      </c>
      <c r="E283" s="66">
        <v>7637291.3658867721</v>
      </c>
      <c r="F283" s="66">
        <v>261194.21974715649</v>
      </c>
      <c r="G283" s="66">
        <v>1122931.7663583159</v>
      </c>
      <c r="H283" s="66">
        <v>2980171.7139452612</v>
      </c>
      <c r="I283" s="66">
        <v>14368.823184668408</v>
      </c>
      <c r="J283" s="66">
        <v>-1145047.0948251893</v>
      </c>
      <c r="K283" s="66">
        <v>76606.893377888846</v>
      </c>
      <c r="L283" s="67">
        <f>E283+F283+G283+H283-I283-J283+Taulukko13[[#This Row],[Jälkikäteistarkistuksesta aiheutuva valtionosuuden lisäsiirto]]</f>
        <v>13208874.230955917</v>
      </c>
      <c r="M283" s="71">
        <f>Taulukko13[[#This Row],[Siirtyvät kustannukset (TP21+TP22)]]-Taulukko13[[#This Row],[Siirtyvät tulot ml. verokust. alenema ja tasauksen neutralisointi ]]</f>
        <v>-1188924.6032663193</v>
      </c>
      <c r="N283" s="66">
        <f>Taulukko13[[#This Row],[Siirtyvien kustannusten ja tulojen erotus]]*$N$3</f>
        <v>713354.76195979142</v>
      </c>
      <c r="O283" s="66">
        <f>$O$3*Taulukko13[[#This Row],[Asukasluku 31.12.2022]]</f>
        <v>-3.3264288487970777E-9</v>
      </c>
      <c r="P283" s="153">
        <f>Taulukko13[[#This Row],[Muutoksen rajaus (omavastuu 40 %)]]+Taulukko13[[#This Row],[Neutralisointi]]</f>
        <v>713354.76195978804</v>
      </c>
    </row>
    <row r="284" spans="1:16" x14ac:dyDescent="0.2">
      <c r="A284">
        <v>922</v>
      </c>
      <c r="B284" t="s">
        <v>287</v>
      </c>
      <c r="C284" s="66">
        <v>4501</v>
      </c>
      <c r="D284" s="67">
        <v>15403260.476639545</v>
      </c>
      <c r="E284" s="66">
        <v>2266499.9215089893</v>
      </c>
      <c r="F284" s="66">
        <v>265401.44128323137</v>
      </c>
      <c r="G284" s="66">
        <v>1707629.6793762373</v>
      </c>
      <c r="H284" s="66">
        <v>10411382.923593195</v>
      </c>
      <c r="I284" s="66">
        <v>47329.684416402997</v>
      </c>
      <c r="J284" s="66">
        <v>-506996.72870316409</v>
      </c>
      <c r="K284" s="66">
        <v>182052.60142232192</v>
      </c>
      <c r="L284" s="67">
        <f>E284+F284+G284+H284-I284-J284+Taulukko13[[#This Row],[Jälkikäteistarkistuksesta aiheutuva valtionosuuden lisäsiirto]]</f>
        <v>15292633.611470737</v>
      </c>
      <c r="M284" s="71">
        <f>Taulukko13[[#This Row],[Siirtyvät kustannukset (TP21+TP22)]]-Taulukko13[[#This Row],[Siirtyvät tulot ml. verokust. alenema ja tasauksen neutralisointi ]]</f>
        <v>110626.86516880803</v>
      </c>
      <c r="N284" s="66">
        <f>Taulukko13[[#This Row],[Siirtyvien kustannusten ja tulojen erotus]]*$N$3</f>
        <v>-66376.119101284799</v>
      </c>
      <c r="O284" s="66">
        <f>$O$3*Taulukko13[[#This Row],[Asukasluku 31.12.2022]]</f>
        <v>-7.9050983360272678E-9</v>
      </c>
      <c r="P284" s="153">
        <f>Taulukko13[[#This Row],[Muutoksen rajaus (omavastuu 40 %)]]+Taulukko13[[#This Row],[Neutralisointi]]</f>
        <v>-66376.119101292701</v>
      </c>
    </row>
    <row r="285" spans="1:16" x14ac:dyDescent="0.2">
      <c r="A285">
        <v>924</v>
      </c>
      <c r="B285" t="s">
        <v>288</v>
      </c>
      <c r="C285" s="66">
        <v>2946</v>
      </c>
      <c r="D285" s="67">
        <v>14176479.983715856</v>
      </c>
      <c r="E285" s="66">
        <v>5845495.6381079881</v>
      </c>
      <c r="F285" s="66">
        <v>304905.17931738531</v>
      </c>
      <c r="G285" s="66">
        <v>1632415.7663089675</v>
      </c>
      <c r="H285" s="66">
        <v>5067423.1033901265</v>
      </c>
      <c r="I285" s="66">
        <v>23815.279349308628</v>
      </c>
      <c r="J285" s="66">
        <v>-1508247.0349029235</v>
      </c>
      <c r="K285" s="66">
        <v>119157.29033329491</v>
      </c>
      <c r="L285" s="67">
        <f>E285+F285+G285+H285-I285-J285+Taulukko13[[#This Row],[Jälkikäteistarkistuksesta aiheutuva valtionosuuden lisäsiirto]]</f>
        <v>14453828.733011378</v>
      </c>
      <c r="M285" s="71">
        <f>Taulukko13[[#This Row],[Siirtyvät kustannukset (TP21+TP22)]]-Taulukko13[[#This Row],[Siirtyvät tulot ml. verokust. alenema ja tasauksen neutralisointi ]]</f>
        <v>-277348.74929552153</v>
      </c>
      <c r="N285" s="66">
        <f>Taulukko13[[#This Row],[Siirtyvien kustannusten ja tulojen erotus]]*$N$3</f>
        <v>166409.24957731288</v>
      </c>
      <c r="O285" s="66">
        <f>$O$3*Taulukko13[[#This Row],[Asukasluku 31.12.2022]]</f>
        <v>-5.1740545874108717E-9</v>
      </c>
      <c r="P285" s="153">
        <f>Taulukko13[[#This Row],[Muutoksen rajaus (omavastuu 40 %)]]+Taulukko13[[#This Row],[Neutralisointi]]</f>
        <v>166409.2495773077</v>
      </c>
    </row>
    <row r="286" spans="1:16" x14ac:dyDescent="0.2">
      <c r="A286">
        <v>925</v>
      </c>
      <c r="B286" t="s">
        <v>289</v>
      </c>
      <c r="C286" s="66">
        <v>3427</v>
      </c>
      <c r="D286" s="67">
        <v>14505321.322154909</v>
      </c>
      <c r="E286" s="66">
        <v>6682267.8937852494</v>
      </c>
      <c r="F286" s="66">
        <v>1339369.9345516241</v>
      </c>
      <c r="G286" s="66">
        <v>1811780.3429675952</v>
      </c>
      <c r="H286" s="66">
        <v>6135723.8248294359</v>
      </c>
      <c r="I286" s="66">
        <v>33136.740101112257</v>
      </c>
      <c r="J286" s="66">
        <v>-645777.0265015543</v>
      </c>
      <c r="K286" s="66">
        <v>138612.36726822867</v>
      </c>
      <c r="L286" s="67">
        <f>E286+F286+G286+H286-I286-J286+Taulukko13[[#This Row],[Jälkikäteistarkistuksesta aiheutuva valtionosuuden lisäsiirto]]</f>
        <v>16720394.649802577</v>
      </c>
      <c r="M286" s="71">
        <f>Taulukko13[[#This Row],[Siirtyvät kustannukset (TP21+TP22)]]-Taulukko13[[#This Row],[Siirtyvät tulot ml. verokust. alenema ja tasauksen neutralisointi ]]</f>
        <v>-2215073.3276476674</v>
      </c>
      <c r="N286" s="66">
        <f>Taulukko13[[#This Row],[Siirtyvien kustannusten ja tulojen erotus]]*$N$3</f>
        <v>1329043.9965886001</v>
      </c>
      <c r="O286" s="66">
        <f>$O$3*Taulukko13[[#This Row],[Asukasluku 31.12.2022]]</f>
        <v>-6.0188340363398021E-9</v>
      </c>
      <c r="P286" s="153">
        <f>Taulukko13[[#This Row],[Muutoksen rajaus (omavastuu 40 %)]]+Taulukko13[[#This Row],[Neutralisointi]]</f>
        <v>1329043.996588594</v>
      </c>
    </row>
    <row r="287" spans="1:16" x14ac:dyDescent="0.2">
      <c r="A287">
        <v>927</v>
      </c>
      <c r="B287" t="s">
        <v>290</v>
      </c>
      <c r="C287" s="66">
        <v>28913</v>
      </c>
      <c r="D287" s="67">
        <v>97088099.501570344</v>
      </c>
      <c r="E287" s="66">
        <v>13109661.695141992</v>
      </c>
      <c r="F287" s="66">
        <v>1804485.5505789123</v>
      </c>
      <c r="G287" s="66">
        <v>9635957.58485494</v>
      </c>
      <c r="H287" s="66">
        <v>78805207.324140429</v>
      </c>
      <c r="I287" s="66">
        <v>357338.98843313329</v>
      </c>
      <c r="J287" s="66">
        <v>4344552.5373031897</v>
      </c>
      <c r="K287" s="66">
        <v>1169448.3148019537</v>
      </c>
      <c r="L287" s="67">
        <f>E287+F287+G287+H287-I287-J287+Taulukko13[[#This Row],[Jälkikäteistarkistuksesta aiheutuva valtionosuuden lisäsiirto]]</f>
        <v>99822868.943781912</v>
      </c>
      <c r="M287" s="71">
        <f>Taulukko13[[#This Row],[Siirtyvät kustannukset (TP21+TP22)]]-Taulukko13[[#This Row],[Siirtyvät tulot ml. verokust. alenema ja tasauksen neutralisointi ]]</f>
        <v>-2734769.4422115684</v>
      </c>
      <c r="N287" s="66">
        <f>Taulukko13[[#This Row],[Siirtyvien kustannusten ja tulojen erotus]]*$N$3</f>
        <v>1640861.6653269406</v>
      </c>
      <c r="O287" s="66">
        <f>$O$3*Taulukko13[[#This Row],[Asukasluku 31.12.2022]]</f>
        <v>-5.0779850741958769E-8</v>
      </c>
      <c r="P287" s="153">
        <f>Taulukko13[[#This Row],[Muutoksen rajaus (omavastuu 40 %)]]+Taulukko13[[#This Row],[Neutralisointi]]</f>
        <v>1640861.6653268898</v>
      </c>
    </row>
    <row r="288" spans="1:16" x14ac:dyDescent="0.2">
      <c r="A288">
        <v>931</v>
      </c>
      <c r="B288" t="s">
        <v>291</v>
      </c>
      <c r="C288" s="66">
        <v>5951</v>
      </c>
      <c r="D288" s="67">
        <v>31140126.945308626</v>
      </c>
      <c r="E288" s="66">
        <v>17930252.930994038</v>
      </c>
      <c r="F288" s="66">
        <v>1013905.9879456274</v>
      </c>
      <c r="G288" s="66">
        <v>3047599.551956322</v>
      </c>
      <c r="H288" s="66">
        <v>10217578.397909904</v>
      </c>
      <c r="I288" s="66">
        <v>49788.643597510054</v>
      </c>
      <c r="J288" s="66">
        <v>-2736431.3004189231</v>
      </c>
      <c r="K288" s="66">
        <v>240700.96224488731</v>
      </c>
      <c r="L288" s="67">
        <f>E288+F288+G288+H288-I288-J288+Taulukko13[[#This Row],[Jälkikäteistarkistuksesta aiheutuva valtionosuuden lisäsiirto]]</f>
        <v>35136680.487872198</v>
      </c>
      <c r="M288" s="71">
        <f>Taulukko13[[#This Row],[Siirtyvät kustannukset (TP21+TP22)]]-Taulukko13[[#This Row],[Siirtyvät tulot ml. verokust. alenema ja tasauksen neutralisointi ]]</f>
        <v>-3996553.5425635725</v>
      </c>
      <c r="N288" s="66">
        <f>Taulukko13[[#This Row],[Siirtyvien kustannusten ja tulojen erotus]]*$N$3</f>
        <v>2397932.1255381429</v>
      </c>
      <c r="O288" s="66">
        <f>$O$3*Taulukko13[[#This Row],[Asukasluku 31.12.2022]]</f>
        <v>-1.0451730770428411E-8</v>
      </c>
      <c r="P288" s="153">
        <f>Taulukko13[[#This Row],[Muutoksen rajaus (omavastuu 40 %)]]+Taulukko13[[#This Row],[Neutralisointi]]</f>
        <v>2397932.1255381326</v>
      </c>
    </row>
    <row r="289" spans="1:16" x14ac:dyDescent="0.2">
      <c r="A289">
        <v>934</v>
      </c>
      <c r="B289" t="s">
        <v>292</v>
      </c>
      <c r="C289" s="66">
        <v>2671</v>
      </c>
      <c r="D289" s="67">
        <v>12635996.87367391</v>
      </c>
      <c r="E289" s="66">
        <v>5419081.2394180801</v>
      </c>
      <c r="F289" s="66">
        <v>287759.09925237438</v>
      </c>
      <c r="G289" s="66">
        <v>1279548.32158956</v>
      </c>
      <c r="H289" s="66">
        <v>5138142.6030748133</v>
      </c>
      <c r="I289" s="66">
        <v>24052.767806230946</v>
      </c>
      <c r="J289" s="66">
        <v>-1039425.7105209024</v>
      </c>
      <c r="K289" s="66">
        <v>108034.32534970492</v>
      </c>
      <c r="L289" s="67">
        <f>E289+F289+G289+H289-I289-J289+Taulukko13[[#This Row],[Jälkikäteistarkistuksesta aiheutuva valtionosuuden lisäsiirto]]</f>
        <v>13247938.531399207</v>
      </c>
      <c r="M289" s="71">
        <f>Taulukko13[[#This Row],[Siirtyvät kustannukset (TP21+TP22)]]-Taulukko13[[#This Row],[Siirtyvät tulot ml. verokust. alenema ja tasauksen neutralisointi ]]</f>
        <v>-611941.65772529691</v>
      </c>
      <c r="N289" s="66">
        <f>Taulukko13[[#This Row],[Siirtyvien kustannusten ja tulojen erotus]]*$N$3</f>
        <v>367164.99463517807</v>
      </c>
      <c r="O289" s="66">
        <f>$O$3*Taulukko13[[#This Row],[Asukasluku 31.12.2022]]</f>
        <v>-4.6910725739899653E-9</v>
      </c>
      <c r="P289" s="153">
        <f>Taulukko13[[#This Row],[Muutoksen rajaus (omavastuu 40 %)]]+Taulukko13[[#This Row],[Neutralisointi]]</f>
        <v>367164.99463517335</v>
      </c>
    </row>
    <row r="290" spans="1:16" x14ac:dyDescent="0.2">
      <c r="A290">
        <v>935</v>
      </c>
      <c r="B290" t="s">
        <v>293</v>
      </c>
      <c r="C290" s="66">
        <v>2985</v>
      </c>
      <c r="D290" s="67">
        <v>14386225.694256119</v>
      </c>
      <c r="E290" s="66">
        <v>5944996.1739177285</v>
      </c>
      <c r="F290" s="66">
        <v>372804.41654520622</v>
      </c>
      <c r="G290" s="66">
        <v>1458131.502821988</v>
      </c>
      <c r="H290" s="66">
        <v>5472033.2784267087</v>
      </c>
      <c r="I290" s="66">
        <v>25909.891416198781</v>
      </c>
      <c r="J290" s="66">
        <v>-1136528.5285673724</v>
      </c>
      <c r="K290" s="66">
        <v>120734.72900369494</v>
      </c>
      <c r="L290" s="67">
        <f>E290+F290+G290+H290-I290-J290+Taulukko13[[#This Row],[Jälkikäteistarkistuksesta aiheutuva valtionosuuden lisäsiirto]]</f>
        <v>14479318.737866499</v>
      </c>
      <c r="M290" s="71">
        <f>Taulukko13[[#This Row],[Siirtyvät kustannukset (TP21+TP22)]]-Taulukko13[[#This Row],[Siirtyvät tulot ml. verokust. alenema ja tasauksen neutralisointi ]]</f>
        <v>-93093.0436103791</v>
      </c>
      <c r="N290" s="66">
        <f>Taulukko13[[#This Row],[Siirtyvien kustannusten ja tulojen erotus]]*$N$3</f>
        <v>55855.826166227445</v>
      </c>
      <c r="O290" s="66">
        <f>$O$3*Taulukko13[[#This Row],[Asukasluku 31.12.2022]]</f>
        <v>-5.2425502184051093E-9</v>
      </c>
      <c r="P290" s="153">
        <f>Taulukko13[[#This Row],[Muutoksen rajaus (omavastuu 40 %)]]+Taulukko13[[#This Row],[Neutralisointi]]</f>
        <v>55855.826166222199</v>
      </c>
    </row>
    <row r="291" spans="1:16" x14ac:dyDescent="0.2">
      <c r="A291">
        <v>936</v>
      </c>
      <c r="B291" t="s">
        <v>294</v>
      </c>
      <c r="C291" s="66">
        <v>6395</v>
      </c>
      <c r="D291" s="67">
        <v>33296688.593281005</v>
      </c>
      <c r="E291" s="66">
        <v>18198762.536575407</v>
      </c>
      <c r="F291" s="66">
        <v>1199645.0206976654</v>
      </c>
      <c r="G291" s="66">
        <v>3225845.7019947111</v>
      </c>
      <c r="H291" s="66">
        <v>11400979.63875048</v>
      </c>
      <c r="I291" s="66">
        <v>55857.978226399151</v>
      </c>
      <c r="J291" s="66">
        <v>-2399421.6861463748</v>
      </c>
      <c r="K291" s="66">
        <v>258659.49480021078</v>
      </c>
      <c r="L291" s="67">
        <f>E291+F291+G291+H291-I291-J291+Taulukko13[[#This Row],[Jälkikäteistarkistuksesta aiheutuva valtionosuuden lisäsiirto]]</f>
        <v>36627456.100738451</v>
      </c>
      <c r="M291" s="71">
        <f>Taulukko13[[#This Row],[Siirtyvät kustannukset (TP21+TP22)]]-Taulukko13[[#This Row],[Siirtyvät tulot ml. verokust. alenema ja tasauksen neutralisointi ]]</f>
        <v>-3330767.5074574463</v>
      </c>
      <c r="N291" s="66">
        <f>Taulukko13[[#This Row],[Siirtyvien kustannusten ja tulojen erotus]]*$N$3</f>
        <v>1998460.5044744674</v>
      </c>
      <c r="O291" s="66">
        <f>$O$3*Taulukko13[[#This Row],[Asukasluku 31.12.2022]]</f>
        <v>-1.1231527184824347E-8</v>
      </c>
      <c r="P291" s="153">
        <f>Taulukko13[[#This Row],[Muutoksen rajaus (omavastuu 40 %)]]+Taulukko13[[#This Row],[Neutralisointi]]</f>
        <v>1998460.5044744562</v>
      </c>
    </row>
    <row r="292" spans="1:16" x14ac:dyDescent="0.2">
      <c r="A292">
        <v>946</v>
      </c>
      <c r="B292" t="s">
        <v>295</v>
      </c>
      <c r="C292" s="66">
        <v>6287</v>
      </c>
      <c r="D292" s="67">
        <v>27202343.370267801</v>
      </c>
      <c r="E292" s="66">
        <v>8561154.3854678907</v>
      </c>
      <c r="F292" s="66">
        <v>781349.47268083901</v>
      </c>
      <c r="G292" s="66">
        <v>3120179.2966666021</v>
      </c>
      <c r="H292" s="66">
        <v>12309533.796299355</v>
      </c>
      <c r="I292" s="66">
        <v>58031.271652452611</v>
      </c>
      <c r="J292" s="66">
        <v>-2034690.934656943</v>
      </c>
      <c r="K292" s="66">
        <v>254291.20309756452</v>
      </c>
      <c r="L292" s="67">
        <f>E292+F292+G292+H292-I292-J292+Taulukko13[[#This Row],[Jälkikäteistarkistuksesta aiheutuva valtionosuuden lisäsiirto]]</f>
        <v>27003167.817216739</v>
      </c>
      <c r="M292" s="71">
        <f>Taulukko13[[#This Row],[Siirtyvät kustannukset (TP21+TP22)]]-Taulukko13[[#This Row],[Siirtyvät tulot ml. verokust. alenema ja tasauksen neutralisointi ]]</f>
        <v>199175.55305106193</v>
      </c>
      <c r="N292" s="66">
        <f>Taulukko13[[#This Row],[Siirtyvien kustannusten ja tulojen erotus]]*$N$3</f>
        <v>-119505.33183063714</v>
      </c>
      <c r="O292" s="66">
        <f>$O$3*Taulukko13[[#This Row],[Asukasluku 31.12.2022]]</f>
        <v>-1.1041846975917227E-8</v>
      </c>
      <c r="P292" s="153">
        <f>Taulukko13[[#This Row],[Muutoksen rajaus (omavastuu 40 %)]]+Taulukko13[[#This Row],[Neutralisointi]]</f>
        <v>-119505.33183064818</v>
      </c>
    </row>
    <row r="293" spans="1:16" x14ac:dyDescent="0.2">
      <c r="A293">
        <v>976</v>
      </c>
      <c r="B293" t="s">
        <v>296</v>
      </c>
      <c r="C293" s="66">
        <v>3788</v>
      </c>
      <c r="D293" s="67">
        <v>24698802.909788728</v>
      </c>
      <c r="E293" s="66">
        <v>13412172.588833015</v>
      </c>
      <c r="F293" s="66">
        <v>323220.86692631361</v>
      </c>
      <c r="G293" s="66">
        <v>1888094.8322939235</v>
      </c>
      <c r="H293" s="66">
        <v>7005792.3432849273</v>
      </c>
      <c r="I293" s="66">
        <v>32489.171876888558</v>
      </c>
      <c r="J293" s="66">
        <v>-1640190.9858576388</v>
      </c>
      <c r="K293" s="66">
        <v>153213.78675577769</v>
      </c>
      <c r="L293" s="67">
        <f>E293+F293+G293+H293-I293-J293+Taulukko13[[#This Row],[Jälkikäteistarkistuksesta aiheutuva valtionosuuden lisäsiirto]]</f>
        <v>24390196.232074708</v>
      </c>
      <c r="M293" s="71">
        <f>Taulukko13[[#This Row],[Siirtyvät kustannukset (TP21+TP22)]]-Taulukko13[[#This Row],[Siirtyvät tulot ml. verokust. alenema ja tasauksen neutralisointi ]]</f>
        <v>308606.67771402001</v>
      </c>
      <c r="N293" s="66">
        <f>Taulukko13[[#This Row],[Siirtyvien kustannusten ja tulojen erotus]]*$N$3</f>
        <v>-185164.00662841197</v>
      </c>
      <c r="O293" s="66">
        <f>$O$3*Taulukko13[[#This Row],[Asukasluku 31.12.2022]]</f>
        <v>-6.6528576975941553E-9</v>
      </c>
      <c r="P293" s="153">
        <f>Taulukko13[[#This Row],[Muutoksen rajaus (omavastuu 40 %)]]+Taulukko13[[#This Row],[Neutralisointi]]</f>
        <v>-185164.00662841863</v>
      </c>
    </row>
    <row r="294" spans="1:16" x14ac:dyDescent="0.2">
      <c r="A294">
        <v>977</v>
      </c>
      <c r="B294" t="s">
        <v>297</v>
      </c>
      <c r="C294" s="66">
        <v>15293</v>
      </c>
      <c r="D294" s="67">
        <v>62712581.542281061</v>
      </c>
      <c r="E294" s="66">
        <v>19738734.91724252</v>
      </c>
      <c r="F294" s="66">
        <v>1456914.6936325105</v>
      </c>
      <c r="G294" s="66">
        <v>5643031.7698519155</v>
      </c>
      <c r="H294" s="66">
        <v>29837221.504789993</v>
      </c>
      <c r="I294" s="66">
        <v>138725.43827220146</v>
      </c>
      <c r="J294" s="66">
        <v>-4845209.109875543</v>
      </c>
      <c r="K294" s="66">
        <v>618558.19452378782</v>
      </c>
      <c r="L294" s="67">
        <f>E294+F294+G294+H294-I294-J294+Taulukko13[[#This Row],[Jälkikäteistarkistuksesta aiheutuva valtionosuuden lisäsiirto]]</f>
        <v>62000944.751644075</v>
      </c>
      <c r="M294" s="71">
        <f>Taulukko13[[#This Row],[Siirtyvät kustannukset (TP21+TP22)]]-Taulukko13[[#This Row],[Siirtyvät tulot ml. verokust. alenema ja tasauksen neutralisointi ]]</f>
        <v>711636.79063698649</v>
      </c>
      <c r="N294" s="66">
        <f>Taulukko13[[#This Row],[Siirtyvien kustannusten ja tulojen erotus]]*$N$3</f>
        <v>-426982.07438219181</v>
      </c>
      <c r="O294" s="66">
        <f>$O$3*Taulukko13[[#This Row],[Asukasluku 31.12.2022]]</f>
        <v>-2.6859068840894249E-8</v>
      </c>
      <c r="P294" s="153">
        <f>Taulukko13[[#This Row],[Muutoksen rajaus (omavastuu 40 %)]]+Taulukko13[[#This Row],[Neutralisointi]]</f>
        <v>-426982.07438221865</v>
      </c>
    </row>
    <row r="295" spans="1:16" x14ac:dyDescent="0.2">
      <c r="A295">
        <v>980</v>
      </c>
      <c r="B295" t="s">
        <v>298</v>
      </c>
      <c r="C295" s="66">
        <v>33607</v>
      </c>
      <c r="D295" s="67">
        <v>110763548.40540932</v>
      </c>
      <c r="E295" s="66">
        <v>14977669.880792633</v>
      </c>
      <c r="F295" s="66">
        <v>3551991.403912859</v>
      </c>
      <c r="G295" s="66">
        <v>10127735.495573686</v>
      </c>
      <c r="H295" s="66">
        <v>80998740.470338672</v>
      </c>
      <c r="I295" s="66">
        <v>374809.42950846488</v>
      </c>
      <c r="J295" s="66">
        <v>-607304.36704178539</v>
      </c>
      <c r="K295" s="66">
        <v>1359307.2152854861</v>
      </c>
      <c r="L295" s="67">
        <f>E295+F295+G295+H295-I295-J295+Taulukko13[[#This Row],[Jälkikäteistarkistuksesta aiheutuva valtionosuuden lisäsiirto]]</f>
        <v>111247939.40343665</v>
      </c>
      <c r="M295" s="71">
        <f>Taulukko13[[#This Row],[Siirtyvät kustannukset (TP21+TP22)]]-Taulukko13[[#This Row],[Siirtyvät tulot ml. verokust. alenema ja tasauksen neutralisointi ]]</f>
        <v>-484390.99802732468</v>
      </c>
      <c r="N295" s="66">
        <f>Taulukko13[[#This Row],[Siirtyvien kustannusten ja tulojen erotus]]*$N$3</f>
        <v>290634.59881639475</v>
      </c>
      <c r="O295" s="66">
        <f>$O$3*Taulukko13[[#This Row],[Asukasluku 31.12.2022]]</f>
        <v>-5.9023914636495978E-8</v>
      </c>
      <c r="P295" s="153">
        <f>Taulukko13[[#This Row],[Muutoksen rajaus (omavastuu 40 %)]]+Taulukko13[[#This Row],[Neutralisointi]]</f>
        <v>290634.59881633573</v>
      </c>
    </row>
    <row r="296" spans="1:16" x14ac:dyDescent="0.2">
      <c r="A296">
        <v>981</v>
      </c>
      <c r="B296" t="s">
        <v>299</v>
      </c>
      <c r="C296" s="66">
        <v>2237</v>
      </c>
      <c r="D296" s="67">
        <v>8452760.6653066706</v>
      </c>
      <c r="E296" s="66">
        <v>2822561.645247248</v>
      </c>
      <c r="F296" s="66">
        <v>122125.53154049313</v>
      </c>
      <c r="G296" s="66">
        <v>1155782.036286897</v>
      </c>
      <c r="H296" s="66">
        <v>4554114.5860059476</v>
      </c>
      <c r="I296" s="66">
        <v>20729.553155245158</v>
      </c>
      <c r="J296" s="66">
        <v>-850279.13534556306</v>
      </c>
      <c r="K296" s="66">
        <v>90480.264248330175</v>
      </c>
      <c r="L296" s="67">
        <f>E296+F296+G296+H296-I296-J296+Taulukko13[[#This Row],[Jälkikäteistarkistuksesta aiheutuva valtionosuuden lisäsiirto]]</f>
        <v>9574613.6455192342</v>
      </c>
      <c r="M296" s="71">
        <f>Taulukko13[[#This Row],[Siirtyvät kustannukset (TP21+TP22)]]-Taulukko13[[#This Row],[Siirtyvät tulot ml. verokust. alenema ja tasauksen neutralisointi ]]</f>
        <v>-1121852.9802125636</v>
      </c>
      <c r="N296" s="66">
        <f>Taulukko13[[#This Row],[Siirtyvien kustannusten ja tulojen erotus]]*$N$3</f>
        <v>673111.78812753805</v>
      </c>
      <c r="O296" s="66">
        <f>$O$3*Taulukko13[[#This Row],[Asukasluku 31.12.2022]]</f>
        <v>-3.9288391419002441E-9</v>
      </c>
      <c r="P296" s="153">
        <f>Taulukko13[[#This Row],[Muutoksen rajaus (omavastuu 40 %)]]+Taulukko13[[#This Row],[Neutralisointi]]</f>
        <v>673111.78812753409</v>
      </c>
    </row>
    <row r="297" spans="1:16" x14ac:dyDescent="0.2">
      <c r="A297">
        <v>989</v>
      </c>
      <c r="B297" t="s">
        <v>300</v>
      </c>
      <c r="C297" s="66">
        <v>5406</v>
      </c>
      <c r="D297" s="67">
        <v>28989234.650914609</v>
      </c>
      <c r="E297" s="66">
        <v>11692179.339540483</v>
      </c>
      <c r="F297" s="66">
        <v>724330.48929396062</v>
      </c>
      <c r="G297" s="66">
        <v>2644667.6908802912</v>
      </c>
      <c r="H297" s="66">
        <v>10047645.371929143</v>
      </c>
      <c r="I297" s="66">
        <v>47751.663855833736</v>
      </c>
      <c r="J297" s="66">
        <v>-2118229.4114655526</v>
      </c>
      <c r="K297" s="66">
        <v>218657.26800468168</v>
      </c>
      <c r="L297" s="67">
        <f>E297+F297+G297+H297-I297-J297+Taulukko13[[#This Row],[Jälkikäteistarkistuksesta aiheutuva valtionosuuden lisäsiirto]]</f>
        <v>27397957.90725828</v>
      </c>
      <c r="M297" s="71">
        <f>Taulukko13[[#This Row],[Siirtyvät kustannukset (TP21+TP22)]]-Taulukko13[[#This Row],[Siirtyvät tulot ml. verokust. alenema ja tasauksen neutralisointi ]]</f>
        <v>1591276.7436563298</v>
      </c>
      <c r="N297" s="66">
        <f>Taulukko13[[#This Row],[Siirtyvien kustannusten ja tulojen erotus]]*$N$3</f>
        <v>-954766.04619379772</v>
      </c>
      <c r="O297" s="66">
        <f>$O$3*Taulukko13[[#This Row],[Asukasluku 31.12.2022]]</f>
        <v>-9.4945482347397046E-9</v>
      </c>
      <c r="P297" s="153">
        <f>Taulukko13[[#This Row],[Muutoksen rajaus (omavastuu 40 %)]]+Taulukko13[[#This Row],[Neutralisointi]]</f>
        <v>-954766.04619380727</v>
      </c>
    </row>
    <row r="298" spans="1:16" ht="15" thickBot="1" x14ac:dyDescent="0.25">
      <c r="A298">
        <v>992</v>
      </c>
      <c r="B298" t="s">
        <v>301</v>
      </c>
      <c r="C298" s="66">
        <v>18120</v>
      </c>
      <c r="D298" s="67">
        <v>82945878.411828578</v>
      </c>
      <c r="E298" s="66">
        <v>31853376.081287719</v>
      </c>
      <c r="F298" s="66">
        <v>2502243.2996992497</v>
      </c>
      <c r="G298" s="66">
        <v>7004726.539419258</v>
      </c>
      <c r="H298" s="66">
        <v>37463659.645066142</v>
      </c>
      <c r="I298" s="66">
        <v>177166.97360818434</v>
      </c>
      <c r="J298" s="66">
        <v>-3159100.3918996598</v>
      </c>
      <c r="K298" s="66">
        <v>732902.27455509291</v>
      </c>
      <c r="L298" s="67">
        <f>E298+F298+G298+H298-I298-J298+Taulukko13[[#This Row],[Jälkikäteistarkistuksesta aiheutuva valtionosuuden lisäsiirto]]</f>
        <v>82538841.258318931</v>
      </c>
      <c r="M298" s="71">
        <f>Taulukko13[[#This Row],[Siirtyvät kustannukset (TP21+TP22)]]-Taulukko13[[#This Row],[Siirtyvät tulot ml. verokust. alenema ja tasauksen neutralisointi ]]</f>
        <v>407037.15350964665</v>
      </c>
      <c r="N298" s="66">
        <f>Taulukko13[[#This Row],[Siirtyvien kustannusten ja tulojen erotus]]*$N$3</f>
        <v>-244222.29210578793</v>
      </c>
      <c r="O298" s="66">
        <f>$O$3*Taulukko13[[#This Row],[Asukasluku 31.12.2022]]</f>
        <v>-3.1824123938861163E-8</v>
      </c>
      <c r="P298" s="154">
        <f>Taulukko13[[#This Row],[Muutoksen rajaus (omavastuu 40 %)]]+Taulukko13[[#This Row],[Neutralisointi]]</f>
        <v>-244222.29210581974</v>
      </c>
    </row>
  </sheetData>
  <pageMargins left="0.7" right="0.7" top="0.75" bottom="0.75" header="0.3" footer="0.3"/>
  <pageSetup paperSize="9" orientation="portrait" r:id="rId1"/>
  <ignoredErrors>
    <ignoredError sqref="M5" formula="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4"/>
  <dimension ref="A1:AE300"/>
  <sheetViews>
    <sheetView zoomScale="70" zoomScaleNormal="70" workbookViewId="0">
      <pane xSplit="3" ySplit="7" topLeftCell="D8" activePane="bottomRight" state="frozen"/>
      <selection pane="topRight" activeCell="D1" sqref="D1"/>
      <selection pane="bottomLeft" activeCell="A10" sqref="A10"/>
      <selection pane="bottomRight" activeCell="O22" sqref="O22"/>
    </sheetView>
  </sheetViews>
  <sheetFormatPr defaultColWidth="8.625" defaultRowHeight="12.75" x14ac:dyDescent="0.2"/>
  <cols>
    <col min="1" max="1" width="6.125" style="3" customWidth="1"/>
    <col min="2" max="2" width="14.625" style="3" bestFit="1" customWidth="1"/>
    <col min="3" max="3" width="11.625" style="3" customWidth="1"/>
    <col min="4" max="4" width="22.75" style="3" customWidth="1"/>
    <col min="5" max="5" width="25.5" style="3" customWidth="1"/>
    <col min="6" max="6" width="14.625" style="3" customWidth="1"/>
    <col min="7" max="7" width="16.375" style="3" customWidth="1"/>
    <col min="8" max="8" width="15" style="3" bestFit="1" customWidth="1"/>
    <col min="9" max="9" width="14.25" style="3" bestFit="1" customWidth="1"/>
    <col min="10" max="10" width="16.25" style="3" bestFit="1" customWidth="1"/>
    <col min="11" max="11" width="19.625" style="3" customWidth="1"/>
    <col min="12" max="12" width="17" style="3" customWidth="1"/>
    <col min="13" max="13" width="18.875" style="3" customWidth="1"/>
    <col min="14" max="14" width="25.375" style="3" customWidth="1"/>
    <col min="15" max="15" width="26.625" style="3" customWidth="1"/>
    <col min="16" max="16" width="15.875" style="6" customWidth="1"/>
    <col min="17" max="17" width="15.75" style="6" customWidth="1"/>
    <col min="18" max="18" width="20.625" style="3" customWidth="1"/>
    <col min="19" max="19" width="17.375" style="3" customWidth="1"/>
    <col min="20" max="20" width="14.25" style="3" bestFit="1" customWidth="1"/>
    <col min="21" max="21" width="14.25" style="3" customWidth="1"/>
    <col min="22" max="22" width="14.375" style="3" customWidth="1"/>
    <col min="23" max="23" width="14.25" style="3" bestFit="1" customWidth="1"/>
    <col min="24" max="24" width="16.125" style="6" customWidth="1"/>
    <col min="25" max="25" width="16.375" style="6" customWidth="1"/>
    <col min="26" max="26" width="21.625" style="5" customWidth="1"/>
    <col min="27" max="27" width="24.875" style="5" customWidth="1"/>
    <col min="28" max="31" width="8.625" style="1"/>
    <col min="32" max="16384" width="8.625" style="2"/>
  </cols>
  <sheetData>
    <row r="1" spans="1:31" s="12" customFormat="1" ht="23.25" x14ac:dyDescent="0.35">
      <c r="A1" s="120" t="s">
        <v>321</v>
      </c>
      <c r="B1" s="8"/>
      <c r="C1" s="8"/>
      <c r="D1" s="8"/>
      <c r="E1" s="8"/>
      <c r="F1" s="8"/>
      <c r="G1" s="8"/>
      <c r="H1" s="8"/>
      <c r="I1" s="8"/>
      <c r="J1" s="8"/>
      <c r="K1" s="8"/>
      <c r="L1" s="8"/>
      <c r="M1" s="8"/>
      <c r="N1" s="8"/>
      <c r="O1" s="8"/>
      <c r="P1" s="121"/>
      <c r="Q1" s="121"/>
      <c r="R1" s="8"/>
      <c r="S1" s="8"/>
      <c r="T1" s="8"/>
      <c r="U1" s="8"/>
      <c r="V1" s="8"/>
      <c r="W1" s="8"/>
      <c r="X1" s="121"/>
      <c r="Y1" s="121"/>
      <c r="Z1" s="65"/>
      <c r="AA1" s="65"/>
    </row>
    <row r="2" spans="1:31" s="12" customFormat="1" ht="15.75" x14ac:dyDescent="0.25">
      <c r="A2" s="47" t="s">
        <v>302</v>
      </c>
      <c r="B2" s="47"/>
      <c r="C2" s="47"/>
      <c r="D2" s="47"/>
      <c r="E2" s="47"/>
      <c r="F2" s="47"/>
      <c r="G2" s="47"/>
      <c r="H2" s="47"/>
      <c r="I2" s="47"/>
      <c r="J2" s="47"/>
      <c r="K2" s="47"/>
      <c r="L2" s="47"/>
      <c r="M2" s="47"/>
      <c r="N2" s="47"/>
      <c r="O2" s="47"/>
      <c r="P2" s="122"/>
      <c r="Q2" s="122"/>
      <c r="R2" s="47"/>
      <c r="S2" s="47"/>
      <c r="T2" s="47"/>
      <c r="U2" s="47"/>
      <c r="V2" s="47"/>
      <c r="W2" s="47"/>
      <c r="X2" s="122"/>
      <c r="Y2" s="122"/>
      <c r="Z2" s="123"/>
      <c r="AA2" s="123"/>
    </row>
    <row r="3" spans="1:31" s="12" customFormat="1" ht="15.75" x14ac:dyDescent="0.25">
      <c r="A3" s="47" t="s">
        <v>363</v>
      </c>
      <c r="B3" s="47"/>
      <c r="C3" s="47"/>
      <c r="D3" s="47"/>
      <c r="E3" s="47"/>
      <c r="F3" s="47"/>
      <c r="G3" s="47"/>
      <c r="H3" s="47"/>
      <c r="I3" s="47"/>
      <c r="J3" s="47"/>
      <c r="K3" s="47"/>
      <c r="L3" s="47"/>
      <c r="M3" s="47"/>
      <c r="N3" s="47"/>
      <c r="O3" s="47"/>
      <c r="P3" s="122"/>
      <c r="Q3" s="122"/>
      <c r="R3" s="47"/>
      <c r="S3" s="47"/>
      <c r="T3" s="47"/>
      <c r="U3" s="47"/>
      <c r="V3" s="47"/>
      <c r="W3" s="47"/>
      <c r="X3" s="122"/>
      <c r="Y3" s="122"/>
      <c r="Z3" s="123"/>
      <c r="AA3" s="123"/>
    </row>
    <row r="4" spans="1:31" s="12" customFormat="1" ht="15.75" x14ac:dyDescent="0.25">
      <c r="A4" s="124"/>
      <c r="B4" s="47"/>
      <c r="C4" s="47"/>
      <c r="D4" s="124"/>
      <c r="E4" s="124"/>
      <c r="F4" s="124"/>
      <c r="G4" s="124"/>
      <c r="H4" s="124"/>
      <c r="I4" s="124"/>
      <c r="J4" s="124"/>
      <c r="K4" s="124"/>
      <c r="L4" s="124"/>
      <c r="M4" s="124"/>
      <c r="N4" s="124"/>
      <c r="O4" s="124"/>
      <c r="P4" s="122"/>
      <c r="Q4" s="122"/>
      <c r="R4" s="124"/>
      <c r="S4" s="124"/>
      <c r="T4" s="124"/>
      <c r="U4" s="124"/>
      <c r="V4" s="124"/>
      <c r="W4" s="124"/>
      <c r="X4" s="122"/>
      <c r="Y4" s="122"/>
      <c r="Z4" s="123"/>
      <c r="AA4" s="123"/>
    </row>
    <row r="5" spans="1:31" s="119" customFormat="1" ht="18" x14ac:dyDescent="0.25">
      <c r="A5" s="129"/>
      <c r="B5" s="129"/>
      <c r="C5" s="129"/>
      <c r="D5" s="130" t="s">
        <v>398</v>
      </c>
      <c r="E5" s="131"/>
      <c r="F5" s="131"/>
      <c r="G5" s="131"/>
      <c r="H5" s="131"/>
      <c r="I5" s="131"/>
      <c r="J5" s="131"/>
      <c r="K5" s="131"/>
      <c r="L5" s="131"/>
      <c r="M5" s="131"/>
      <c r="N5" s="131"/>
      <c r="O5" s="131"/>
      <c r="P5" s="131"/>
      <c r="Q5" s="131"/>
      <c r="R5" s="156" t="s">
        <v>317</v>
      </c>
      <c r="S5" s="157"/>
      <c r="T5" s="157"/>
      <c r="U5" s="157"/>
      <c r="V5" s="157"/>
      <c r="W5" s="157"/>
      <c r="X5" s="157"/>
      <c r="Y5" s="157"/>
      <c r="Z5" s="169" t="s">
        <v>327</v>
      </c>
      <c r="AA5" s="138"/>
    </row>
    <row r="6" spans="1:31" s="125" customFormat="1" ht="47.25" x14ac:dyDescent="0.2">
      <c r="A6" s="132" t="s">
        <v>7</v>
      </c>
      <c r="B6" s="132" t="s">
        <v>303</v>
      </c>
      <c r="C6" s="132" t="s">
        <v>346</v>
      </c>
      <c r="D6" s="132" t="s">
        <v>397</v>
      </c>
      <c r="E6" s="132" t="s">
        <v>431</v>
      </c>
      <c r="F6" s="132" t="s">
        <v>316</v>
      </c>
      <c r="G6" s="132" t="s">
        <v>2</v>
      </c>
      <c r="H6" s="132" t="s">
        <v>1</v>
      </c>
      <c r="I6" s="132" t="s">
        <v>315</v>
      </c>
      <c r="J6" s="132" t="s">
        <v>313</v>
      </c>
      <c r="K6" s="132" t="s">
        <v>304</v>
      </c>
      <c r="L6" s="132" t="s">
        <v>318</v>
      </c>
      <c r="M6" s="132" t="s">
        <v>305</v>
      </c>
      <c r="N6" s="132" t="s">
        <v>362</v>
      </c>
      <c r="O6" s="132" t="s">
        <v>396</v>
      </c>
      <c r="P6" s="132" t="s">
        <v>306</v>
      </c>
      <c r="Q6" s="132" t="s">
        <v>307</v>
      </c>
      <c r="R6" s="158" t="s">
        <v>432</v>
      </c>
      <c r="S6" s="158" t="s">
        <v>319</v>
      </c>
      <c r="T6" s="158" t="s">
        <v>311</v>
      </c>
      <c r="U6" s="158" t="s">
        <v>312</v>
      </c>
      <c r="V6" s="158" t="s">
        <v>314</v>
      </c>
      <c r="W6" s="158" t="s">
        <v>308</v>
      </c>
      <c r="X6" s="158" t="s">
        <v>309</v>
      </c>
      <c r="Y6" s="158" t="s">
        <v>310</v>
      </c>
      <c r="Z6" s="137" t="s">
        <v>320</v>
      </c>
      <c r="AA6" s="137" t="s">
        <v>359</v>
      </c>
    </row>
    <row r="7" spans="1:31" s="128" customFormat="1" ht="16.5" thickBot="1" x14ac:dyDescent="0.3">
      <c r="A7" s="126"/>
      <c r="B7" s="126" t="s">
        <v>8</v>
      </c>
      <c r="C7" s="126"/>
      <c r="D7" s="126">
        <f t="shared" ref="D7:P7" si="0">SUM(D8:D300)</f>
        <v>5533611</v>
      </c>
      <c r="E7" s="126">
        <f t="shared" si="0"/>
        <v>15132875103.469995</v>
      </c>
      <c r="F7" s="126">
        <f t="shared" si="0"/>
        <v>8177604871.9259233</v>
      </c>
      <c r="G7" s="126">
        <f t="shared" si="0"/>
        <v>2071695844</v>
      </c>
      <c r="H7" s="126">
        <f t="shared" si="0"/>
        <v>1800330011.0902319</v>
      </c>
      <c r="I7" s="126">
        <f>SUM(I8:I300)</f>
        <v>2617757333.0226007</v>
      </c>
      <c r="J7" s="126">
        <f t="shared" si="0"/>
        <v>832499999.99999952</v>
      </c>
      <c r="K7" s="126">
        <f t="shared" si="0"/>
        <v>1.6034027794376016E-5</v>
      </c>
      <c r="L7" s="126">
        <f t="shared" si="0"/>
        <v>22351141</v>
      </c>
      <c r="M7" s="126">
        <f t="shared" si="0"/>
        <v>334633033.79000008</v>
      </c>
      <c r="N7" s="126">
        <f t="shared" si="0"/>
        <v>64000000.000000104</v>
      </c>
      <c r="O7" s="126">
        <f t="shared" si="0"/>
        <v>-223818768.67566681</v>
      </c>
      <c r="P7" s="135">
        <f t="shared" si="0"/>
        <v>564178362.68311501</v>
      </c>
      <c r="Q7" s="135">
        <f t="shared" ref="Q7" si="1">P7/D7</f>
        <v>101.95482889619726</v>
      </c>
      <c r="R7" s="126">
        <f t="shared" ref="R7:X7" si="2">SUM(R8:R300)</f>
        <v>37035126074.965668</v>
      </c>
      <c r="S7" s="126">
        <f t="shared" si="2"/>
        <v>21709453251.480007</v>
      </c>
      <c r="T7" s="126">
        <f t="shared" si="2"/>
        <v>2705810081.4861908</v>
      </c>
      <c r="U7" s="126">
        <f t="shared" si="2"/>
        <v>7955875003.0874109</v>
      </c>
      <c r="V7" s="126">
        <f t="shared" si="2"/>
        <v>2776499999.9999995</v>
      </c>
      <c r="W7" s="126">
        <f t="shared" si="2"/>
        <v>2428680018.7900033</v>
      </c>
      <c r="X7" s="159">
        <f t="shared" si="2"/>
        <v>541192279.87792289</v>
      </c>
      <c r="Y7" s="159">
        <f t="shared" ref="Y7:Y69" si="3">X7/D7</f>
        <v>97.800925991711907</v>
      </c>
      <c r="Z7" s="133">
        <f>SUM(Z8:Z300)</f>
        <v>22986082.805191837</v>
      </c>
      <c r="AA7" s="133">
        <f t="shared" ref="AA7:AA69" si="4">Z7/D7</f>
        <v>4.1539029044853057</v>
      </c>
      <c r="AB7" s="127"/>
      <c r="AC7" s="127"/>
      <c r="AD7" s="127"/>
      <c r="AE7" s="127"/>
    </row>
    <row r="8" spans="1:31" s="119" customFormat="1" ht="15" x14ac:dyDescent="0.2">
      <c r="A8" s="118">
        <v>5</v>
      </c>
      <c r="B8" s="118" t="s">
        <v>9</v>
      </c>
      <c r="C8" s="118">
        <v>14</v>
      </c>
      <c r="D8" s="118">
        <v>9183</v>
      </c>
      <c r="E8" s="118">
        <v>27461259.950263694</v>
      </c>
      <c r="F8" s="118">
        <v>11803364.188988442</v>
      </c>
      <c r="G8" s="118">
        <v>2351622</v>
      </c>
      <c r="H8" s="118">
        <v>1899981.8778640965</v>
      </c>
      <c r="I8" s="118">
        <v>9622424.8539236952</v>
      </c>
      <c r="J8" s="118">
        <v>1971950.9402568666</v>
      </c>
      <c r="K8" s="118">
        <v>-116173.44209867404</v>
      </c>
      <c r="L8" s="118">
        <v>1402244</v>
      </c>
      <c r="M8" s="118">
        <v>15483.14</v>
      </c>
      <c r="N8" s="118">
        <v>71143.684047033748</v>
      </c>
      <c r="O8" s="118">
        <v>-371426.13616111578</v>
      </c>
      <c r="P8" s="136">
        <f>SUM(F8:O8)-E8</f>
        <v>1189355.156556651</v>
      </c>
      <c r="Q8" s="136">
        <f>P8/D8</f>
        <v>129.51705940941423</v>
      </c>
      <c r="R8" s="118">
        <v>70935332.560000002</v>
      </c>
      <c r="S8" s="118">
        <v>26896573.879999999</v>
      </c>
      <c r="T8" s="118">
        <v>2855596.1513290401</v>
      </c>
      <c r="U8" s="118">
        <v>31157689.072339755</v>
      </c>
      <c r="V8" s="118">
        <v>6576722.8656134466</v>
      </c>
      <c r="W8" s="118">
        <v>3769349.14</v>
      </c>
      <c r="X8" s="160">
        <f>S8+T8+U8+V8+W8-R8</f>
        <v>320598.54928223789</v>
      </c>
      <c r="Y8" s="160">
        <f>X8/D8</f>
        <v>34.912180037268634</v>
      </c>
      <c r="Z8" s="134">
        <f>P8-X8</f>
        <v>868756.60727441311</v>
      </c>
      <c r="AA8" s="134">
        <f t="shared" si="4"/>
        <v>94.604879372145604</v>
      </c>
    </row>
    <row r="9" spans="1:31" s="119" customFormat="1" ht="15" x14ac:dyDescent="0.2">
      <c r="A9" s="118">
        <v>9</v>
      </c>
      <c r="B9" s="118" t="s">
        <v>10</v>
      </c>
      <c r="C9" s="118">
        <v>17</v>
      </c>
      <c r="D9" s="118">
        <v>2447</v>
      </c>
      <c r="E9" s="118">
        <v>6674223.9586265311</v>
      </c>
      <c r="F9" s="118">
        <v>3367200.9801390958</v>
      </c>
      <c r="G9" s="118">
        <v>759405</v>
      </c>
      <c r="H9" s="118">
        <v>247211.77537385162</v>
      </c>
      <c r="I9" s="118">
        <v>3075431.5196983889</v>
      </c>
      <c r="J9" s="118">
        <v>525124.40719951689</v>
      </c>
      <c r="K9" s="118">
        <v>501209.41282024886</v>
      </c>
      <c r="L9" s="118">
        <v>-539829</v>
      </c>
      <c r="M9" s="118">
        <v>150153.63</v>
      </c>
      <c r="N9" s="118">
        <v>18943.261193157548</v>
      </c>
      <c r="O9" s="118">
        <v>-98974.164781253436</v>
      </c>
      <c r="P9" s="136">
        <f t="shared" ref="P9:P72" si="5">SUM(F9:O9)-E9</f>
        <v>1331652.8630164731</v>
      </c>
      <c r="Q9" s="136">
        <f t="shared" ref="Q9:Q71" si="6">P9/D9</f>
        <v>544.19814589966211</v>
      </c>
      <c r="R9" s="118">
        <v>18035531.253399998</v>
      </c>
      <c r="S9" s="118">
        <v>7516145.6500000004</v>
      </c>
      <c r="T9" s="118">
        <v>371549.66424431722</v>
      </c>
      <c r="U9" s="118">
        <v>9435657.4002618492</v>
      </c>
      <c r="V9" s="118">
        <v>1751360.8607681198</v>
      </c>
      <c r="W9" s="118">
        <v>369729.63</v>
      </c>
      <c r="X9" s="160">
        <f t="shared" ref="X9:X71" si="7">S9+T9+U9+V9+W9-R9</f>
        <v>1408911.9518742897</v>
      </c>
      <c r="Y9" s="160">
        <f t="shared" si="3"/>
        <v>575.77112867768278</v>
      </c>
      <c r="Z9" s="134">
        <f t="shared" ref="Z9:Z70" si="8">P9-X9</f>
        <v>-77259.088857816532</v>
      </c>
      <c r="AA9" s="134">
        <f t="shared" si="4"/>
        <v>-31.572982778020652</v>
      </c>
    </row>
    <row r="10" spans="1:31" s="119" customFormat="1" ht="15" x14ac:dyDescent="0.2">
      <c r="A10" s="118">
        <v>10</v>
      </c>
      <c r="B10" s="118" t="s">
        <v>11</v>
      </c>
      <c r="C10" s="118">
        <v>14</v>
      </c>
      <c r="D10" s="118">
        <v>11102</v>
      </c>
      <c r="E10" s="118">
        <v>30628914.618420407</v>
      </c>
      <c r="F10" s="118">
        <v>13264540.787051909</v>
      </c>
      <c r="G10" s="118">
        <v>2845849</v>
      </c>
      <c r="H10" s="118">
        <v>2385432.7638695273</v>
      </c>
      <c r="I10" s="118">
        <v>10568098.115272544</v>
      </c>
      <c r="J10" s="118">
        <v>2410720.3876794139</v>
      </c>
      <c r="K10" s="118">
        <v>-389211.84188574023</v>
      </c>
      <c r="L10" s="118">
        <v>-549308</v>
      </c>
      <c r="M10" s="118">
        <v>-940801.24</v>
      </c>
      <c r="N10" s="118">
        <v>82717.747253130074</v>
      </c>
      <c r="O10" s="118">
        <v>-449044.20817387645</v>
      </c>
      <c r="P10" s="136">
        <f t="shared" si="5"/>
        <v>-1399921.1073534973</v>
      </c>
      <c r="Q10" s="136">
        <f t="shared" si="6"/>
        <v>-126.09629862668864</v>
      </c>
      <c r="R10" s="118">
        <v>84008414.269999996</v>
      </c>
      <c r="S10" s="118">
        <v>30724498.879999999</v>
      </c>
      <c r="T10" s="118">
        <v>3585213.5105056609</v>
      </c>
      <c r="U10" s="118">
        <v>37688245.633795515</v>
      </c>
      <c r="V10" s="118">
        <v>8040078.2659362117</v>
      </c>
      <c r="W10" s="118">
        <v>1355739.76</v>
      </c>
      <c r="X10" s="160">
        <f t="shared" si="7"/>
        <v>-2614638.2197626084</v>
      </c>
      <c r="Y10" s="160">
        <f t="shared" si="3"/>
        <v>-235.51055843655274</v>
      </c>
      <c r="Z10" s="134">
        <f t="shared" si="8"/>
        <v>1214717.1124091111</v>
      </c>
      <c r="AA10" s="134">
        <f t="shared" si="4"/>
        <v>109.41425980986409</v>
      </c>
    </row>
    <row r="11" spans="1:31" s="119" customFormat="1" ht="15" x14ac:dyDescent="0.2">
      <c r="A11" s="118">
        <v>16</v>
      </c>
      <c r="B11" s="118" t="s">
        <v>12</v>
      </c>
      <c r="C11" s="118">
        <v>7</v>
      </c>
      <c r="D11" s="118">
        <v>8014</v>
      </c>
      <c r="E11" s="118">
        <v>22869660.242533237</v>
      </c>
      <c r="F11" s="118">
        <v>11184449.334565533</v>
      </c>
      <c r="G11" s="118">
        <v>3037517</v>
      </c>
      <c r="H11" s="118">
        <v>1492180.6655009964</v>
      </c>
      <c r="I11" s="118">
        <v>2806648.4919904904</v>
      </c>
      <c r="J11" s="118">
        <v>1422540.1183525133</v>
      </c>
      <c r="K11" s="118">
        <v>2221609.0145399319</v>
      </c>
      <c r="L11" s="118">
        <v>-500661</v>
      </c>
      <c r="M11" s="118">
        <v>381969.77</v>
      </c>
      <c r="N11" s="118">
        <v>77391.184616496743</v>
      </c>
      <c r="O11" s="118">
        <v>-324143.42319450964</v>
      </c>
      <c r="P11" s="136">
        <f t="shared" si="5"/>
        <v>-1070159.0861617848</v>
      </c>
      <c r="Q11" s="136">
        <f t="shared" si="6"/>
        <v>-133.53619742472983</v>
      </c>
      <c r="R11" s="118">
        <v>55659468.946737625</v>
      </c>
      <c r="S11" s="118">
        <v>27892095.640000001</v>
      </c>
      <c r="T11" s="118">
        <v>2242689.8513022028</v>
      </c>
      <c r="U11" s="118">
        <v>18926057.905282021</v>
      </c>
      <c r="V11" s="118">
        <v>4744363.5298567638</v>
      </c>
      <c r="W11" s="118">
        <v>2918825.77</v>
      </c>
      <c r="X11" s="160">
        <f t="shared" si="7"/>
        <v>1064563.74970337</v>
      </c>
      <c r="Y11" s="160">
        <f t="shared" si="3"/>
        <v>132.83800220905542</v>
      </c>
      <c r="Z11" s="134">
        <f t="shared" si="8"/>
        <v>-2134722.8358651549</v>
      </c>
      <c r="AA11" s="134">
        <f t="shared" si="4"/>
        <v>-266.37419963378522</v>
      </c>
    </row>
    <row r="12" spans="1:31" s="119" customFormat="1" ht="15" x14ac:dyDescent="0.2">
      <c r="A12" s="118">
        <v>18</v>
      </c>
      <c r="B12" s="118" t="s">
        <v>13</v>
      </c>
      <c r="C12" s="118">
        <v>34</v>
      </c>
      <c r="D12" s="118">
        <v>4763</v>
      </c>
      <c r="E12" s="118">
        <v>13436869.000092532</v>
      </c>
      <c r="F12" s="118">
        <v>8193432.6436544657</v>
      </c>
      <c r="G12" s="118">
        <v>1230753</v>
      </c>
      <c r="H12" s="118">
        <v>1010044.3670789839</v>
      </c>
      <c r="I12" s="118">
        <v>3670460.5823014863</v>
      </c>
      <c r="J12" s="118">
        <v>833349.76911275019</v>
      </c>
      <c r="K12" s="118">
        <v>-416195.8692082488</v>
      </c>
      <c r="L12" s="118">
        <v>-212406</v>
      </c>
      <c r="M12" s="118">
        <v>-395060.6</v>
      </c>
      <c r="N12" s="118">
        <v>51746.3744511572</v>
      </c>
      <c r="O12" s="118">
        <v>-192649.75351577858</v>
      </c>
      <c r="P12" s="136">
        <f t="shared" si="5"/>
        <v>336605.51378228515</v>
      </c>
      <c r="Q12" s="136">
        <f t="shared" si="6"/>
        <v>70.670903586454997</v>
      </c>
      <c r="R12" s="118">
        <v>30403172.949999999</v>
      </c>
      <c r="S12" s="118">
        <v>19358533.940000001</v>
      </c>
      <c r="T12" s="118">
        <v>1518058.7589437445</v>
      </c>
      <c r="U12" s="118">
        <v>6135966.9950370872</v>
      </c>
      <c r="V12" s="118">
        <v>2779334.0948246871</v>
      </c>
      <c r="W12" s="118">
        <v>623286.4</v>
      </c>
      <c r="X12" s="160">
        <f t="shared" si="7"/>
        <v>12007.238805517554</v>
      </c>
      <c r="Y12" s="160">
        <f t="shared" si="3"/>
        <v>2.5209403328821236</v>
      </c>
      <c r="Z12" s="134">
        <f t="shared" si="8"/>
        <v>324598.2749767676</v>
      </c>
      <c r="AA12" s="134">
        <f t="shared" si="4"/>
        <v>68.149963253572878</v>
      </c>
    </row>
    <row r="13" spans="1:31" s="119" customFormat="1" ht="15" x14ac:dyDescent="0.2">
      <c r="A13" s="118">
        <v>19</v>
      </c>
      <c r="B13" s="118" t="s">
        <v>14</v>
      </c>
      <c r="C13" s="118">
        <v>2</v>
      </c>
      <c r="D13" s="118">
        <v>3965</v>
      </c>
      <c r="E13" s="118">
        <v>9911599.5687598288</v>
      </c>
      <c r="F13" s="118">
        <v>6300496.0480978619</v>
      </c>
      <c r="G13" s="118">
        <v>870962</v>
      </c>
      <c r="H13" s="118">
        <v>541074.42212707771</v>
      </c>
      <c r="I13" s="118">
        <v>3426794.5113304714</v>
      </c>
      <c r="J13" s="118">
        <v>673665.62463138299</v>
      </c>
      <c r="K13" s="118">
        <v>-368783.25095011661</v>
      </c>
      <c r="L13" s="118">
        <v>-728739</v>
      </c>
      <c r="M13" s="118">
        <v>45341.72</v>
      </c>
      <c r="N13" s="118">
        <v>38553.857537173237</v>
      </c>
      <c r="O13" s="118">
        <v>-160372.93149067016</v>
      </c>
      <c r="P13" s="136">
        <f t="shared" si="5"/>
        <v>727393.4325233493</v>
      </c>
      <c r="Q13" s="136">
        <f t="shared" si="6"/>
        <v>183.45357692896579</v>
      </c>
      <c r="R13" s="118">
        <v>23805548.091039997</v>
      </c>
      <c r="S13" s="118">
        <v>14725460.51</v>
      </c>
      <c r="T13" s="118">
        <v>813214.71454917802</v>
      </c>
      <c r="U13" s="118">
        <v>5991014.9217118435</v>
      </c>
      <c r="V13" s="118">
        <v>2246765.894040884</v>
      </c>
      <c r="W13" s="118">
        <v>187564.72</v>
      </c>
      <c r="X13" s="160">
        <f t="shared" si="7"/>
        <v>158472.6692619063</v>
      </c>
      <c r="Y13" s="160">
        <f t="shared" si="3"/>
        <v>39.967886320783428</v>
      </c>
      <c r="Z13" s="134">
        <f t="shared" si="8"/>
        <v>568920.763261443</v>
      </c>
      <c r="AA13" s="134">
        <f t="shared" si="4"/>
        <v>143.48569060818235</v>
      </c>
    </row>
    <row r="14" spans="1:31" s="119" customFormat="1" ht="15" x14ac:dyDescent="0.2">
      <c r="A14" s="118">
        <v>20</v>
      </c>
      <c r="B14" s="118" t="s">
        <v>15</v>
      </c>
      <c r="C14" s="118">
        <v>6</v>
      </c>
      <c r="D14" s="118">
        <v>16473</v>
      </c>
      <c r="E14" s="118">
        <v>40426610.681029812</v>
      </c>
      <c r="F14" s="118">
        <v>27605036.207137384</v>
      </c>
      <c r="G14" s="118">
        <v>3736621</v>
      </c>
      <c r="H14" s="118">
        <v>1599885.7684804716</v>
      </c>
      <c r="I14" s="118">
        <v>11379383.935948096</v>
      </c>
      <c r="J14" s="118">
        <v>2767297.0686411047</v>
      </c>
      <c r="K14" s="118">
        <v>-2617588.0725036655</v>
      </c>
      <c r="L14" s="118">
        <v>-2651158</v>
      </c>
      <c r="M14" s="118">
        <v>10634.03</v>
      </c>
      <c r="N14" s="118">
        <v>160871.72744846821</v>
      </c>
      <c r="O14" s="118">
        <v>-666285.82608973759</v>
      </c>
      <c r="P14" s="136">
        <f t="shared" si="5"/>
        <v>898087.15803231299</v>
      </c>
      <c r="Q14" s="136">
        <f t="shared" si="6"/>
        <v>54.518737208299214</v>
      </c>
      <c r="R14" s="118">
        <v>106840709.27000001</v>
      </c>
      <c r="S14" s="118">
        <v>63090321.490000002</v>
      </c>
      <c r="T14" s="118">
        <v>2404568.7275612284</v>
      </c>
      <c r="U14" s="118">
        <v>29430194.091806799</v>
      </c>
      <c r="V14" s="118">
        <v>9229309.6829814203</v>
      </c>
      <c r="W14" s="118">
        <v>1096097.03</v>
      </c>
      <c r="X14" s="160">
        <f t="shared" si="7"/>
        <v>-1590218.2476505637</v>
      </c>
      <c r="Y14" s="160">
        <f t="shared" si="3"/>
        <v>-96.534829578738766</v>
      </c>
      <c r="Z14" s="134">
        <f t="shared" si="8"/>
        <v>2488305.4056828767</v>
      </c>
      <c r="AA14" s="134">
        <f t="shared" si="4"/>
        <v>151.05356678703799</v>
      </c>
    </row>
    <row r="15" spans="1:31" s="119" customFormat="1" ht="15" x14ac:dyDescent="0.2">
      <c r="A15" s="118">
        <v>46</v>
      </c>
      <c r="B15" s="118" t="s">
        <v>16</v>
      </c>
      <c r="C15" s="118">
        <v>10</v>
      </c>
      <c r="D15" s="118">
        <v>1341</v>
      </c>
      <c r="E15" s="118">
        <v>3774644.4329260355</v>
      </c>
      <c r="F15" s="118">
        <v>1524898.0503959635</v>
      </c>
      <c r="G15" s="118">
        <v>558186</v>
      </c>
      <c r="H15" s="118">
        <v>505937.38130062964</v>
      </c>
      <c r="I15" s="118">
        <v>1086001.4055628912</v>
      </c>
      <c r="J15" s="118">
        <v>300546.13706906768</v>
      </c>
      <c r="K15" s="118">
        <v>385375.95526554435</v>
      </c>
      <c r="L15" s="118">
        <v>-336729</v>
      </c>
      <c r="M15" s="118">
        <v>85906.53</v>
      </c>
      <c r="N15" s="118">
        <v>10569.701297756899</v>
      </c>
      <c r="O15" s="118">
        <v>-54239.621974524263</v>
      </c>
      <c r="P15" s="136">
        <f t="shared" si="5"/>
        <v>291808.10599129368</v>
      </c>
      <c r="Q15" s="136">
        <f t="shared" si="6"/>
        <v>217.60485159678873</v>
      </c>
      <c r="R15" s="118">
        <v>10502162.299999999</v>
      </c>
      <c r="S15" s="118">
        <v>3654779.01</v>
      </c>
      <c r="T15" s="118">
        <v>760404.0662837713</v>
      </c>
      <c r="U15" s="118">
        <v>5378947.5417952109</v>
      </c>
      <c r="V15" s="118">
        <v>1002361.9814681885</v>
      </c>
      <c r="W15" s="118">
        <v>307363.53000000003</v>
      </c>
      <c r="X15" s="160">
        <f t="shared" si="7"/>
        <v>601693.82954717055</v>
      </c>
      <c r="Y15" s="160">
        <f t="shared" si="3"/>
        <v>448.69040234688333</v>
      </c>
      <c r="Z15" s="134">
        <f t="shared" si="8"/>
        <v>-309885.72355587687</v>
      </c>
      <c r="AA15" s="134">
        <f t="shared" si="4"/>
        <v>-231.0855507500946</v>
      </c>
    </row>
    <row r="16" spans="1:31" s="119" customFormat="1" ht="15" x14ac:dyDescent="0.2">
      <c r="A16" s="118">
        <v>47</v>
      </c>
      <c r="B16" s="118" t="s">
        <v>17</v>
      </c>
      <c r="C16" s="118">
        <v>19</v>
      </c>
      <c r="D16" s="118">
        <v>1811</v>
      </c>
      <c r="E16" s="118">
        <v>7483773.5771060586</v>
      </c>
      <c r="F16" s="118">
        <v>2377351.1207037</v>
      </c>
      <c r="G16" s="118">
        <v>885313</v>
      </c>
      <c r="H16" s="118">
        <v>551744.25797080505</v>
      </c>
      <c r="I16" s="118">
        <v>2766703.5280555827</v>
      </c>
      <c r="J16" s="118">
        <v>386736.84316276363</v>
      </c>
      <c r="K16" s="118">
        <v>-117535.27061683589</v>
      </c>
      <c r="L16" s="118">
        <v>-86561</v>
      </c>
      <c r="M16" s="118">
        <v>2233580.02</v>
      </c>
      <c r="N16" s="118">
        <v>15721.913614469073</v>
      </c>
      <c r="O16" s="118">
        <v>-73249.780310114424</v>
      </c>
      <c r="P16" s="136">
        <f t="shared" si="5"/>
        <v>1456031.0554743111</v>
      </c>
      <c r="Q16" s="136">
        <f t="shared" si="6"/>
        <v>803.99285227736675</v>
      </c>
      <c r="R16" s="118">
        <v>17393193.84</v>
      </c>
      <c r="S16" s="118">
        <v>5646444.8899999997</v>
      </c>
      <c r="T16" s="118">
        <v>829250.96857811406</v>
      </c>
      <c r="U16" s="118">
        <v>8660525.5418423675</v>
      </c>
      <c r="V16" s="118">
        <v>1289819.6336833797</v>
      </c>
      <c r="W16" s="118">
        <v>3032332.02</v>
      </c>
      <c r="X16" s="160">
        <f t="shared" si="7"/>
        <v>2065179.2141038626</v>
      </c>
      <c r="Y16" s="160">
        <f t="shared" si="3"/>
        <v>1140.352961956854</v>
      </c>
      <c r="Z16" s="134">
        <f t="shared" si="8"/>
        <v>-609148.15862955153</v>
      </c>
      <c r="AA16" s="134">
        <f t="shared" si="4"/>
        <v>-336.36010967948732</v>
      </c>
    </row>
    <row r="17" spans="1:27" s="119" customFormat="1" ht="15" x14ac:dyDescent="0.2">
      <c r="A17" s="118">
        <v>49</v>
      </c>
      <c r="B17" s="118" t="s">
        <v>18</v>
      </c>
      <c r="C17" s="118">
        <v>33</v>
      </c>
      <c r="D17" s="118">
        <v>305274</v>
      </c>
      <c r="E17" s="118">
        <v>954928846.45772767</v>
      </c>
      <c r="F17" s="118">
        <v>443896743.14886111</v>
      </c>
      <c r="G17" s="118">
        <v>140504729</v>
      </c>
      <c r="H17" s="118">
        <v>134375022.35271186</v>
      </c>
      <c r="I17" s="118">
        <v>201590315.59047353</v>
      </c>
      <c r="J17" s="118">
        <v>29327458.985829175</v>
      </c>
      <c r="K17" s="118">
        <v>116321535.31743027</v>
      </c>
      <c r="L17" s="118">
        <v>1373865</v>
      </c>
      <c r="M17" s="118">
        <v>-16108172.289999999</v>
      </c>
      <c r="N17" s="118">
        <v>4951286.6600609599</v>
      </c>
      <c r="O17" s="118">
        <v>-12347461.863274362</v>
      </c>
      <c r="P17" s="136">
        <f t="shared" si="5"/>
        <v>88956475.444365144</v>
      </c>
      <c r="Q17" s="136">
        <f t="shared" si="6"/>
        <v>291.39879401575354</v>
      </c>
      <c r="R17" s="118">
        <v>1848326985.8799999</v>
      </c>
      <c r="S17" s="118">
        <v>1493238656.3499999</v>
      </c>
      <c r="T17" s="118">
        <v>201960480.41963771</v>
      </c>
      <c r="U17" s="118">
        <v>68242353.171724796</v>
      </c>
      <c r="V17" s="118">
        <v>97811038.88787359</v>
      </c>
      <c r="W17" s="118">
        <v>125770421.71000001</v>
      </c>
      <c r="X17" s="160">
        <f t="shared" si="7"/>
        <v>138695964.65923619</v>
      </c>
      <c r="Y17" s="160">
        <f t="shared" si="3"/>
        <v>454.33271310113599</v>
      </c>
      <c r="Z17" s="134">
        <f t="shared" si="8"/>
        <v>-49739489.214871049</v>
      </c>
      <c r="AA17" s="134">
        <f t="shared" si="4"/>
        <v>-162.93391908538248</v>
      </c>
    </row>
    <row r="18" spans="1:27" s="119" customFormat="1" ht="15" x14ac:dyDescent="0.2">
      <c r="A18" s="118">
        <v>50</v>
      </c>
      <c r="B18" s="118" t="s">
        <v>19</v>
      </c>
      <c r="C18" s="118">
        <v>4</v>
      </c>
      <c r="D18" s="118">
        <v>11276</v>
      </c>
      <c r="E18" s="118">
        <v>29837510.3068996</v>
      </c>
      <c r="F18" s="118">
        <v>17097331.948458347</v>
      </c>
      <c r="G18" s="118">
        <v>3237628</v>
      </c>
      <c r="H18" s="118">
        <v>2171675.6209267597</v>
      </c>
      <c r="I18" s="118">
        <v>5658653.5395459738</v>
      </c>
      <c r="J18" s="118">
        <v>2047598.9509427883</v>
      </c>
      <c r="K18" s="118">
        <v>-845140.97367454518</v>
      </c>
      <c r="L18" s="118">
        <v>-1334392</v>
      </c>
      <c r="M18" s="118">
        <v>32291.87</v>
      </c>
      <c r="N18" s="118">
        <v>113827.29070506011</v>
      </c>
      <c r="O18" s="118">
        <v>-456082.01147258433</v>
      </c>
      <c r="P18" s="136">
        <f t="shared" si="5"/>
        <v>-2114118.0714678019</v>
      </c>
      <c r="Q18" s="136">
        <f t="shared" si="6"/>
        <v>-187.48830005922329</v>
      </c>
      <c r="R18" s="118">
        <v>78453677.849999994</v>
      </c>
      <c r="S18" s="118">
        <v>41682592.359999999</v>
      </c>
      <c r="T18" s="118">
        <v>3263946.1855866099</v>
      </c>
      <c r="U18" s="118">
        <v>22011237.615159743</v>
      </c>
      <c r="V18" s="118">
        <v>6829019.20395514</v>
      </c>
      <c r="W18" s="118">
        <v>1935527.87</v>
      </c>
      <c r="X18" s="160">
        <f t="shared" si="7"/>
        <v>-2731354.6152984947</v>
      </c>
      <c r="Y18" s="160">
        <f t="shared" si="3"/>
        <v>-242.22726279695766</v>
      </c>
      <c r="Z18" s="134">
        <f t="shared" si="8"/>
        <v>617236.54383069277</v>
      </c>
      <c r="AA18" s="134">
        <f t="shared" si="4"/>
        <v>54.738962737734369</v>
      </c>
    </row>
    <row r="19" spans="1:27" s="119" customFormat="1" ht="15" x14ac:dyDescent="0.2">
      <c r="A19" s="118">
        <v>51</v>
      </c>
      <c r="B19" s="118" t="s">
        <v>20</v>
      </c>
      <c r="C19" s="118">
        <v>4</v>
      </c>
      <c r="D19" s="118">
        <v>9211</v>
      </c>
      <c r="E19" s="118">
        <v>30567802.299934871</v>
      </c>
      <c r="F19" s="118">
        <v>9591280.5108268857</v>
      </c>
      <c r="G19" s="118">
        <v>24629239</v>
      </c>
      <c r="H19" s="118">
        <v>1982283.9643210864</v>
      </c>
      <c r="I19" s="118">
        <v>3619217.8778597903</v>
      </c>
      <c r="J19" s="118">
        <v>1747238.2124922844</v>
      </c>
      <c r="K19" s="118">
        <v>-4127677.2240469274</v>
      </c>
      <c r="L19" s="118">
        <v>-971299</v>
      </c>
      <c r="M19" s="118">
        <v>-48731.92</v>
      </c>
      <c r="N19" s="118">
        <v>101390.14459007535</v>
      </c>
      <c r="O19" s="118">
        <v>-372558.65623217222</v>
      </c>
      <c r="P19" s="136">
        <f t="shared" si="5"/>
        <v>5582580.6098761484</v>
      </c>
      <c r="Q19" s="136">
        <f t="shared" si="6"/>
        <v>606.07758222518169</v>
      </c>
      <c r="R19" s="118">
        <v>72254659.63000001</v>
      </c>
      <c r="S19" s="118">
        <v>31466185.039999999</v>
      </c>
      <c r="T19" s="118">
        <v>2979298.4825673685</v>
      </c>
      <c r="U19" s="118">
        <v>9331531.4070571288</v>
      </c>
      <c r="V19" s="118">
        <v>5827275.55193373</v>
      </c>
      <c r="W19" s="118">
        <v>23609208.079999998</v>
      </c>
      <c r="X19" s="160">
        <f t="shared" si="7"/>
        <v>958838.93155820668</v>
      </c>
      <c r="Y19" s="160">
        <f t="shared" si="3"/>
        <v>104.09715900099953</v>
      </c>
      <c r="Z19" s="134">
        <f t="shared" si="8"/>
        <v>4623741.6783179417</v>
      </c>
      <c r="AA19" s="134">
        <f t="shared" si="4"/>
        <v>501.98042322418212</v>
      </c>
    </row>
    <row r="20" spans="1:27" s="119" customFormat="1" ht="15" x14ac:dyDescent="0.2">
      <c r="A20" s="118">
        <v>52</v>
      </c>
      <c r="B20" s="118" t="s">
        <v>21</v>
      </c>
      <c r="C20" s="118">
        <v>14</v>
      </c>
      <c r="D20" s="118">
        <v>2346</v>
      </c>
      <c r="E20" s="118">
        <v>7566123.8391658664</v>
      </c>
      <c r="F20" s="118">
        <v>3382517.4974946557</v>
      </c>
      <c r="G20" s="118">
        <v>792746</v>
      </c>
      <c r="H20" s="118">
        <v>616505.54909674171</v>
      </c>
      <c r="I20" s="118">
        <v>2025624.5865524355</v>
      </c>
      <c r="J20" s="118">
        <v>545732.37184325233</v>
      </c>
      <c r="K20" s="118">
        <v>474852.91594942554</v>
      </c>
      <c r="L20" s="118">
        <v>89163</v>
      </c>
      <c r="M20" s="118">
        <v>-159247.24</v>
      </c>
      <c r="N20" s="118">
        <v>18958.748703053232</v>
      </c>
      <c r="O20" s="118">
        <v>-94889.003096371307</v>
      </c>
      <c r="P20" s="136">
        <f t="shared" si="5"/>
        <v>125840.58737732656</v>
      </c>
      <c r="Q20" s="136">
        <f t="shared" si="6"/>
        <v>53.640489078144313</v>
      </c>
      <c r="R20" s="118">
        <v>18661889.539999999</v>
      </c>
      <c r="S20" s="118">
        <v>7349215.2300000004</v>
      </c>
      <c r="T20" s="118">
        <v>926584.09824832727</v>
      </c>
      <c r="U20" s="118">
        <v>8176930.3209515754</v>
      </c>
      <c r="V20" s="118">
        <v>1820091.2077150643</v>
      </c>
      <c r="W20" s="118">
        <v>722661.76</v>
      </c>
      <c r="X20" s="160">
        <f t="shared" si="7"/>
        <v>333593.07691496983</v>
      </c>
      <c r="Y20" s="160">
        <f t="shared" si="3"/>
        <v>142.19653747441168</v>
      </c>
      <c r="Z20" s="134">
        <f t="shared" si="8"/>
        <v>-207752.48953764327</v>
      </c>
      <c r="AA20" s="134">
        <f t="shared" si="4"/>
        <v>-88.556048396267371</v>
      </c>
    </row>
    <row r="21" spans="1:27" s="119" customFormat="1" ht="15" x14ac:dyDescent="0.2">
      <c r="A21" s="118">
        <v>61</v>
      </c>
      <c r="B21" s="118" t="s">
        <v>22</v>
      </c>
      <c r="C21" s="118">
        <v>5</v>
      </c>
      <c r="D21" s="118">
        <v>16459</v>
      </c>
      <c r="E21" s="118">
        <v>39376715.147125766</v>
      </c>
      <c r="F21" s="118">
        <v>21749458.110843454</v>
      </c>
      <c r="G21" s="118">
        <v>5195741</v>
      </c>
      <c r="H21" s="118">
        <v>4114887.0230171545</v>
      </c>
      <c r="I21" s="118">
        <v>4771253.3414778411</v>
      </c>
      <c r="J21" s="118">
        <v>2928809.5708765574</v>
      </c>
      <c r="K21" s="118">
        <v>672374.01550994324</v>
      </c>
      <c r="L21" s="118">
        <v>924358</v>
      </c>
      <c r="M21" s="118">
        <v>-277603.05</v>
      </c>
      <c r="N21" s="118">
        <v>156169.78300939046</v>
      </c>
      <c r="O21" s="118">
        <v>-665719.56605420937</v>
      </c>
      <c r="P21" s="136">
        <f t="shared" si="5"/>
        <v>193013.08155435324</v>
      </c>
      <c r="Q21" s="136">
        <f t="shared" si="6"/>
        <v>11.726902093344263</v>
      </c>
      <c r="R21" s="118">
        <v>114597861.22999999</v>
      </c>
      <c r="S21" s="118">
        <v>54909111.609999999</v>
      </c>
      <c r="T21" s="118">
        <v>6184521.8248605235</v>
      </c>
      <c r="U21" s="118">
        <v>39560391.261655383</v>
      </c>
      <c r="V21" s="118">
        <v>9767975.7039504685</v>
      </c>
      <c r="W21" s="118">
        <v>5842495.9500000002</v>
      </c>
      <c r="X21" s="160">
        <f t="shared" si="7"/>
        <v>1666635.1204663813</v>
      </c>
      <c r="Y21" s="160">
        <f t="shared" si="3"/>
        <v>101.25980439069089</v>
      </c>
      <c r="Z21" s="134">
        <f t="shared" si="8"/>
        <v>-1473622.0389120281</v>
      </c>
      <c r="AA21" s="134">
        <f t="shared" si="4"/>
        <v>-89.532902297346624</v>
      </c>
    </row>
    <row r="22" spans="1:27" s="119" customFormat="1" ht="15" x14ac:dyDescent="0.2">
      <c r="A22" s="118">
        <v>69</v>
      </c>
      <c r="B22" s="118" t="s">
        <v>23</v>
      </c>
      <c r="C22" s="118">
        <v>17</v>
      </c>
      <c r="D22" s="118">
        <v>6687</v>
      </c>
      <c r="E22" s="118">
        <v>20384585.533285566</v>
      </c>
      <c r="F22" s="118">
        <v>9989004.3434727453</v>
      </c>
      <c r="G22" s="118">
        <v>2877677</v>
      </c>
      <c r="H22" s="118">
        <v>1268267.6809326678</v>
      </c>
      <c r="I22" s="118">
        <v>7645672.4368340746</v>
      </c>
      <c r="J22" s="118">
        <v>1332954.2240305352</v>
      </c>
      <c r="K22" s="118">
        <v>-1786388.9559948845</v>
      </c>
      <c r="L22" s="118">
        <v>838447</v>
      </c>
      <c r="M22" s="118">
        <v>-1299610.06</v>
      </c>
      <c r="N22" s="118">
        <v>55235.016190585775</v>
      </c>
      <c r="O22" s="118">
        <v>-270470.06125551357</v>
      </c>
      <c r="P22" s="136">
        <f t="shared" si="5"/>
        <v>266203.09092464298</v>
      </c>
      <c r="Q22" s="136">
        <f t="shared" si="6"/>
        <v>39.809046048249286</v>
      </c>
      <c r="R22" s="118">
        <v>54188859.942919992</v>
      </c>
      <c r="S22" s="118">
        <v>21811209.18</v>
      </c>
      <c r="T22" s="118">
        <v>1906157.6988084475</v>
      </c>
      <c r="U22" s="118">
        <v>21932003.561005007</v>
      </c>
      <c r="V22" s="118">
        <v>4445582.4660910312</v>
      </c>
      <c r="W22" s="118">
        <v>2416513.94</v>
      </c>
      <c r="X22" s="160">
        <f t="shared" si="7"/>
        <v>-1677393.097015515</v>
      </c>
      <c r="Y22" s="160">
        <f t="shared" si="3"/>
        <v>-250.84389068573574</v>
      </c>
      <c r="Z22" s="134">
        <f t="shared" si="8"/>
        <v>1943596.1879401579</v>
      </c>
      <c r="AA22" s="134">
        <f t="shared" si="4"/>
        <v>290.65293673398503</v>
      </c>
    </row>
    <row r="23" spans="1:27" s="119" customFormat="1" ht="15" x14ac:dyDescent="0.2">
      <c r="A23" s="118">
        <v>71</v>
      </c>
      <c r="B23" s="118" t="s">
        <v>24</v>
      </c>
      <c r="C23" s="118">
        <v>17</v>
      </c>
      <c r="D23" s="118">
        <v>6591</v>
      </c>
      <c r="E23" s="118">
        <v>21715860.265542459</v>
      </c>
      <c r="F23" s="118">
        <v>8822300.4414795451</v>
      </c>
      <c r="G23" s="118">
        <v>1718073</v>
      </c>
      <c r="H23" s="118">
        <v>1181828.7961761949</v>
      </c>
      <c r="I23" s="118">
        <v>8691965.3808050454</v>
      </c>
      <c r="J23" s="118">
        <v>1309081.9202592717</v>
      </c>
      <c r="K23" s="118">
        <v>-292252.52949744748</v>
      </c>
      <c r="L23" s="118">
        <v>475944</v>
      </c>
      <c r="M23" s="118">
        <v>-636735.15</v>
      </c>
      <c r="N23" s="118">
        <v>51275.914019398959</v>
      </c>
      <c r="O23" s="118">
        <v>-266587.13529760583</v>
      </c>
      <c r="P23" s="136">
        <f t="shared" si="5"/>
        <v>-660965.62759805843</v>
      </c>
      <c r="Q23" s="136">
        <f t="shared" si="6"/>
        <v>-100.28305683478357</v>
      </c>
      <c r="R23" s="118">
        <v>52730407.51224</v>
      </c>
      <c r="S23" s="118">
        <v>19794873.289999999</v>
      </c>
      <c r="T23" s="118">
        <v>1776243.6393660509</v>
      </c>
      <c r="U23" s="118">
        <v>23701585.89712885</v>
      </c>
      <c r="V23" s="118">
        <v>4365965.1070268713</v>
      </c>
      <c r="W23" s="118">
        <v>1557281.85</v>
      </c>
      <c r="X23" s="160">
        <f t="shared" si="7"/>
        <v>-1534457.7287182212</v>
      </c>
      <c r="Y23" s="160">
        <f t="shared" si="3"/>
        <v>-232.81106489428331</v>
      </c>
      <c r="Z23" s="134">
        <f t="shared" si="8"/>
        <v>873492.10112016276</v>
      </c>
      <c r="AA23" s="134">
        <f t="shared" si="4"/>
        <v>132.52800805949974</v>
      </c>
    </row>
    <row r="24" spans="1:27" s="119" customFormat="1" ht="15" x14ac:dyDescent="0.2">
      <c r="A24" s="118">
        <v>72</v>
      </c>
      <c r="B24" s="118" t="s">
        <v>25</v>
      </c>
      <c r="C24" s="118">
        <v>17</v>
      </c>
      <c r="D24" s="118">
        <v>960</v>
      </c>
      <c r="E24" s="118">
        <v>2944621.3135585738</v>
      </c>
      <c r="F24" s="118">
        <v>1355385.1912499869</v>
      </c>
      <c r="G24" s="118">
        <v>353070</v>
      </c>
      <c r="H24" s="118">
        <v>105957.52263770993</v>
      </c>
      <c r="I24" s="118">
        <v>1554014.8738862311</v>
      </c>
      <c r="J24" s="118">
        <v>167654.63214319746</v>
      </c>
      <c r="K24" s="118">
        <v>-172610.05132045224</v>
      </c>
      <c r="L24" s="118">
        <v>-235405</v>
      </c>
      <c r="M24" s="118">
        <v>-9951.85</v>
      </c>
      <c r="N24" s="118">
        <v>9656.7853304907439</v>
      </c>
      <c r="O24" s="118">
        <v>-38829.25957907777</v>
      </c>
      <c r="P24" s="136">
        <f t="shared" si="5"/>
        <v>144321.53078951221</v>
      </c>
      <c r="Q24" s="136">
        <f t="shared" si="6"/>
        <v>150.33492790574189</v>
      </c>
      <c r="R24" s="118">
        <v>7920390.1720399996</v>
      </c>
      <c r="S24" s="118">
        <v>3480501.89</v>
      </c>
      <c r="T24" s="118">
        <v>159249.91118385355</v>
      </c>
      <c r="U24" s="118">
        <v>3671169.3484625835</v>
      </c>
      <c r="V24" s="118">
        <v>559150.85422893451</v>
      </c>
      <c r="W24" s="118">
        <v>107713.15</v>
      </c>
      <c r="X24" s="160">
        <f t="shared" si="7"/>
        <v>57394.981835371815</v>
      </c>
      <c r="Y24" s="160">
        <f t="shared" si="3"/>
        <v>59.786439411845642</v>
      </c>
      <c r="Z24" s="134">
        <f t="shared" si="8"/>
        <v>86926.548954140395</v>
      </c>
      <c r="AA24" s="134">
        <f t="shared" si="4"/>
        <v>90.548488493896244</v>
      </c>
    </row>
    <row r="25" spans="1:27" s="119" customFormat="1" ht="15" x14ac:dyDescent="0.2">
      <c r="A25" s="118">
        <v>74</v>
      </c>
      <c r="B25" s="118" t="s">
        <v>26</v>
      </c>
      <c r="C25" s="118">
        <v>16</v>
      </c>
      <c r="D25" s="118">
        <v>1052</v>
      </c>
      <c r="E25" s="118">
        <v>3058497.056461025</v>
      </c>
      <c r="F25" s="118">
        <v>1596244.972494069</v>
      </c>
      <c r="G25" s="118">
        <v>407727</v>
      </c>
      <c r="H25" s="118">
        <v>339187.2150134304</v>
      </c>
      <c r="I25" s="118">
        <v>988516.01703034877</v>
      </c>
      <c r="J25" s="118">
        <v>265714.88882086927</v>
      </c>
      <c r="K25" s="118">
        <v>202213.16473775424</v>
      </c>
      <c r="L25" s="118">
        <v>-308048</v>
      </c>
      <c r="M25" s="118">
        <v>67561.75</v>
      </c>
      <c r="N25" s="118">
        <v>8280.3804170205476</v>
      </c>
      <c r="O25" s="118">
        <v>-42550.39695540606</v>
      </c>
      <c r="P25" s="136">
        <f t="shared" si="5"/>
        <v>466349.9350970611</v>
      </c>
      <c r="Q25" s="136">
        <f t="shared" si="6"/>
        <v>443.29841739264361</v>
      </c>
      <c r="R25" s="118">
        <v>8608955.0800000001</v>
      </c>
      <c r="S25" s="118">
        <v>3293562.47</v>
      </c>
      <c r="T25" s="118">
        <v>509784.90143030824</v>
      </c>
      <c r="U25" s="118">
        <v>4293252.6927847341</v>
      </c>
      <c r="V25" s="118">
        <v>886195.06163500762</v>
      </c>
      <c r="W25" s="118">
        <v>167240.75</v>
      </c>
      <c r="X25" s="160">
        <f t="shared" si="7"/>
        <v>541080.7958500497</v>
      </c>
      <c r="Y25" s="160">
        <f t="shared" si="3"/>
        <v>514.33535727191031</v>
      </c>
      <c r="Z25" s="134">
        <f t="shared" si="8"/>
        <v>-74730.860752988607</v>
      </c>
      <c r="AA25" s="134">
        <f t="shared" si="4"/>
        <v>-71.03693987926674</v>
      </c>
    </row>
    <row r="26" spans="1:27" s="119" customFormat="1" ht="15" x14ac:dyDescent="0.2">
      <c r="A26" s="118">
        <v>75</v>
      </c>
      <c r="B26" s="118" t="s">
        <v>27</v>
      </c>
      <c r="C26" s="118">
        <v>8</v>
      </c>
      <c r="D26" s="118">
        <v>19549</v>
      </c>
      <c r="E26" s="118">
        <v>47352206.806938827</v>
      </c>
      <c r="F26" s="118">
        <v>30880957.129653025</v>
      </c>
      <c r="G26" s="118">
        <v>7233074</v>
      </c>
      <c r="H26" s="118">
        <v>13258873.149508111</v>
      </c>
      <c r="I26" s="118">
        <v>1665398.683450778</v>
      </c>
      <c r="J26" s="118">
        <v>3214723.7788081961</v>
      </c>
      <c r="K26" s="118">
        <v>-3952853.8430847689</v>
      </c>
      <c r="L26" s="118">
        <v>-1695569</v>
      </c>
      <c r="M26" s="118">
        <v>589959.04</v>
      </c>
      <c r="N26" s="118">
        <v>230372.27627192769</v>
      </c>
      <c r="O26" s="118">
        <v>-790701.24532436603</v>
      </c>
      <c r="P26" s="136">
        <f t="shared" si="5"/>
        <v>3282027.1623440757</v>
      </c>
      <c r="Q26" s="136">
        <f t="shared" si="6"/>
        <v>167.88721481119626</v>
      </c>
      <c r="R26" s="118">
        <v>144620767.09999999</v>
      </c>
      <c r="S26" s="118">
        <v>76180370.680000007</v>
      </c>
      <c r="T26" s="118">
        <v>19927588.010105629</v>
      </c>
      <c r="U26" s="118">
        <v>33882321.733184412</v>
      </c>
      <c r="V26" s="118">
        <v>10721538.22445761</v>
      </c>
      <c r="W26" s="118">
        <v>6127464.04</v>
      </c>
      <c r="X26" s="160">
        <f t="shared" si="7"/>
        <v>2218515.5877476633</v>
      </c>
      <c r="Y26" s="160">
        <f t="shared" si="3"/>
        <v>113.4848630491413</v>
      </c>
      <c r="Z26" s="134">
        <f t="shared" si="8"/>
        <v>1063511.5745964125</v>
      </c>
      <c r="AA26" s="134">
        <f t="shared" si="4"/>
        <v>54.402351762054963</v>
      </c>
    </row>
    <row r="27" spans="1:27" s="119" customFormat="1" ht="15" x14ac:dyDescent="0.2">
      <c r="A27" s="118">
        <v>77</v>
      </c>
      <c r="B27" s="118" t="s">
        <v>28</v>
      </c>
      <c r="C27" s="118">
        <v>13</v>
      </c>
      <c r="D27" s="118">
        <v>4601</v>
      </c>
      <c r="E27" s="118">
        <v>12598790.008250587</v>
      </c>
      <c r="F27" s="118">
        <v>6141497.7954049027</v>
      </c>
      <c r="G27" s="118">
        <v>1460109</v>
      </c>
      <c r="H27" s="118">
        <v>867581.19274039508</v>
      </c>
      <c r="I27" s="118">
        <v>3433459.5079760635</v>
      </c>
      <c r="J27" s="118">
        <v>1053624.9341831249</v>
      </c>
      <c r="K27" s="118">
        <v>-455876.98109307204</v>
      </c>
      <c r="L27" s="118">
        <v>250012</v>
      </c>
      <c r="M27" s="118">
        <v>184929.96</v>
      </c>
      <c r="N27" s="118">
        <v>36102.848103940632</v>
      </c>
      <c r="O27" s="118">
        <v>-186097.31596180919</v>
      </c>
      <c r="P27" s="136">
        <f t="shared" si="5"/>
        <v>186552.93310295977</v>
      </c>
      <c r="Q27" s="136">
        <f t="shared" si="6"/>
        <v>40.546171072149484</v>
      </c>
      <c r="R27" s="118">
        <v>37047497.710000001</v>
      </c>
      <c r="S27" s="118">
        <v>13849336.35</v>
      </c>
      <c r="T27" s="118">
        <v>1303940.701508522</v>
      </c>
      <c r="U27" s="118">
        <v>16348620.786406167</v>
      </c>
      <c r="V27" s="118">
        <v>3513981.5372485863</v>
      </c>
      <c r="W27" s="118">
        <v>1895050.96</v>
      </c>
      <c r="X27" s="160">
        <f t="shared" si="7"/>
        <v>-136567.37483672053</v>
      </c>
      <c r="Y27" s="160">
        <f t="shared" si="3"/>
        <v>-29.682107115131608</v>
      </c>
      <c r="Z27" s="134">
        <f t="shared" si="8"/>
        <v>323120.30793968029</v>
      </c>
      <c r="AA27" s="134">
        <f t="shared" si="4"/>
        <v>70.228278187281092</v>
      </c>
    </row>
    <row r="28" spans="1:27" s="119" customFormat="1" ht="15" x14ac:dyDescent="0.2">
      <c r="A28" s="118">
        <v>78</v>
      </c>
      <c r="B28" s="118" t="s">
        <v>29</v>
      </c>
      <c r="C28" s="118">
        <v>33</v>
      </c>
      <c r="D28" s="118">
        <v>7832</v>
      </c>
      <c r="E28" s="118">
        <v>20243989.213764153</v>
      </c>
      <c r="F28" s="118">
        <v>14863415.164529681</v>
      </c>
      <c r="G28" s="118">
        <v>2933884</v>
      </c>
      <c r="H28" s="118">
        <v>3414000.366366616</v>
      </c>
      <c r="I28" s="118">
        <v>1315750.2727497728</v>
      </c>
      <c r="J28" s="118">
        <v>1217291.2210451504</v>
      </c>
      <c r="K28" s="118">
        <v>-2209895.9938223003</v>
      </c>
      <c r="L28" s="118">
        <v>-539833</v>
      </c>
      <c r="M28" s="118">
        <v>1999382.74</v>
      </c>
      <c r="N28" s="118">
        <v>97539.561771371402</v>
      </c>
      <c r="O28" s="118">
        <v>-316782.04273264279</v>
      </c>
      <c r="P28" s="136">
        <f t="shared" si="5"/>
        <v>2530763.0761434995</v>
      </c>
      <c r="Q28" s="136">
        <f t="shared" si="6"/>
        <v>323.1311384248595</v>
      </c>
      <c r="R28" s="118">
        <v>59114809.57</v>
      </c>
      <c r="S28" s="118">
        <v>35149592.780000001</v>
      </c>
      <c r="T28" s="118">
        <v>5131114.7846068898</v>
      </c>
      <c r="U28" s="118">
        <v>12082867.541490532</v>
      </c>
      <c r="V28" s="118">
        <v>4059830.720999233</v>
      </c>
      <c r="W28" s="118">
        <v>4393433.74</v>
      </c>
      <c r="X28" s="160">
        <f t="shared" si="7"/>
        <v>1702029.9970966578</v>
      </c>
      <c r="Y28" s="160">
        <f t="shared" si="3"/>
        <v>217.31741535963454</v>
      </c>
      <c r="Z28" s="134">
        <f t="shared" si="8"/>
        <v>828733.07904684171</v>
      </c>
      <c r="AA28" s="134">
        <f t="shared" si="4"/>
        <v>105.81372306522493</v>
      </c>
    </row>
    <row r="29" spans="1:27" s="119" customFormat="1" ht="15" x14ac:dyDescent="0.2">
      <c r="A29" s="118">
        <v>79</v>
      </c>
      <c r="B29" s="118" t="s">
        <v>30</v>
      </c>
      <c r="C29" s="118">
        <v>4</v>
      </c>
      <c r="D29" s="118">
        <v>6753</v>
      </c>
      <c r="E29" s="118">
        <v>17923155.83517798</v>
      </c>
      <c r="F29" s="118">
        <v>11049078.909108041</v>
      </c>
      <c r="G29" s="118">
        <v>3024426</v>
      </c>
      <c r="H29" s="118">
        <v>7354472.4981073551</v>
      </c>
      <c r="I29" s="118">
        <v>185103.93618648016</v>
      </c>
      <c r="J29" s="118">
        <v>1082533.9452818162</v>
      </c>
      <c r="K29" s="118">
        <v>-1008962.1725838449</v>
      </c>
      <c r="L29" s="118">
        <v>-419925</v>
      </c>
      <c r="M29" s="118">
        <v>47892.6</v>
      </c>
      <c r="N29" s="118">
        <v>84119.341024176872</v>
      </c>
      <c r="O29" s="118">
        <v>-273139.57285157521</v>
      </c>
      <c r="P29" s="136">
        <f t="shared" si="5"/>
        <v>3202444.6490944661</v>
      </c>
      <c r="Q29" s="136">
        <f t="shared" si="6"/>
        <v>474.22547743143286</v>
      </c>
      <c r="R29" s="118">
        <v>51853723.009999998</v>
      </c>
      <c r="S29" s="118">
        <v>26325970.5</v>
      </c>
      <c r="T29" s="118">
        <v>11053495.834705975</v>
      </c>
      <c r="U29" s="118">
        <v>10456594.554617725</v>
      </c>
      <c r="V29" s="118">
        <v>3610396.9958858434</v>
      </c>
      <c r="W29" s="118">
        <v>2652393.6</v>
      </c>
      <c r="X29" s="160">
        <f t="shared" si="7"/>
        <v>2245128.4752095491</v>
      </c>
      <c r="Y29" s="160">
        <f t="shared" si="3"/>
        <v>332.46386423953044</v>
      </c>
      <c r="Z29" s="134">
        <f t="shared" si="8"/>
        <v>957316.17388491705</v>
      </c>
      <c r="AA29" s="134">
        <f t="shared" si="4"/>
        <v>141.76161319190243</v>
      </c>
    </row>
    <row r="30" spans="1:27" s="119" customFormat="1" ht="15" x14ac:dyDescent="0.2">
      <c r="A30" s="118">
        <v>81</v>
      </c>
      <c r="B30" s="118" t="s">
        <v>31</v>
      </c>
      <c r="C30" s="118">
        <v>7</v>
      </c>
      <c r="D30" s="118">
        <v>2574</v>
      </c>
      <c r="E30" s="118">
        <v>7084643.1128959674</v>
      </c>
      <c r="F30" s="118">
        <v>3270119.9472211893</v>
      </c>
      <c r="G30" s="118">
        <v>1409638</v>
      </c>
      <c r="H30" s="118">
        <v>1093101.6919756259</v>
      </c>
      <c r="I30" s="118">
        <v>233124.38619369062</v>
      </c>
      <c r="J30" s="118">
        <v>634174.49522120482</v>
      </c>
      <c r="K30" s="118">
        <v>-119780.31471622775</v>
      </c>
      <c r="L30" s="118">
        <v>-671936</v>
      </c>
      <c r="M30" s="118">
        <v>93694.97</v>
      </c>
      <c r="N30" s="118">
        <v>21883.488376716978</v>
      </c>
      <c r="O30" s="118">
        <v>-104110.95224640227</v>
      </c>
      <c r="P30" s="136">
        <f t="shared" si="5"/>
        <v>-1224733.4008701686</v>
      </c>
      <c r="Q30" s="136">
        <f t="shared" si="6"/>
        <v>-475.80940204746253</v>
      </c>
      <c r="R30" s="118">
        <v>21779485.352361001</v>
      </c>
      <c r="S30" s="118">
        <v>7656881.0800000001</v>
      </c>
      <c r="T30" s="118">
        <v>1642889.1424050445</v>
      </c>
      <c r="U30" s="118">
        <v>8435861.6542851869</v>
      </c>
      <c r="V30" s="118">
        <v>2115057.6408188301</v>
      </c>
      <c r="W30" s="118">
        <v>831396.97</v>
      </c>
      <c r="X30" s="160">
        <f t="shared" si="7"/>
        <v>-1097398.8648519404</v>
      </c>
      <c r="Y30" s="160">
        <f t="shared" si="3"/>
        <v>-426.33988533486416</v>
      </c>
      <c r="Z30" s="134">
        <f t="shared" si="8"/>
        <v>-127334.53601822816</v>
      </c>
      <c r="AA30" s="134">
        <f t="shared" si="4"/>
        <v>-49.469516712598349</v>
      </c>
    </row>
    <row r="31" spans="1:27" s="119" customFormat="1" ht="15" x14ac:dyDescent="0.2">
      <c r="A31" s="118">
        <v>82</v>
      </c>
      <c r="B31" s="118" t="s">
        <v>32</v>
      </c>
      <c r="C31" s="118">
        <v>5</v>
      </c>
      <c r="D31" s="118">
        <v>9359</v>
      </c>
      <c r="E31" s="118">
        <v>24402194.36973422</v>
      </c>
      <c r="F31" s="118">
        <v>15222258.488779515</v>
      </c>
      <c r="G31" s="118">
        <v>2687880</v>
      </c>
      <c r="H31" s="118">
        <v>1280370.7594982239</v>
      </c>
      <c r="I31" s="118">
        <v>5497378.0483513055</v>
      </c>
      <c r="J31" s="118">
        <v>1413509.6854242161</v>
      </c>
      <c r="K31" s="118">
        <v>756444.01059693121</v>
      </c>
      <c r="L31" s="118">
        <v>-1908600</v>
      </c>
      <c r="M31" s="118">
        <v>-11809.47</v>
      </c>
      <c r="N31" s="118">
        <v>104796.37572283775</v>
      </c>
      <c r="O31" s="118">
        <v>-378544.83375061338</v>
      </c>
      <c r="P31" s="136">
        <f t="shared" si="5"/>
        <v>261488.69488819689</v>
      </c>
      <c r="Q31" s="136">
        <f t="shared" si="6"/>
        <v>27.939811399529532</v>
      </c>
      <c r="R31" s="118">
        <v>56180493.079999998</v>
      </c>
      <c r="S31" s="118">
        <v>38218588.689999998</v>
      </c>
      <c r="T31" s="118">
        <v>1924348.3188242628</v>
      </c>
      <c r="U31" s="118">
        <v>11144046.606069174</v>
      </c>
      <c r="V31" s="118">
        <v>4714245.8157121176</v>
      </c>
      <c r="W31" s="118">
        <v>767470.53</v>
      </c>
      <c r="X31" s="160">
        <f t="shared" si="7"/>
        <v>588206.88060555607</v>
      </c>
      <c r="Y31" s="160">
        <f t="shared" si="3"/>
        <v>62.849330121333054</v>
      </c>
      <c r="Z31" s="134">
        <f t="shared" si="8"/>
        <v>-326718.18571735919</v>
      </c>
      <c r="AA31" s="134">
        <f t="shared" si="4"/>
        <v>-34.909518721803522</v>
      </c>
    </row>
    <row r="32" spans="1:27" s="119" customFormat="1" ht="15" x14ac:dyDescent="0.2">
      <c r="A32" s="118">
        <v>86</v>
      </c>
      <c r="B32" s="118" t="s">
        <v>33</v>
      </c>
      <c r="C32" s="118">
        <v>5</v>
      </c>
      <c r="D32" s="118">
        <v>8031</v>
      </c>
      <c r="E32" s="118">
        <v>20682938.794264276</v>
      </c>
      <c r="F32" s="118">
        <v>13584212.766349763</v>
      </c>
      <c r="G32" s="118">
        <v>1730767</v>
      </c>
      <c r="H32" s="118">
        <v>1043454.7113917953</v>
      </c>
      <c r="I32" s="118">
        <v>5454905.8184945025</v>
      </c>
      <c r="J32" s="118">
        <v>1430386.6615104051</v>
      </c>
      <c r="K32" s="118">
        <v>-351540.79869835643</v>
      </c>
      <c r="L32" s="118">
        <v>-1217000</v>
      </c>
      <c r="M32" s="118">
        <v>-183416.51</v>
      </c>
      <c r="N32" s="118">
        <v>84462.042629413249</v>
      </c>
      <c r="O32" s="118">
        <v>-324831.02466622245</v>
      </c>
      <c r="P32" s="136">
        <f t="shared" si="5"/>
        <v>568461.87274701893</v>
      </c>
      <c r="Q32" s="136">
        <f t="shared" si="6"/>
        <v>70.783448231480378</v>
      </c>
      <c r="R32" s="118">
        <v>51564181.010000005</v>
      </c>
      <c r="S32" s="118">
        <v>32112618.32</v>
      </c>
      <c r="T32" s="118">
        <v>1568271.8295309243</v>
      </c>
      <c r="U32" s="118">
        <v>12869453.773326267</v>
      </c>
      <c r="V32" s="118">
        <v>4770532.8116320018</v>
      </c>
      <c r="W32" s="118">
        <v>330350.49</v>
      </c>
      <c r="X32" s="160">
        <f t="shared" si="7"/>
        <v>87046.214489191771</v>
      </c>
      <c r="Y32" s="160">
        <f t="shared" si="3"/>
        <v>10.838776552009932</v>
      </c>
      <c r="Z32" s="134">
        <f t="shared" si="8"/>
        <v>481415.65825782716</v>
      </c>
      <c r="AA32" s="134">
        <f t="shared" si="4"/>
        <v>59.944671679470446</v>
      </c>
    </row>
    <row r="33" spans="1:27" s="119" customFormat="1" ht="15" x14ac:dyDescent="0.2">
      <c r="A33" s="118">
        <v>90</v>
      </c>
      <c r="B33" s="118" t="s">
        <v>34</v>
      </c>
      <c r="C33" s="118">
        <v>12</v>
      </c>
      <c r="D33" s="118">
        <v>3061</v>
      </c>
      <c r="E33" s="118">
        <v>8124425.8781314678</v>
      </c>
      <c r="F33" s="118">
        <v>3910440.674491764</v>
      </c>
      <c r="G33" s="118">
        <v>1410870</v>
      </c>
      <c r="H33" s="118">
        <v>1797326.3404997273</v>
      </c>
      <c r="I33" s="118">
        <v>1203829.411171169</v>
      </c>
      <c r="J33" s="118">
        <v>716478.9336165702</v>
      </c>
      <c r="K33" s="118">
        <v>-410882.96349145268</v>
      </c>
      <c r="L33" s="118">
        <v>-410805</v>
      </c>
      <c r="M33" s="118">
        <v>323955.65000000002</v>
      </c>
      <c r="N33" s="118">
        <v>27158.78920590596</v>
      </c>
      <c r="O33" s="118">
        <v>-123808.71205370527</v>
      </c>
      <c r="P33" s="136">
        <f t="shared" si="5"/>
        <v>320137.24530851096</v>
      </c>
      <c r="Q33" s="136">
        <f t="shared" si="6"/>
        <v>104.58583642878503</v>
      </c>
      <c r="R33" s="118">
        <v>27683142.289999999</v>
      </c>
      <c r="S33" s="118">
        <v>9133024.0099999998</v>
      </c>
      <c r="T33" s="118">
        <v>2701311.1310637053</v>
      </c>
      <c r="U33" s="118">
        <v>11429024.818132937</v>
      </c>
      <c r="V33" s="118">
        <v>2389554.0650887783</v>
      </c>
      <c r="W33" s="118">
        <v>1324020.6499999999</v>
      </c>
      <c r="X33" s="160">
        <f t="shared" si="7"/>
        <v>-706207.61571457982</v>
      </c>
      <c r="Y33" s="160">
        <f t="shared" si="3"/>
        <v>-230.71140663658275</v>
      </c>
      <c r="Z33" s="134">
        <f t="shared" si="8"/>
        <v>1026344.8610230908</v>
      </c>
      <c r="AA33" s="134">
        <f t="shared" si="4"/>
        <v>335.29724306536781</v>
      </c>
    </row>
    <row r="34" spans="1:27" s="119" customFormat="1" ht="15" x14ac:dyDescent="0.2">
      <c r="A34" s="118">
        <v>91</v>
      </c>
      <c r="B34" s="118" t="s">
        <v>35</v>
      </c>
      <c r="C34" s="118">
        <v>31</v>
      </c>
      <c r="D34" s="118">
        <v>664028</v>
      </c>
      <c r="E34" s="118">
        <v>1762133274.4429092</v>
      </c>
      <c r="F34" s="118">
        <v>917750951.42732263</v>
      </c>
      <c r="G34" s="118">
        <v>292232607</v>
      </c>
      <c r="H34" s="118">
        <v>460657074.87388003</v>
      </c>
      <c r="I34" s="118">
        <v>147898236.15420806</v>
      </c>
      <c r="J34" s="118">
        <v>85365588.98438099</v>
      </c>
      <c r="K34" s="118">
        <v>36558868.598593049</v>
      </c>
      <c r="L34" s="118">
        <v>36047964</v>
      </c>
      <c r="M34" s="118">
        <v>97139982.439999998</v>
      </c>
      <c r="N34" s="118">
        <v>10300969.581042049</v>
      </c>
      <c r="O34" s="118">
        <v>-26858037.062266514</v>
      </c>
      <c r="P34" s="136">
        <f t="shared" si="5"/>
        <v>294960931.55425119</v>
      </c>
      <c r="Q34" s="136">
        <f t="shared" si="6"/>
        <v>444.19953910716293</v>
      </c>
      <c r="R34" s="118">
        <v>4228745868.3699999</v>
      </c>
      <c r="S34" s="118">
        <v>3009784239.5999999</v>
      </c>
      <c r="T34" s="118">
        <v>692350055.36445546</v>
      </c>
      <c r="U34" s="118">
        <v>60756564.993444443</v>
      </c>
      <c r="V34" s="118">
        <v>284705775.15331405</v>
      </c>
      <c r="W34" s="118">
        <v>425420553.44</v>
      </c>
      <c r="X34" s="160">
        <f t="shared" si="7"/>
        <v>244271320.18121433</v>
      </c>
      <c r="Y34" s="160">
        <f t="shared" si="3"/>
        <v>367.86298195439701</v>
      </c>
      <c r="Z34" s="134">
        <f t="shared" si="8"/>
        <v>50689611.373036861</v>
      </c>
      <c r="AA34" s="134">
        <f t="shared" si="4"/>
        <v>76.336557152765934</v>
      </c>
    </row>
    <row r="35" spans="1:27" s="119" customFormat="1" ht="15" x14ac:dyDescent="0.2">
      <c r="A35" s="118">
        <v>92</v>
      </c>
      <c r="B35" s="118" t="s">
        <v>36</v>
      </c>
      <c r="C35" s="118">
        <v>32</v>
      </c>
      <c r="D35" s="118">
        <v>242819</v>
      </c>
      <c r="E35" s="118">
        <v>699508703.14382839</v>
      </c>
      <c r="F35" s="118">
        <v>330824344.09575313</v>
      </c>
      <c r="G35" s="118">
        <v>106694403</v>
      </c>
      <c r="H35" s="118">
        <v>83183512.907647535</v>
      </c>
      <c r="I35" s="118">
        <v>150312862.34131712</v>
      </c>
      <c r="J35" s="118">
        <v>28872187.284070745</v>
      </c>
      <c r="K35" s="118">
        <v>-25468527.591131192</v>
      </c>
      <c r="L35" s="118">
        <v>24812577</v>
      </c>
      <c r="M35" s="118">
        <v>26352912.66</v>
      </c>
      <c r="N35" s="118">
        <v>3029834.9332806664</v>
      </c>
      <c r="O35" s="118">
        <v>-9821335.3976375889</v>
      </c>
      <c r="P35" s="136">
        <f t="shared" si="5"/>
        <v>19284068.089471936</v>
      </c>
      <c r="Q35" s="136">
        <f t="shared" si="6"/>
        <v>79.417459463517829</v>
      </c>
      <c r="R35" s="118">
        <v>1502774911.1799998</v>
      </c>
      <c r="S35" s="118">
        <v>972466203.65999997</v>
      </c>
      <c r="T35" s="118">
        <v>125021685.85754742</v>
      </c>
      <c r="U35" s="118">
        <v>167708529.18003136</v>
      </c>
      <c r="V35" s="118">
        <v>96292646.239306241</v>
      </c>
      <c r="W35" s="118">
        <v>157859892.66</v>
      </c>
      <c r="X35" s="160">
        <f t="shared" si="7"/>
        <v>16574046.416885138</v>
      </c>
      <c r="Y35" s="160">
        <f t="shared" si="3"/>
        <v>68.256793813025908</v>
      </c>
      <c r="Z35" s="134">
        <f t="shared" si="8"/>
        <v>2710021.6725867987</v>
      </c>
      <c r="AA35" s="134">
        <f t="shared" si="4"/>
        <v>11.160665650491925</v>
      </c>
    </row>
    <row r="36" spans="1:27" s="119" customFormat="1" ht="15" x14ac:dyDescent="0.2">
      <c r="A36" s="118">
        <v>97</v>
      </c>
      <c r="B36" s="118" t="s">
        <v>37</v>
      </c>
      <c r="C36" s="118">
        <v>10</v>
      </c>
      <c r="D36" s="118">
        <v>2091</v>
      </c>
      <c r="E36" s="118">
        <v>4909383.8503037132</v>
      </c>
      <c r="F36" s="118">
        <v>2411259.8174358672</v>
      </c>
      <c r="G36" s="118">
        <v>1385374</v>
      </c>
      <c r="H36" s="118">
        <v>739422.00040592044</v>
      </c>
      <c r="I36" s="118">
        <v>586499.02439426549</v>
      </c>
      <c r="J36" s="118">
        <v>455781.99619979085</v>
      </c>
      <c r="K36" s="118">
        <v>-432195.35118274152</v>
      </c>
      <c r="L36" s="118">
        <v>-546383</v>
      </c>
      <c r="M36" s="118">
        <v>380117.55</v>
      </c>
      <c r="N36" s="118">
        <v>18827.869041815935</v>
      </c>
      <c r="O36" s="118">
        <v>-84574.981020678766</v>
      </c>
      <c r="P36" s="136">
        <f t="shared" si="5"/>
        <v>4745.0749705266207</v>
      </c>
      <c r="Q36" s="136">
        <f t="shared" si="6"/>
        <v>2.2692850169902536</v>
      </c>
      <c r="R36" s="118">
        <v>16402471.829999998</v>
      </c>
      <c r="S36" s="118">
        <v>6286611.6399999997</v>
      </c>
      <c r="T36" s="118">
        <v>1111322.1992377643</v>
      </c>
      <c r="U36" s="118">
        <v>6454931.5171278305</v>
      </c>
      <c r="V36" s="118">
        <v>1520094.5494879517</v>
      </c>
      <c r="W36" s="118">
        <v>1219108.55</v>
      </c>
      <c r="X36" s="160">
        <f t="shared" si="7"/>
        <v>189596.62585354969</v>
      </c>
      <c r="Y36" s="160">
        <f t="shared" si="3"/>
        <v>90.672704855834382</v>
      </c>
      <c r="Z36" s="134">
        <f t="shared" si="8"/>
        <v>-184851.55088302307</v>
      </c>
      <c r="AA36" s="134">
        <f t="shared" si="4"/>
        <v>-88.40341983884413</v>
      </c>
    </row>
    <row r="37" spans="1:27" s="119" customFormat="1" ht="15" x14ac:dyDescent="0.2">
      <c r="A37" s="118">
        <v>98</v>
      </c>
      <c r="B37" s="118" t="s">
        <v>38</v>
      </c>
      <c r="C37" s="118">
        <v>7</v>
      </c>
      <c r="D37" s="118">
        <v>22943</v>
      </c>
      <c r="E37" s="118">
        <v>61247345.701982245</v>
      </c>
      <c r="F37" s="118">
        <v>37479669.620704092</v>
      </c>
      <c r="G37" s="118">
        <v>5949587</v>
      </c>
      <c r="H37" s="118">
        <v>3292286.5355048454</v>
      </c>
      <c r="I37" s="118">
        <v>14544789.321979843</v>
      </c>
      <c r="J37" s="118">
        <v>3506657.3118092706</v>
      </c>
      <c r="K37" s="118">
        <v>4658107.093357577</v>
      </c>
      <c r="L37" s="118">
        <v>-4601470</v>
      </c>
      <c r="M37" s="118">
        <v>463773.67</v>
      </c>
      <c r="N37" s="118">
        <v>252019.07504107029</v>
      </c>
      <c r="O37" s="118">
        <v>-927978.85679456382</v>
      </c>
      <c r="P37" s="136">
        <f t="shared" si="5"/>
        <v>3370095.069619894</v>
      </c>
      <c r="Q37" s="136">
        <f t="shared" si="6"/>
        <v>146.8899040936187</v>
      </c>
      <c r="R37" s="118">
        <v>145419925.37249163</v>
      </c>
      <c r="S37" s="118">
        <v>92675059.019999996</v>
      </c>
      <c r="T37" s="118">
        <v>4948180.9177797884</v>
      </c>
      <c r="U37" s="118">
        <v>40797671.221631736</v>
      </c>
      <c r="V37" s="118">
        <v>11695176.007493628</v>
      </c>
      <c r="W37" s="118">
        <v>1811890.67</v>
      </c>
      <c r="X37" s="160">
        <f t="shared" si="7"/>
        <v>6508052.4644134939</v>
      </c>
      <c r="Y37" s="160">
        <f t="shared" si="3"/>
        <v>283.6617907167107</v>
      </c>
      <c r="Z37" s="134">
        <f t="shared" si="8"/>
        <v>-3137957.3947935998</v>
      </c>
      <c r="AA37" s="134">
        <f t="shared" si="4"/>
        <v>-136.771886623092</v>
      </c>
    </row>
    <row r="38" spans="1:27" s="119" customFormat="1" ht="15" x14ac:dyDescent="0.2">
      <c r="A38" s="118">
        <v>102</v>
      </c>
      <c r="B38" s="118" t="s">
        <v>39</v>
      </c>
      <c r="C38" s="118">
        <v>4</v>
      </c>
      <c r="D38" s="118">
        <v>9745</v>
      </c>
      <c r="E38" s="118">
        <v>27199745.930744283</v>
      </c>
      <c r="F38" s="118">
        <v>13336585.136273853</v>
      </c>
      <c r="G38" s="118">
        <v>2891765</v>
      </c>
      <c r="H38" s="118">
        <v>2245670.4446135759</v>
      </c>
      <c r="I38" s="118">
        <v>5199289.9701595856</v>
      </c>
      <c r="J38" s="118">
        <v>1974437.7044169232</v>
      </c>
      <c r="K38" s="118">
        <v>313923.08704871318</v>
      </c>
      <c r="L38" s="118">
        <v>802061</v>
      </c>
      <c r="M38" s="118">
        <v>8930.08</v>
      </c>
      <c r="N38" s="118">
        <v>88041.875690275992</v>
      </c>
      <c r="O38" s="118">
        <v>-394157.43187303422</v>
      </c>
      <c r="P38" s="136">
        <f t="shared" si="5"/>
        <v>-733199.06441438943</v>
      </c>
      <c r="Q38" s="136">
        <f t="shared" si="6"/>
        <v>-75.238487882441191</v>
      </c>
      <c r="R38" s="118">
        <v>68726650.150000006</v>
      </c>
      <c r="S38" s="118">
        <v>32070102.449999999</v>
      </c>
      <c r="T38" s="118">
        <v>3372926.2041715719</v>
      </c>
      <c r="U38" s="118">
        <v>22388228.806839142</v>
      </c>
      <c r="V38" s="118">
        <v>6585016.5601364458</v>
      </c>
      <c r="W38" s="118">
        <v>3702756.08</v>
      </c>
      <c r="X38" s="160">
        <f t="shared" si="7"/>
        <v>-607620.04885284603</v>
      </c>
      <c r="Y38" s="160">
        <f t="shared" si="3"/>
        <v>-62.351980385104774</v>
      </c>
      <c r="Z38" s="134">
        <f t="shared" si="8"/>
        <v>-125579.01556154341</v>
      </c>
      <c r="AA38" s="134">
        <f t="shared" si="4"/>
        <v>-12.886507497336419</v>
      </c>
    </row>
    <row r="39" spans="1:27" s="119" customFormat="1" ht="15" x14ac:dyDescent="0.2">
      <c r="A39" s="118">
        <v>103</v>
      </c>
      <c r="B39" s="118" t="s">
        <v>40</v>
      </c>
      <c r="C39" s="118">
        <v>5</v>
      </c>
      <c r="D39" s="118">
        <v>2161</v>
      </c>
      <c r="E39" s="118">
        <v>5539935.8343503345</v>
      </c>
      <c r="F39" s="118">
        <v>3098930.4496883759</v>
      </c>
      <c r="G39" s="118">
        <v>632470</v>
      </c>
      <c r="H39" s="118">
        <v>384461.01396732195</v>
      </c>
      <c r="I39" s="118">
        <v>1258880.2484517442</v>
      </c>
      <c r="J39" s="118">
        <v>479368.37348020053</v>
      </c>
      <c r="K39" s="118">
        <v>143082.78390113398</v>
      </c>
      <c r="L39" s="118">
        <v>-578616</v>
      </c>
      <c r="M39" s="118">
        <v>-32278.65</v>
      </c>
      <c r="N39" s="118">
        <v>18073.841836546915</v>
      </c>
      <c r="O39" s="118">
        <v>-87406.281198319863</v>
      </c>
      <c r="P39" s="136">
        <f t="shared" si="5"/>
        <v>-222970.05422333162</v>
      </c>
      <c r="Q39" s="136">
        <f t="shared" si="6"/>
        <v>-103.17910884929738</v>
      </c>
      <c r="R39" s="118">
        <v>14348383.25</v>
      </c>
      <c r="S39" s="118">
        <v>6982717.5</v>
      </c>
      <c r="T39" s="118">
        <v>577830.07219750667</v>
      </c>
      <c r="U39" s="118">
        <v>5016820.8183360714</v>
      </c>
      <c r="V39" s="118">
        <v>1598758.305066399</v>
      </c>
      <c r="W39" s="118">
        <v>21575.35</v>
      </c>
      <c r="X39" s="160">
        <f t="shared" si="7"/>
        <v>-150681.20440002345</v>
      </c>
      <c r="Y39" s="160">
        <f t="shared" si="3"/>
        <v>-69.727535585387983</v>
      </c>
      <c r="Z39" s="134">
        <f t="shared" si="8"/>
        <v>-72288.849823308177</v>
      </c>
      <c r="AA39" s="134">
        <f t="shared" si="4"/>
        <v>-33.451573263909381</v>
      </c>
    </row>
    <row r="40" spans="1:27" s="119" customFormat="1" ht="15" x14ac:dyDescent="0.2">
      <c r="A40" s="118">
        <v>105</v>
      </c>
      <c r="B40" s="118" t="s">
        <v>41</v>
      </c>
      <c r="C40" s="118">
        <v>18</v>
      </c>
      <c r="D40" s="118">
        <v>2094</v>
      </c>
      <c r="E40" s="118">
        <v>6092463.385451261</v>
      </c>
      <c r="F40" s="118">
        <v>2697710.071963686</v>
      </c>
      <c r="G40" s="118">
        <v>1182993</v>
      </c>
      <c r="H40" s="118">
        <v>714157.24922828691</v>
      </c>
      <c r="I40" s="118">
        <v>1804080.1125392155</v>
      </c>
      <c r="J40" s="118">
        <v>495886.98967692931</v>
      </c>
      <c r="K40" s="118">
        <v>417043.40266896499</v>
      </c>
      <c r="L40" s="118">
        <v>-466465</v>
      </c>
      <c r="M40" s="118">
        <v>1295.75</v>
      </c>
      <c r="N40" s="118">
        <v>17122.506267145294</v>
      </c>
      <c r="O40" s="118">
        <v>-84696.322456863389</v>
      </c>
      <c r="P40" s="136">
        <f t="shared" si="5"/>
        <v>686664.37443610374</v>
      </c>
      <c r="Q40" s="136">
        <f t="shared" si="6"/>
        <v>327.91994958744209</v>
      </c>
      <c r="R40" s="118">
        <v>19598231.350000001</v>
      </c>
      <c r="S40" s="118">
        <v>6201067.8399999999</v>
      </c>
      <c r="T40" s="118">
        <v>1073350.2134592279</v>
      </c>
      <c r="U40" s="118">
        <v>11034692.761433534</v>
      </c>
      <c r="V40" s="118">
        <v>1653850.1223279219</v>
      </c>
      <c r="W40" s="118">
        <v>717823.75</v>
      </c>
      <c r="X40" s="160">
        <f t="shared" si="7"/>
        <v>1082553.3372206837</v>
      </c>
      <c r="Y40" s="160">
        <f t="shared" si="3"/>
        <v>516.97867107004947</v>
      </c>
      <c r="Z40" s="134">
        <f t="shared" si="8"/>
        <v>-395888.96278457996</v>
      </c>
      <c r="AA40" s="134">
        <f t="shared" si="4"/>
        <v>-189.05872148260744</v>
      </c>
    </row>
    <row r="41" spans="1:27" s="119" customFormat="1" ht="15" x14ac:dyDescent="0.2">
      <c r="A41" s="118">
        <v>106</v>
      </c>
      <c r="B41" s="118" t="s">
        <v>42</v>
      </c>
      <c r="C41" s="118">
        <v>35</v>
      </c>
      <c r="D41" s="118">
        <v>46797</v>
      </c>
      <c r="E41" s="118">
        <v>107183101.21467623</v>
      </c>
      <c r="F41" s="118">
        <v>76958935.352798</v>
      </c>
      <c r="G41" s="118">
        <v>14654460</v>
      </c>
      <c r="H41" s="118">
        <v>14333434.502930526</v>
      </c>
      <c r="I41" s="118">
        <v>10155253.91629112</v>
      </c>
      <c r="J41" s="118">
        <v>6461000.2160802279</v>
      </c>
      <c r="K41" s="118">
        <v>-1041886.6596599577</v>
      </c>
      <c r="L41" s="118">
        <v>-1819232</v>
      </c>
      <c r="M41" s="118">
        <v>-53169.55</v>
      </c>
      <c r="N41" s="118">
        <v>586951.95900376956</v>
      </c>
      <c r="O41" s="118">
        <v>-1892805.0630438568</v>
      </c>
      <c r="P41" s="136">
        <f t="shared" si="5"/>
        <v>11159841.459723607</v>
      </c>
      <c r="Q41" s="136">
        <f t="shared" si="6"/>
        <v>238.47343760761601</v>
      </c>
      <c r="R41" s="118">
        <v>296122886.88999999</v>
      </c>
      <c r="S41" s="118">
        <v>202156302.05000001</v>
      </c>
      <c r="T41" s="118">
        <v>21542602.438213218</v>
      </c>
      <c r="U41" s="118">
        <v>50857926.460328028</v>
      </c>
      <c r="V41" s="118">
        <v>21548308.828764878</v>
      </c>
      <c r="W41" s="118">
        <v>12782058.449999999</v>
      </c>
      <c r="X41" s="160">
        <f t="shared" si="7"/>
        <v>12764311.337306142</v>
      </c>
      <c r="Y41" s="160">
        <f t="shared" si="3"/>
        <v>272.7591798043922</v>
      </c>
      <c r="Z41" s="134">
        <f t="shared" si="8"/>
        <v>-1604469.8775825351</v>
      </c>
      <c r="AA41" s="134">
        <f t="shared" si="4"/>
        <v>-34.285742196776184</v>
      </c>
    </row>
    <row r="42" spans="1:27" s="119" customFormat="1" ht="15" x14ac:dyDescent="0.2">
      <c r="A42" s="118">
        <v>108</v>
      </c>
      <c r="B42" s="118" t="s">
        <v>43</v>
      </c>
      <c r="C42" s="118">
        <v>6</v>
      </c>
      <c r="D42" s="118">
        <v>10257</v>
      </c>
      <c r="E42" s="118">
        <v>28386316.606622651</v>
      </c>
      <c r="F42" s="118">
        <v>16517157.27330127</v>
      </c>
      <c r="G42" s="118">
        <v>2246200</v>
      </c>
      <c r="H42" s="118">
        <v>2028042.9522129667</v>
      </c>
      <c r="I42" s="118">
        <v>7366367.8883408261</v>
      </c>
      <c r="J42" s="118">
        <v>1775454.7216311321</v>
      </c>
      <c r="K42" s="118">
        <v>922626.25912455446</v>
      </c>
      <c r="L42" s="118">
        <v>-1083495</v>
      </c>
      <c r="M42" s="118">
        <v>-362506.27</v>
      </c>
      <c r="N42" s="118">
        <v>98223.816910088921</v>
      </c>
      <c r="O42" s="118">
        <v>-414866.37031520903</v>
      </c>
      <c r="P42" s="136">
        <f t="shared" si="5"/>
        <v>706888.66458297893</v>
      </c>
      <c r="Q42" s="136">
        <f t="shared" si="6"/>
        <v>68.917682030123714</v>
      </c>
      <c r="R42" s="118">
        <v>67435253</v>
      </c>
      <c r="S42" s="118">
        <v>37654774.539999999</v>
      </c>
      <c r="T42" s="118">
        <v>3048074.2220565681</v>
      </c>
      <c r="U42" s="118">
        <v>20954612.435921509</v>
      </c>
      <c r="V42" s="118">
        <v>5921381.4229535628</v>
      </c>
      <c r="W42" s="118">
        <v>800198.73</v>
      </c>
      <c r="X42" s="160">
        <f t="shared" si="7"/>
        <v>943788.35093164444</v>
      </c>
      <c r="Y42" s="160">
        <f t="shared" si="3"/>
        <v>92.014073406614457</v>
      </c>
      <c r="Z42" s="134">
        <f t="shared" si="8"/>
        <v>-236899.68634866551</v>
      </c>
      <c r="AA42" s="134">
        <f t="shared" si="4"/>
        <v>-23.09639137649074</v>
      </c>
    </row>
    <row r="43" spans="1:27" s="119" customFormat="1" ht="15" x14ac:dyDescent="0.2">
      <c r="A43" s="118">
        <v>109</v>
      </c>
      <c r="B43" s="118" t="s">
        <v>44</v>
      </c>
      <c r="C43" s="118">
        <v>5</v>
      </c>
      <c r="D43" s="118">
        <v>68043</v>
      </c>
      <c r="E43" s="118">
        <v>161195841.8806299</v>
      </c>
      <c r="F43" s="118">
        <v>111264316.29797359</v>
      </c>
      <c r="G43" s="118">
        <v>28863715</v>
      </c>
      <c r="H43" s="118">
        <v>15472519.323884415</v>
      </c>
      <c r="I43" s="118">
        <v>15971206.577255847</v>
      </c>
      <c r="J43" s="118">
        <v>10253299.304556016</v>
      </c>
      <c r="K43" s="118">
        <v>1197083.4146472998</v>
      </c>
      <c r="L43" s="118">
        <v>-13709963</v>
      </c>
      <c r="M43" s="118">
        <v>-2406730.83</v>
      </c>
      <c r="N43" s="118">
        <v>759020.10750170029</v>
      </c>
      <c r="O43" s="118">
        <v>-2752145.1141033215</v>
      </c>
      <c r="P43" s="136">
        <f t="shared" si="5"/>
        <v>3716479.2010856271</v>
      </c>
      <c r="Q43" s="136">
        <f t="shared" si="6"/>
        <v>54.619567054445383</v>
      </c>
      <c r="R43" s="118">
        <v>436968753.33000004</v>
      </c>
      <c r="S43" s="118">
        <v>274704468.63</v>
      </c>
      <c r="T43" s="118">
        <v>23254594.993708327</v>
      </c>
      <c r="U43" s="118">
        <v>99223933.817556515</v>
      </c>
      <c r="V43" s="118">
        <v>34196138.76168143</v>
      </c>
      <c r="W43" s="118">
        <v>12747021.17</v>
      </c>
      <c r="X43" s="160">
        <f t="shared" si="7"/>
        <v>7157404.0429462194</v>
      </c>
      <c r="Y43" s="160">
        <f t="shared" si="3"/>
        <v>105.18942496577488</v>
      </c>
      <c r="Z43" s="134">
        <f t="shared" si="8"/>
        <v>-3440924.8418605924</v>
      </c>
      <c r="AA43" s="134">
        <f t="shared" si="4"/>
        <v>-50.569857911329485</v>
      </c>
    </row>
    <row r="44" spans="1:27" s="119" customFormat="1" ht="15" x14ac:dyDescent="0.2">
      <c r="A44" s="118">
        <v>111</v>
      </c>
      <c r="B44" s="118" t="s">
        <v>45</v>
      </c>
      <c r="C44" s="118">
        <v>7</v>
      </c>
      <c r="D44" s="118">
        <v>18131</v>
      </c>
      <c r="E44" s="118">
        <v>43392723.259195849</v>
      </c>
      <c r="F44" s="118">
        <v>25387985.41287883</v>
      </c>
      <c r="G44" s="118">
        <v>6341491</v>
      </c>
      <c r="H44" s="118">
        <v>2864027.4530937225</v>
      </c>
      <c r="I44" s="118">
        <v>2801481.5054731057</v>
      </c>
      <c r="J44" s="118">
        <v>3134959.3743048916</v>
      </c>
      <c r="K44" s="118">
        <v>3301661.7939288081</v>
      </c>
      <c r="L44" s="118">
        <v>-2720972</v>
      </c>
      <c r="M44" s="118">
        <v>-2660785.9700000002</v>
      </c>
      <c r="N44" s="118">
        <v>180335.29014507771</v>
      </c>
      <c r="O44" s="118">
        <v>-733347.19315443654</v>
      </c>
      <c r="P44" s="136">
        <f t="shared" si="5"/>
        <v>-5495886.5925258547</v>
      </c>
      <c r="Q44" s="136">
        <f t="shared" si="6"/>
        <v>-303.12098574407668</v>
      </c>
      <c r="R44" s="118">
        <v>128179832.89148438</v>
      </c>
      <c r="S44" s="118">
        <v>64628112.700000003</v>
      </c>
      <c r="T44" s="118">
        <v>4304522.2744338363</v>
      </c>
      <c r="U44" s="118">
        <v>46154666.579014935</v>
      </c>
      <c r="V44" s="118">
        <v>10455513.156465508</v>
      </c>
      <c r="W44" s="118">
        <v>959733.0299999998</v>
      </c>
      <c r="X44" s="160">
        <f t="shared" si="7"/>
        <v>-1677285.1515701115</v>
      </c>
      <c r="Y44" s="160">
        <f t="shared" si="3"/>
        <v>-92.509246680829051</v>
      </c>
      <c r="Z44" s="134">
        <f t="shared" si="8"/>
        <v>-3818601.4409557432</v>
      </c>
      <c r="AA44" s="134">
        <f t="shared" si="4"/>
        <v>-210.61173906324765</v>
      </c>
    </row>
    <row r="45" spans="1:27" s="119" customFormat="1" ht="15" x14ac:dyDescent="0.2">
      <c r="A45" s="118">
        <v>139</v>
      </c>
      <c r="B45" s="118" t="s">
        <v>46</v>
      </c>
      <c r="C45" s="118">
        <v>17</v>
      </c>
      <c r="D45" s="118">
        <v>9853</v>
      </c>
      <c r="E45" s="118">
        <v>32115432.827894397</v>
      </c>
      <c r="F45" s="118">
        <v>13719293.896442072</v>
      </c>
      <c r="G45" s="118">
        <v>4728065</v>
      </c>
      <c r="H45" s="118">
        <v>1338175.3954283069</v>
      </c>
      <c r="I45" s="118">
        <v>13792005.242565058</v>
      </c>
      <c r="J45" s="118">
        <v>1512124.5756525733</v>
      </c>
      <c r="K45" s="118">
        <v>-868323.37264424027</v>
      </c>
      <c r="L45" s="118">
        <v>-152546</v>
      </c>
      <c r="M45" s="118">
        <v>-295149.36</v>
      </c>
      <c r="N45" s="118">
        <v>85162.576967223431</v>
      </c>
      <c r="O45" s="118">
        <v>-398525.72357568052</v>
      </c>
      <c r="P45" s="136">
        <f t="shared" si="5"/>
        <v>1344849.402940914</v>
      </c>
      <c r="Q45" s="136">
        <f t="shared" si="6"/>
        <v>136.49136333511763</v>
      </c>
      <c r="R45" s="118">
        <v>71647987.508359998</v>
      </c>
      <c r="S45" s="118">
        <v>32257493.23</v>
      </c>
      <c r="T45" s="118">
        <v>2011227.551244654</v>
      </c>
      <c r="U45" s="118">
        <v>28176988.221674427</v>
      </c>
      <c r="V45" s="118">
        <v>5043139.8009602064</v>
      </c>
      <c r="W45" s="118">
        <v>4280369.6399999997</v>
      </c>
      <c r="X45" s="160">
        <f t="shared" si="7"/>
        <v>121230.93551929295</v>
      </c>
      <c r="Y45" s="160">
        <f t="shared" si="3"/>
        <v>12.303961790245911</v>
      </c>
      <c r="Z45" s="134">
        <f t="shared" si="8"/>
        <v>1223618.4674216211</v>
      </c>
      <c r="AA45" s="134">
        <f t="shared" si="4"/>
        <v>124.18740154487172</v>
      </c>
    </row>
    <row r="46" spans="1:27" s="119" customFormat="1" ht="15" x14ac:dyDescent="0.2">
      <c r="A46" s="118">
        <v>140</v>
      </c>
      <c r="B46" s="118" t="s">
        <v>47</v>
      </c>
      <c r="C46" s="118">
        <v>11</v>
      </c>
      <c r="D46" s="118">
        <v>20801</v>
      </c>
      <c r="E46" s="118">
        <v>56454150.904816836</v>
      </c>
      <c r="F46" s="118">
        <v>27663981.928006329</v>
      </c>
      <c r="G46" s="118">
        <v>6029801</v>
      </c>
      <c r="H46" s="118">
        <v>4733529.0237380574</v>
      </c>
      <c r="I46" s="118">
        <v>11014549.300289499</v>
      </c>
      <c r="J46" s="118">
        <v>3637292.6335776355</v>
      </c>
      <c r="K46" s="118">
        <v>5739669.6896575633</v>
      </c>
      <c r="L46" s="118">
        <v>-1375841</v>
      </c>
      <c r="M46" s="118">
        <v>518603.39</v>
      </c>
      <c r="N46" s="118">
        <v>197013.24418565907</v>
      </c>
      <c r="O46" s="118">
        <v>-841341.07135874662</v>
      </c>
      <c r="P46" s="136">
        <f t="shared" si="5"/>
        <v>863107.2332791537</v>
      </c>
      <c r="Q46" s="136">
        <f t="shared" si="6"/>
        <v>41.493545179517987</v>
      </c>
      <c r="R46" s="118">
        <v>145030344.52000001</v>
      </c>
      <c r="S46" s="118">
        <v>69726085.510000005</v>
      </c>
      <c r="T46" s="118">
        <v>7114314.7432844853</v>
      </c>
      <c r="U46" s="118">
        <v>55047402.838075787</v>
      </c>
      <c r="V46" s="118">
        <v>12130862.459012985</v>
      </c>
      <c r="W46" s="118">
        <v>5172563.3899999997</v>
      </c>
      <c r="X46" s="160">
        <f t="shared" si="7"/>
        <v>4160884.4203732312</v>
      </c>
      <c r="Y46" s="160">
        <f t="shared" si="3"/>
        <v>200.03290324374939</v>
      </c>
      <c r="Z46" s="134">
        <f t="shared" si="8"/>
        <v>-3297777.1870940775</v>
      </c>
      <c r="AA46" s="134">
        <f t="shared" si="4"/>
        <v>-158.53935806423141</v>
      </c>
    </row>
    <row r="47" spans="1:27" s="119" customFormat="1" ht="15" x14ac:dyDescent="0.2">
      <c r="A47" s="118">
        <v>142</v>
      </c>
      <c r="B47" s="118" t="s">
        <v>48</v>
      </c>
      <c r="C47" s="118">
        <v>7</v>
      </c>
      <c r="D47" s="118">
        <v>6504</v>
      </c>
      <c r="E47" s="118">
        <v>15927748.622970454</v>
      </c>
      <c r="F47" s="118">
        <v>9229059.224331608</v>
      </c>
      <c r="G47" s="118">
        <v>3175787</v>
      </c>
      <c r="H47" s="118">
        <v>1147479.3997295988</v>
      </c>
      <c r="I47" s="118">
        <v>3256638.979477115</v>
      </c>
      <c r="J47" s="118">
        <v>1194931.4435847239</v>
      </c>
      <c r="K47" s="118">
        <v>310032.75732282479</v>
      </c>
      <c r="L47" s="118">
        <v>-722680</v>
      </c>
      <c r="M47" s="118">
        <v>68693.919999999998</v>
      </c>
      <c r="N47" s="118">
        <v>59379.094817129313</v>
      </c>
      <c r="O47" s="118">
        <v>-263068.23364825192</v>
      </c>
      <c r="P47" s="136">
        <f t="shared" si="5"/>
        <v>1528504.9626442939</v>
      </c>
      <c r="Q47" s="136">
        <f t="shared" si="6"/>
        <v>235.00998810644126</v>
      </c>
      <c r="R47" s="118">
        <v>44318090.423192374</v>
      </c>
      <c r="S47" s="118">
        <v>22046851.719999999</v>
      </c>
      <c r="T47" s="118">
        <v>1724616.5124302863</v>
      </c>
      <c r="U47" s="118">
        <v>15933190.863620613</v>
      </c>
      <c r="V47" s="118">
        <v>3985257.841577163</v>
      </c>
      <c r="W47" s="118">
        <v>2521800.92</v>
      </c>
      <c r="X47" s="160">
        <f t="shared" si="7"/>
        <v>1893627.4344356954</v>
      </c>
      <c r="Y47" s="160">
        <f t="shared" si="3"/>
        <v>291.14812952578342</v>
      </c>
      <c r="Z47" s="134">
        <f t="shared" si="8"/>
        <v>-365122.47179140151</v>
      </c>
      <c r="AA47" s="134">
        <f t="shared" si="4"/>
        <v>-56.138141419342176</v>
      </c>
    </row>
    <row r="48" spans="1:27" s="119" customFormat="1" ht="15" x14ac:dyDescent="0.2">
      <c r="A48" s="118">
        <v>143</v>
      </c>
      <c r="B48" s="118" t="s">
        <v>49</v>
      </c>
      <c r="C48" s="118">
        <v>6</v>
      </c>
      <c r="D48" s="118">
        <v>6804</v>
      </c>
      <c r="E48" s="118">
        <v>17137204.576159056</v>
      </c>
      <c r="F48" s="118">
        <v>9834082.90552116</v>
      </c>
      <c r="G48" s="118">
        <v>2757787</v>
      </c>
      <c r="H48" s="118">
        <v>1555705.489975316</v>
      </c>
      <c r="I48" s="118">
        <v>3188846.0528499563</v>
      </c>
      <c r="J48" s="118">
        <v>1342994.9263631422</v>
      </c>
      <c r="K48" s="118">
        <v>-555428.39265166479</v>
      </c>
      <c r="L48" s="118">
        <v>-806133</v>
      </c>
      <c r="M48" s="118">
        <v>46990.63</v>
      </c>
      <c r="N48" s="118">
        <v>58996.325174502723</v>
      </c>
      <c r="O48" s="118">
        <v>-275202.37726671371</v>
      </c>
      <c r="P48" s="136">
        <f t="shared" si="5"/>
        <v>11434.983806643635</v>
      </c>
      <c r="Q48" s="136">
        <f t="shared" si="6"/>
        <v>1.6806266617642027</v>
      </c>
      <c r="R48" s="118">
        <v>48336135.579999998</v>
      </c>
      <c r="S48" s="118">
        <v>22360206.68</v>
      </c>
      <c r="T48" s="118">
        <v>2338164.9011894595</v>
      </c>
      <c r="U48" s="118">
        <v>17139110.743279897</v>
      </c>
      <c r="V48" s="118">
        <v>4479069.5652219411</v>
      </c>
      <c r="W48" s="118">
        <v>1998644.63</v>
      </c>
      <c r="X48" s="160">
        <f t="shared" si="7"/>
        <v>-20939.060308694839</v>
      </c>
      <c r="Y48" s="160">
        <f t="shared" si="3"/>
        <v>-3.0774633022773132</v>
      </c>
      <c r="Z48" s="134">
        <f t="shared" si="8"/>
        <v>32374.044115338475</v>
      </c>
      <c r="AA48" s="134">
        <f t="shared" si="4"/>
        <v>4.758089964041516</v>
      </c>
    </row>
    <row r="49" spans="1:27" s="119" customFormat="1" ht="15" x14ac:dyDescent="0.2">
      <c r="A49" s="118">
        <v>145</v>
      </c>
      <c r="B49" s="118" t="s">
        <v>50</v>
      </c>
      <c r="C49" s="118">
        <v>14</v>
      </c>
      <c r="D49" s="118">
        <v>12369</v>
      </c>
      <c r="E49" s="118">
        <v>37620610.452044725</v>
      </c>
      <c r="F49" s="118">
        <v>17434191.12598896</v>
      </c>
      <c r="G49" s="118">
        <v>2986936</v>
      </c>
      <c r="H49" s="118">
        <v>1942995.1824560631</v>
      </c>
      <c r="I49" s="118">
        <v>11509993.451151609</v>
      </c>
      <c r="J49" s="118">
        <v>2122898.0546115059</v>
      </c>
      <c r="K49" s="118">
        <v>969060.93050643581</v>
      </c>
      <c r="L49" s="118">
        <v>-278944</v>
      </c>
      <c r="M49" s="118">
        <v>-145426.41</v>
      </c>
      <c r="N49" s="118">
        <v>113610.47712987123</v>
      </c>
      <c r="O49" s="118">
        <v>-500290.74138918013</v>
      </c>
      <c r="P49" s="136">
        <f t="shared" si="5"/>
        <v>-1465586.3815894574</v>
      </c>
      <c r="Q49" s="136">
        <f t="shared" si="6"/>
        <v>-118.48867180770129</v>
      </c>
      <c r="R49" s="118">
        <v>85070121.920000002</v>
      </c>
      <c r="S49" s="118">
        <v>42085561.43</v>
      </c>
      <c r="T49" s="118">
        <v>2920246.3421869976</v>
      </c>
      <c r="U49" s="118">
        <v>28510910.018499196</v>
      </c>
      <c r="V49" s="118">
        <v>7080151.890244863</v>
      </c>
      <c r="W49" s="118">
        <v>2562565.59</v>
      </c>
      <c r="X49" s="160">
        <f t="shared" si="7"/>
        <v>-1910686.6490689516</v>
      </c>
      <c r="Y49" s="160">
        <f t="shared" si="3"/>
        <v>-154.47381753326474</v>
      </c>
      <c r="Z49" s="134">
        <f t="shared" si="8"/>
        <v>445100.26747949421</v>
      </c>
      <c r="AA49" s="134">
        <f t="shared" si="4"/>
        <v>35.985145725563441</v>
      </c>
    </row>
    <row r="50" spans="1:27" s="119" customFormat="1" ht="15" x14ac:dyDescent="0.2">
      <c r="A50" s="118">
        <v>146</v>
      </c>
      <c r="B50" s="118" t="s">
        <v>51</v>
      </c>
      <c r="C50" s="118">
        <v>12</v>
      </c>
      <c r="D50" s="118">
        <v>4492</v>
      </c>
      <c r="E50" s="118">
        <v>13291913.183434188</v>
      </c>
      <c r="F50" s="118">
        <v>5447206.6841396987</v>
      </c>
      <c r="G50" s="118">
        <v>1530346</v>
      </c>
      <c r="H50" s="118">
        <v>2410009.9690159252</v>
      </c>
      <c r="I50" s="118">
        <v>2778937.2437989609</v>
      </c>
      <c r="J50" s="118">
        <v>1024664.5193722118</v>
      </c>
      <c r="K50" s="118">
        <v>525797.85934625624</v>
      </c>
      <c r="L50" s="118">
        <v>-48166</v>
      </c>
      <c r="M50" s="118">
        <v>106664.52</v>
      </c>
      <c r="N50" s="118">
        <v>39518.622032083331</v>
      </c>
      <c r="O50" s="118">
        <v>-181688.57711376806</v>
      </c>
      <c r="P50" s="136">
        <f t="shared" si="5"/>
        <v>341377.65715717897</v>
      </c>
      <c r="Q50" s="136">
        <f t="shared" si="6"/>
        <v>75.996807025195679</v>
      </c>
      <c r="R50" s="118">
        <v>41412523.82</v>
      </c>
      <c r="S50" s="118">
        <v>13149805.33</v>
      </c>
      <c r="T50" s="118">
        <v>3622150.7945090369</v>
      </c>
      <c r="U50" s="118">
        <v>20049251.216199763</v>
      </c>
      <c r="V50" s="118">
        <v>3417394.6402846212</v>
      </c>
      <c r="W50" s="118">
        <v>1588844.52</v>
      </c>
      <c r="X50" s="160">
        <f t="shared" si="7"/>
        <v>414922.68099342287</v>
      </c>
      <c r="Y50" s="160">
        <f t="shared" si="3"/>
        <v>92.36925222471568</v>
      </c>
      <c r="Z50" s="134">
        <f t="shared" si="8"/>
        <v>-73545.023836243898</v>
      </c>
      <c r="AA50" s="134">
        <f t="shared" si="4"/>
        <v>-16.372445199520012</v>
      </c>
    </row>
    <row r="51" spans="1:27" s="119" customFormat="1" ht="15" x14ac:dyDescent="0.2">
      <c r="A51" s="118">
        <v>148</v>
      </c>
      <c r="B51" s="118" t="s">
        <v>52</v>
      </c>
      <c r="C51" s="118">
        <v>19</v>
      </c>
      <c r="D51" s="118">
        <v>7047</v>
      </c>
      <c r="E51" s="118">
        <v>24497547.887865577</v>
      </c>
      <c r="F51" s="118">
        <v>8292439.0126732299</v>
      </c>
      <c r="G51" s="118">
        <v>4903682</v>
      </c>
      <c r="H51" s="118">
        <v>2505463.2861709283</v>
      </c>
      <c r="I51" s="118">
        <v>7653283.9203694966</v>
      </c>
      <c r="J51" s="118">
        <v>1153919.8395595718</v>
      </c>
      <c r="K51" s="118">
        <v>737363.03361255222</v>
      </c>
      <c r="L51" s="118">
        <v>-702904</v>
      </c>
      <c r="M51" s="118">
        <v>1430363.24</v>
      </c>
      <c r="N51" s="118">
        <v>73861.356802445618</v>
      </c>
      <c r="O51" s="118">
        <v>-285031.03359766776</v>
      </c>
      <c r="P51" s="136">
        <f t="shared" si="5"/>
        <v>1264892.7677249797</v>
      </c>
      <c r="Q51" s="136">
        <f t="shared" si="6"/>
        <v>179.49379419965655</v>
      </c>
      <c r="R51" s="118">
        <v>57880824.890000001</v>
      </c>
      <c r="S51" s="118">
        <v>23694174.890000001</v>
      </c>
      <c r="T51" s="118">
        <v>3765612.8450294347</v>
      </c>
      <c r="U51" s="118">
        <v>24669274.057985581</v>
      </c>
      <c r="V51" s="118">
        <v>3848478.6000446281</v>
      </c>
      <c r="W51" s="118">
        <v>5631141.2400000002</v>
      </c>
      <c r="X51" s="160">
        <f t="shared" si="7"/>
        <v>3727856.7430596501</v>
      </c>
      <c r="Y51" s="160">
        <f t="shared" si="3"/>
        <v>528.99911211290623</v>
      </c>
      <c r="Z51" s="134">
        <f t="shared" si="8"/>
        <v>-2462963.9753346704</v>
      </c>
      <c r="AA51" s="134">
        <f t="shared" si="4"/>
        <v>-349.50531791324966</v>
      </c>
    </row>
    <row r="52" spans="1:27" s="119" customFormat="1" ht="15" x14ac:dyDescent="0.2">
      <c r="A52" s="118">
        <v>149</v>
      </c>
      <c r="B52" s="118" t="s">
        <v>53</v>
      </c>
      <c r="C52" s="118">
        <v>33</v>
      </c>
      <c r="D52" s="118">
        <v>5384</v>
      </c>
      <c r="E52" s="118">
        <v>16404471.105331585</v>
      </c>
      <c r="F52" s="118">
        <v>9581191.6127558779</v>
      </c>
      <c r="G52" s="118">
        <v>2987440</v>
      </c>
      <c r="H52" s="118">
        <v>1183690.3374076621</v>
      </c>
      <c r="I52" s="118">
        <v>2432785.6239520474</v>
      </c>
      <c r="J52" s="118">
        <v>863024.10490355967</v>
      </c>
      <c r="K52" s="118">
        <v>701109.84340637946</v>
      </c>
      <c r="L52" s="118">
        <v>-1115005</v>
      </c>
      <c r="M52" s="118">
        <v>-98540.65</v>
      </c>
      <c r="N52" s="118">
        <v>67757.103061953982</v>
      </c>
      <c r="O52" s="118">
        <v>-217767.43080599449</v>
      </c>
      <c r="P52" s="136">
        <f t="shared" si="5"/>
        <v>-18785.560650100932</v>
      </c>
      <c r="Q52" s="136">
        <f t="shared" si="6"/>
        <v>-3.4891457373887316</v>
      </c>
      <c r="R52" s="118">
        <v>36919592.710000001</v>
      </c>
      <c r="S52" s="118">
        <v>24270709.039999999</v>
      </c>
      <c r="T52" s="118">
        <v>1779040.9058282913</v>
      </c>
      <c r="U52" s="118">
        <v>6717196.7093502264</v>
      </c>
      <c r="V52" s="118">
        <v>2878302.0147324139</v>
      </c>
      <c r="W52" s="118">
        <v>1773894.35</v>
      </c>
      <c r="X52" s="160">
        <f t="shared" si="7"/>
        <v>499550.30991093069</v>
      </c>
      <c r="Y52" s="160">
        <f t="shared" si="3"/>
        <v>92.784232895789501</v>
      </c>
      <c r="Z52" s="134">
        <f t="shared" si="8"/>
        <v>-518335.87056103162</v>
      </c>
      <c r="AA52" s="134">
        <f t="shared" si="4"/>
        <v>-96.27337863317824</v>
      </c>
    </row>
    <row r="53" spans="1:27" s="119" customFormat="1" ht="15" x14ac:dyDescent="0.2">
      <c r="A53" s="118">
        <v>151</v>
      </c>
      <c r="B53" s="118" t="s">
        <v>54</v>
      </c>
      <c r="C53" s="118">
        <v>14</v>
      </c>
      <c r="D53" s="118">
        <v>1852</v>
      </c>
      <c r="E53" s="118">
        <v>4468862.429783389</v>
      </c>
      <c r="F53" s="118">
        <v>2667704.7038902082</v>
      </c>
      <c r="G53" s="118">
        <v>1012484</v>
      </c>
      <c r="H53" s="118">
        <v>658928.16541206965</v>
      </c>
      <c r="I53" s="118">
        <v>1198552.1442879618</v>
      </c>
      <c r="J53" s="118">
        <v>490914.03063922725</v>
      </c>
      <c r="K53" s="118">
        <v>-224688.3966475972</v>
      </c>
      <c r="L53" s="118">
        <v>-508908</v>
      </c>
      <c r="M53" s="118">
        <v>64822.89</v>
      </c>
      <c r="N53" s="118">
        <v>15309.270472571929</v>
      </c>
      <c r="O53" s="118">
        <v>-74908.113271304202</v>
      </c>
      <c r="P53" s="136">
        <f t="shared" si="5"/>
        <v>831348.26499974821</v>
      </c>
      <c r="Q53" s="136">
        <f t="shared" si="6"/>
        <v>448.89215172772583</v>
      </c>
      <c r="R53" s="118">
        <v>15632598.09</v>
      </c>
      <c r="S53" s="118">
        <v>5789804.9699999997</v>
      </c>
      <c r="T53" s="118">
        <v>990342.99526544346</v>
      </c>
      <c r="U53" s="118">
        <v>7172435.543499398</v>
      </c>
      <c r="V53" s="118">
        <v>1637264.6319156941</v>
      </c>
      <c r="W53" s="118">
        <v>568398.89</v>
      </c>
      <c r="X53" s="160">
        <f t="shared" si="7"/>
        <v>525648.94068053551</v>
      </c>
      <c r="Y53" s="160">
        <f t="shared" si="3"/>
        <v>283.82772174974917</v>
      </c>
      <c r="Z53" s="134">
        <f t="shared" si="8"/>
        <v>305699.3243192127</v>
      </c>
      <c r="AA53" s="134">
        <f t="shared" si="4"/>
        <v>165.06442997797663</v>
      </c>
    </row>
    <row r="54" spans="1:27" s="119" customFormat="1" ht="15" x14ac:dyDescent="0.2">
      <c r="A54" s="118">
        <v>152</v>
      </c>
      <c r="B54" s="118" t="s">
        <v>55</v>
      </c>
      <c r="C54" s="118">
        <v>14</v>
      </c>
      <c r="D54" s="118">
        <v>4406</v>
      </c>
      <c r="E54" s="118">
        <v>11766983.732429136</v>
      </c>
      <c r="F54" s="118">
        <v>6402591.8707546135</v>
      </c>
      <c r="G54" s="118">
        <v>961639</v>
      </c>
      <c r="H54" s="118">
        <v>814646.26945731021</v>
      </c>
      <c r="I54" s="118">
        <v>3572978.6031887098</v>
      </c>
      <c r="J54" s="118">
        <v>925649.11707802257</v>
      </c>
      <c r="K54" s="118">
        <v>239865.7318304239</v>
      </c>
      <c r="L54" s="118">
        <v>-38836</v>
      </c>
      <c r="M54" s="118">
        <v>107214.59</v>
      </c>
      <c r="N54" s="118">
        <v>39808.389001311138</v>
      </c>
      <c r="O54" s="118">
        <v>-178210.12260980901</v>
      </c>
      <c r="P54" s="136">
        <f t="shared" si="5"/>
        <v>1080363.716271447</v>
      </c>
      <c r="Q54" s="136">
        <f t="shared" si="6"/>
        <v>245.20284073341966</v>
      </c>
      <c r="R54" s="118">
        <v>31301569.280000001</v>
      </c>
      <c r="S54" s="118">
        <v>14972962.15</v>
      </c>
      <c r="T54" s="118">
        <v>1224382.0382635917</v>
      </c>
      <c r="U54" s="118">
        <v>11833585.9342265</v>
      </c>
      <c r="V54" s="118">
        <v>3087164.8931737309</v>
      </c>
      <c r="W54" s="118">
        <v>1030017.59</v>
      </c>
      <c r="X54" s="160">
        <f t="shared" si="7"/>
        <v>846543.32566382363</v>
      </c>
      <c r="Y54" s="160">
        <f t="shared" si="3"/>
        <v>192.13420918380018</v>
      </c>
      <c r="Z54" s="134">
        <f t="shared" si="8"/>
        <v>233820.39060762338</v>
      </c>
      <c r="AA54" s="134">
        <f t="shared" si="4"/>
        <v>53.068631549619468</v>
      </c>
    </row>
    <row r="55" spans="1:27" s="119" customFormat="1" ht="15" x14ac:dyDescent="0.2">
      <c r="A55" s="118">
        <v>153</v>
      </c>
      <c r="B55" s="118" t="s">
        <v>56</v>
      </c>
      <c r="C55" s="118">
        <v>9</v>
      </c>
      <c r="D55" s="118">
        <v>25208</v>
      </c>
      <c r="E55" s="118">
        <v>70654410.560309008</v>
      </c>
      <c r="F55" s="118">
        <v>35077242.899216644</v>
      </c>
      <c r="G55" s="118">
        <v>12513161</v>
      </c>
      <c r="H55" s="118">
        <v>3198589.0802096589</v>
      </c>
      <c r="I55" s="118">
        <v>6835019.9496215405</v>
      </c>
      <c r="J55" s="118">
        <v>3864099.0672433544</v>
      </c>
      <c r="K55" s="118">
        <v>5578264.471685119</v>
      </c>
      <c r="L55" s="118">
        <v>-1153477</v>
      </c>
      <c r="M55" s="118">
        <v>-99286.02</v>
      </c>
      <c r="N55" s="118">
        <v>266391.49477832869</v>
      </c>
      <c r="O55" s="118">
        <v>-1019591.6411139504</v>
      </c>
      <c r="P55" s="136">
        <f t="shared" si="5"/>
        <v>-5593997.2586683184</v>
      </c>
      <c r="Q55" s="136">
        <f t="shared" si="6"/>
        <v>-221.91356944891774</v>
      </c>
      <c r="R55" s="118">
        <v>183346667.65000001</v>
      </c>
      <c r="S55" s="118">
        <v>93561933.819999993</v>
      </c>
      <c r="T55" s="118">
        <v>4807359.1967369039</v>
      </c>
      <c r="U55" s="118">
        <v>59805318.432155721</v>
      </c>
      <c r="V55" s="118">
        <v>12887292.564806219</v>
      </c>
      <c r="W55" s="118">
        <v>11260397.98</v>
      </c>
      <c r="X55" s="160">
        <f t="shared" si="7"/>
        <v>-1024365.6563011706</v>
      </c>
      <c r="Y55" s="160">
        <f t="shared" si="3"/>
        <v>-40.636530319786203</v>
      </c>
      <c r="Z55" s="134">
        <f t="shared" si="8"/>
        <v>-4569631.6023671478</v>
      </c>
      <c r="AA55" s="134">
        <f t="shared" si="4"/>
        <v>-181.27703912913154</v>
      </c>
    </row>
    <row r="56" spans="1:27" s="119" customFormat="1" ht="15" x14ac:dyDescent="0.2">
      <c r="A56" s="118">
        <v>165</v>
      </c>
      <c r="B56" s="118" t="s">
        <v>57</v>
      </c>
      <c r="C56" s="118">
        <v>5</v>
      </c>
      <c r="D56" s="118">
        <v>16280</v>
      </c>
      <c r="E56" s="118">
        <v>41334004.722793318</v>
      </c>
      <c r="F56" s="118">
        <v>25917163.635551933</v>
      </c>
      <c r="G56" s="118">
        <v>4004300</v>
      </c>
      <c r="H56" s="118">
        <v>2344031.2947364897</v>
      </c>
      <c r="I56" s="118">
        <v>8730737.5847372413</v>
      </c>
      <c r="J56" s="118">
        <v>2504254.798647468</v>
      </c>
      <c r="K56" s="118">
        <v>790105.17839701113</v>
      </c>
      <c r="L56" s="118">
        <v>-2136157</v>
      </c>
      <c r="M56" s="118">
        <v>-78661.27</v>
      </c>
      <c r="N56" s="118">
        <v>173198.14410632124</v>
      </c>
      <c r="O56" s="118">
        <v>-658479.52702852723</v>
      </c>
      <c r="P56" s="136">
        <f t="shared" si="5"/>
        <v>256488.1163546145</v>
      </c>
      <c r="Q56" s="136">
        <f t="shared" si="6"/>
        <v>15.754798301880497</v>
      </c>
      <c r="R56" s="118">
        <v>102335214.38</v>
      </c>
      <c r="S56" s="118">
        <v>63808802.170000002</v>
      </c>
      <c r="T56" s="118">
        <v>3522994.2194249104</v>
      </c>
      <c r="U56" s="118">
        <v>25140761.042079184</v>
      </c>
      <c r="V56" s="118">
        <v>8352028.1662999392</v>
      </c>
      <c r="W56" s="118">
        <v>1789481.73</v>
      </c>
      <c r="X56" s="160">
        <f t="shared" si="7"/>
        <v>278852.94780403376</v>
      </c>
      <c r="Y56" s="160">
        <f t="shared" si="3"/>
        <v>17.128559447422219</v>
      </c>
      <c r="Z56" s="134">
        <f t="shared" si="8"/>
        <v>-22364.83144941926</v>
      </c>
      <c r="AA56" s="134">
        <f t="shared" si="4"/>
        <v>-1.3737611455417236</v>
      </c>
    </row>
    <row r="57" spans="1:27" s="119" customFormat="1" ht="15" x14ac:dyDescent="0.2">
      <c r="A57" s="118">
        <v>167</v>
      </c>
      <c r="B57" s="118" t="s">
        <v>58</v>
      </c>
      <c r="C57" s="118">
        <v>12</v>
      </c>
      <c r="D57" s="118">
        <v>77513</v>
      </c>
      <c r="E57" s="118">
        <v>198075701.08756244</v>
      </c>
      <c r="F57" s="118">
        <v>99529960.596833646</v>
      </c>
      <c r="G57" s="118">
        <v>22676084</v>
      </c>
      <c r="H57" s="118">
        <v>23344024.097051743</v>
      </c>
      <c r="I57" s="118">
        <v>28884470.246551573</v>
      </c>
      <c r="J57" s="118">
        <v>12349810.145103786</v>
      </c>
      <c r="K57" s="118">
        <v>2864516.7449903544</v>
      </c>
      <c r="L57" s="118">
        <v>-1129493</v>
      </c>
      <c r="M57" s="118">
        <v>-4993861.72</v>
      </c>
      <c r="N57" s="118">
        <v>722845.72729088808</v>
      </c>
      <c r="O57" s="118">
        <v>-3135179.5809927657</v>
      </c>
      <c r="P57" s="136">
        <f t="shared" si="5"/>
        <v>-16962523.83073321</v>
      </c>
      <c r="Q57" s="136">
        <f t="shared" si="6"/>
        <v>-218.83456750136378</v>
      </c>
      <c r="R57" s="118">
        <v>492321132.86000001</v>
      </c>
      <c r="S57" s="118">
        <v>250850677.34999999</v>
      </c>
      <c r="T57" s="118">
        <v>35085200.83672218</v>
      </c>
      <c r="U57" s="118">
        <v>135529896.06323686</v>
      </c>
      <c r="V57" s="118">
        <v>41188285.727183998</v>
      </c>
      <c r="W57" s="118">
        <v>16552729.280000001</v>
      </c>
      <c r="X57" s="160">
        <f t="shared" si="7"/>
        <v>-13114343.602856994</v>
      </c>
      <c r="Y57" s="160">
        <f t="shared" si="3"/>
        <v>-169.18895672799394</v>
      </c>
      <c r="Z57" s="134">
        <f t="shared" si="8"/>
        <v>-3848180.2278762162</v>
      </c>
      <c r="AA57" s="134">
        <f t="shared" si="4"/>
        <v>-49.645610773369839</v>
      </c>
    </row>
    <row r="58" spans="1:27" s="119" customFormat="1" ht="15" x14ac:dyDescent="0.2">
      <c r="A58" s="118">
        <v>169</v>
      </c>
      <c r="B58" s="118" t="s">
        <v>59</v>
      </c>
      <c r="C58" s="118">
        <v>5</v>
      </c>
      <c r="D58" s="118">
        <v>4990</v>
      </c>
      <c r="E58" s="118">
        <v>12868277.196797788</v>
      </c>
      <c r="F58" s="118">
        <v>7825960.6530213216</v>
      </c>
      <c r="G58" s="118">
        <v>1233656</v>
      </c>
      <c r="H58" s="118">
        <v>694561.19715657295</v>
      </c>
      <c r="I58" s="118">
        <v>2183733.3428474567</v>
      </c>
      <c r="J58" s="118">
        <v>903455.06860090652</v>
      </c>
      <c r="K58" s="118">
        <v>347447.17648774665</v>
      </c>
      <c r="L58" s="118">
        <v>-1291424</v>
      </c>
      <c r="M58" s="118">
        <v>-28959.19</v>
      </c>
      <c r="N58" s="118">
        <v>49844.268809225818</v>
      </c>
      <c r="O58" s="118">
        <v>-201831.25552041465</v>
      </c>
      <c r="P58" s="136">
        <f t="shared" si="5"/>
        <v>-1151833.9353949744</v>
      </c>
      <c r="Q58" s="136">
        <f t="shared" si="6"/>
        <v>-230.82844396692875</v>
      </c>
      <c r="R58" s="118">
        <v>32208797.710000001</v>
      </c>
      <c r="S58" s="118">
        <v>18720656.07</v>
      </c>
      <c r="T58" s="118">
        <v>1043898.2824652753</v>
      </c>
      <c r="U58" s="118">
        <v>8621066.6541193351</v>
      </c>
      <c r="V58" s="118">
        <v>3013144.7423068089</v>
      </c>
      <c r="W58" s="118">
        <v>-86727.19</v>
      </c>
      <c r="X58" s="160">
        <f t="shared" si="7"/>
        <v>-896759.15110858157</v>
      </c>
      <c r="Y58" s="160">
        <f t="shared" si="3"/>
        <v>-179.71125272717066</v>
      </c>
      <c r="Z58" s="134">
        <f t="shared" si="8"/>
        <v>-255074.78428639285</v>
      </c>
      <c r="AA58" s="134">
        <f t="shared" si="4"/>
        <v>-51.117191239758085</v>
      </c>
    </row>
    <row r="59" spans="1:27" s="119" customFormat="1" ht="15" x14ac:dyDescent="0.2">
      <c r="A59" s="118">
        <v>171</v>
      </c>
      <c r="B59" s="118" t="s">
        <v>60</v>
      </c>
      <c r="C59" s="118">
        <v>11</v>
      </c>
      <c r="D59" s="118">
        <v>4540</v>
      </c>
      <c r="E59" s="118">
        <v>10889328.795318767</v>
      </c>
      <c r="F59" s="118">
        <v>6720634.2433161074</v>
      </c>
      <c r="G59" s="118">
        <v>1200413</v>
      </c>
      <c r="H59" s="118">
        <v>1263488.3448522266</v>
      </c>
      <c r="I59" s="118">
        <v>1997728.4784177057</v>
      </c>
      <c r="J59" s="118">
        <v>933450.94547855156</v>
      </c>
      <c r="K59" s="118">
        <v>-22783.365563765161</v>
      </c>
      <c r="L59" s="118">
        <v>-297194</v>
      </c>
      <c r="M59" s="118">
        <v>-196309.59</v>
      </c>
      <c r="N59" s="118">
        <v>43724.937417246023</v>
      </c>
      <c r="O59" s="118">
        <v>-183630.04009272196</v>
      </c>
      <c r="P59" s="136">
        <f t="shared" si="5"/>
        <v>570194.15850658342</v>
      </c>
      <c r="Q59" s="136">
        <f t="shared" si="6"/>
        <v>125.59342698382895</v>
      </c>
      <c r="R59" s="118">
        <v>32128719.18</v>
      </c>
      <c r="S59" s="118">
        <v>15948762.07</v>
      </c>
      <c r="T59" s="118">
        <v>1898974.314204118</v>
      </c>
      <c r="U59" s="118">
        <v>10815353.711339356</v>
      </c>
      <c r="V59" s="118">
        <v>3113185.0451906305</v>
      </c>
      <c r="W59" s="118">
        <v>706909.41</v>
      </c>
      <c r="X59" s="160">
        <f t="shared" si="7"/>
        <v>354465.37073410675</v>
      </c>
      <c r="Y59" s="160">
        <f t="shared" si="3"/>
        <v>78.076072848922195</v>
      </c>
      <c r="Z59" s="134">
        <f t="shared" si="8"/>
        <v>215728.78777247667</v>
      </c>
      <c r="AA59" s="134">
        <f t="shared" si="4"/>
        <v>47.517354134906753</v>
      </c>
    </row>
    <row r="60" spans="1:27" s="119" customFormat="1" ht="15" x14ac:dyDescent="0.2">
      <c r="A60" s="118">
        <v>172</v>
      </c>
      <c r="B60" s="118" t="s">
        <v>61</v>
      </c>
      <c r="C60" s="118">
        <v>13</v>
      </c>
      <c r="D60" s="118">
        <v>4171</v>
      </c>
      <c r="E60" s="118">
        <v>11424065.081701811</v>
      </c>
      <c r="F60" s="118">
        <v>5099767.1029142365</v>
      </c>
      <c r="G60" s="118">
        <v>1798222</v>
      </c>
      <c r="H60" s="118">
        <v>1343330.6404150638</v>
      </c>
      <c r="I60" s="118">
        <v>1668731.1266210929</v>
      </c>
      <c r="J60" s="118">
        <v>932133.9915095428</v>
      </c>
      <c r="K60" s="118">
        <v>-100391.95915794265</v>
      </c>
      <c r="L60" s="118">
        <v>100990</v>
      </c>
      <c r="M60" s="118">
        <v>930.85</v>
      </c>
      <c r="N60" s="118">
        <v>34906.017473336171</v>
      </c>
      <c r="O60" s="118">
        <v>-168705.04344201394</v>
      </c>
      <c r="P60" s="136">
        <f t="shared" si="5"/>
        <v>-714150.35536849499</v>
      </c>
      <c r="Q60" s="136">
        <f t="shared" si="6"/>
        <v>-171.21801854914767</v>
      </c>
      <c r="R60" s="118">
        <v>34372500.32</v>
      </c>
      <c r="S60" s="118">
        <v>12298336.84</v>
      </c>
      <c r="T60" s="118">
        <v>2018974.0149269409</v>
      </c>
      <c r="U60" s="118">
        <v>14079932.41549919</v>
      </c>
      <c r="V60" s="118">
        <v>3108792.8257372328</v>
      </c>
      <c r="W60" s="118">
        <v>1900142.85</v>
      </c>
      <c r="X60" s="160">
        <f t="shared" si="7"/>
        <v>-966321.37383663282</v>
      </c>
      <c r="Y60" s="160">
        <f t="shared" si="3"/>
        <v>-231.67618648684555</v>
      </c>
      <c r="Z60" s="134">
        <f t="shared" si="8"/>
        <v>252171.01846813783</v>
      </c>
      <c r="AA60" s="134">
        <f t="shared" si="4"/>
        <v>60.458167937697873</v>
      </c>
    </row>
    <row r="61" spans="1:27" s="119" customFormat="1" ht="15" x14ac:dyDescent="0.2">
      <c r="A61" s="118">
        <v>176</v>
      </c>
      <c r="B61" s="118" t="s">
        <v>62</v>
      </c>
      <c r="C61" s="118">
        <v>12</v>
      </c>
      <c r="D61" s="118">
        <v>4352</v>
      </c>
      <c r="E61" s="118">
        <v>10258753.828667417</v>
      </c>
      <c r="F61" s="118">
        <v>4785725.7914115125</v>
      </c>
      <c r="G61" s="118">
        <v>1266197</v>
      </c>
      <c r="H61" s="118">
        <v>1497867.9080060304</v>
      </c>
      <c r="I61" s="118">
        <v>3397642.5431499989</v>
      </c>
      <c r="J61" s="118">
        <v>983433.16235268116</v>
      </c>
      <c r="K61" s="118">
        <v>-961897.29237592604</v>
      </c>
      <c r="L61" s="118">
        <v>-93783</v>
      </c>
      <c r="M61" s="118">
        <v>394220.02</v>
      </c>
      <c r="N61" s="118">
        <v>33290.349705229775</v>
      </c>
      <c r="O61" s="118">
        <v>-176025.97675848589</v>
      </c>
      <c r="P61" s="136">
        <f t="shared" si="5"/>
        <v>867916.67682362348</v>
      </c>
      <c r="Q61" s="136">
        <f t="shared" si="6"/>
        <v>199.42938346131055</v>
      </c>
      <c r="R61" s="118">
        <v>37502423.659999996</v>
      </c>
      <c r="S61" s="118">
        <v>11542102.52</v>
      </c>
      <c r="T61" s="118">
        <v>2251236.6936065932</v>
      </c>
      <c r="U61" s="118">
        <v>18963236.651358426</v>
      </c>
      <c r="V61" s="118">
        <v>3279882.4928194843</v>
      </c>
      <c r="W61" s="118">
        <v>1566634.02</v>
      </c>
      <c r="X61" s="160">
        <f t="shared" si="7"/>
        <v>100668.71778450906</v>
      </c>
      <c r="Y61" s="160">
        <f t="shared" si="3"/>
        <v>23.131598755631678</v>
      </c>
      <c r="Z61" s="134">
        <f t="shared" si="8"/>
        <v>767247.95903911442</v>
      </c>
      <c r="AA61" s="134">
        <f t="shared" si="4"/>
        <v>176.29778470567885</v>
      </c>
    </row>
    <row r="62" spans="1:27" s="119" customFormat="1" ht="15" x14ac:dyDescent="0.2">
      <c r="A62" s="118">
        <v>177</v>
      </c>
      <c r="B62" s="118" t="s">
        <v>63</v>
      </c>
      <c r="C62" s="118">
        <v>6</v>
      </c>
      <c r="D62" s="118">
        <v>1768</v>
      </c>
      <c r="E62" s="118">
        <v>4671022.0628914032</v>
      </c>
      <c r="F62" s="118">
        <v>2385481.6334431092</v>
      </c>
      <c r="G62" s="118">
        <v>547055</v>
      </c>
      <c r="H62" s="118">
        <v>815073.48776894191</v>
      </c>
      <c r="I62" s="118">
        <v>460532.89129689359</v>
      </c>
      <c r="J62" s="118">
        <v>369607.67815010261</v>
      </c>
      <c r="K62" s="118">
        <v>375454.48565596784</v>
      </c>
      <c r="L62" s="118">
        <v>-479945</v>
      </c>
      <c r="M62" s="118">
        <v>38192.089999999997</v>
      </c>
      <c r="N62" s="118">
        <v>16937.709088767875</v>
      </c>
      <c r="O62" s="118">
        <v>-71510.553058134887</v>
      </c>
      <c r="P62" s="136">
        <f t="shared" si="5"/>
        <v>-214142.64054575562</v>
      </c>
      <c r="Q62" s="136">
        <f t="shared" si="6"/>
        <v>-121.12140302361743</v>
      </c>
      <c r="R62" s="118">
        <v>12221018.58</v>
      </c>
      <c r="S62" s="118">
        <v>5796395.9299999997</v>
      </c>
      <c r="T62" s="118">
        <v>1225022.7740908875</v>
      </c>
      <c r="U62" s="118">
        <v>4014438.8931559455</v>
      </c>
      <c r="V62" s="118">
        <v>1232691.5536141265</v>
      </c>
      <c r="W62" s="118">
        <v>105302.09</v>
      </c>
      <c r="X62" s="160">
        <f t="shared" si="7"/>
        <v>152832.66086095944</v>
      </c>
      <c r="Y62" s="160">
        <f t="shared" si="3"/>
        <v>86.443812704162582</v>
      </c>
      <c r="Z62" s="134">
        <f t="shared" si="8"/>
        <v>-366975.30140671507</v>
      </c>
      <c r="AA62" s="134">
        <f t="shared" si="4"/>
        <v>-207.56521572778001</v>
      </c>
    </row>
    <row r="63" spans="1:27" s="119" customFormat="1" ht="15" x14ac:dyDescent="0.2">
      <c r="A63" s="118">
        <v>178</v>
      </c>
      <c r="B63" s="118" t="s">
        <v>64</v>
      </c>
      <c r="C63" s="118">
        <v>10</v>
      </c>
      <c r="D63" s="118">
        <v>5769</v>
      </c>
      <c r="E63" s="118">
        <v>15630075.465523176</v>
      </c>
      <c r="F63" s="118">
        <v>6974067.7589606531</v>
      </c>
      <c r="G63" s="118">
        <v>1634692</v>
      </c>
      <c r="H63" s="118">
        <v>1995020.9390835476</v>
      </c>
      <c r="I63" s="118">
        <v>2240656.988224105</v>
      </c>
      <c r="J63" s="118">
        <v>1347407.3038225491</v>
      </c>
      <c r="K63" s="118">
        <v>554941.81769009598</v>
      </c>
      <c r="L63" s="118">
        <v>-510039</v>
      </c>
      <c r="M63" s="118">
        <v>627121.96</v>
      </c>
      <c r="N63" s="118">
        <v>48752.072854715989</v>
      </c>
      <c r="O63" s="118">
        <v>-233339.58178302049</v>
      </c>
      <c r="P63" s="136">
        <f t="shared" si="5"/>
        <v>-950793.20667052828</v>
      </c>
      <c r="Q63" s="136">
        <f t="shared" si="6"/>
        <v>-164.81074825282167</v>
      </c>
      <c r="R63" s="118">
        <v>47104243.719999999</v>
      </c>
      <c r="S63" s="118">
        <v>16968302.32</v>
      </c>
      <c r="T63" s="118">
        <v>2998437.7595977527</v>
      </c>
      <c r="U63" s="118">
        <v>20092920.168910261</v>
      </c>
      <c r="V63" s="118">
        <v>4493785.4403162878</v>
      </c>
      <c r="W63" s="118">
        <v>1751774.96</v>
      </c>
      <c r="X63" s="160">
        <f t="shared" si="7"/>
        <v>-799023.07117569447</v>
      </c>
      <c r="Y63" s="160">
        <f t="shared" si="3"/>
        <v>-138.50287245201847</v>
      </c>
      <c r="Z63" s="134">
        <f t="shared" si="8"/>
        <v>-151770.13549483381</v>
      </c>
      <c r="AA63" s="134">
        <f t="shared" si="4"/>
        <v>-26.307875800803227</v>
      </c>
    </row>
    <row r="64" spans="1:27" s="119" customFormat="1" ht="15" x14ac:dyDescent="0.2">
      <c r="A64" s="118">
        <v>179</v>
      </c>
      <c r="B64" s="118" t="s">
        <v>65</v>
      </c>
      <c r="C64" s="118">
        <v>13</v>
      </c>
      <c r="D64" s="118">
        <v>145887</v>
      </c>
      <c r="E64" s="118">
        <v>355761973.15014642</v>
      </c>
      <c r="F64" s="118">
        <v>192658126.82006949</v>
      </c>
      <c r="G64" s="118">
        <v>54242564</v>
      </c>
      <c r="H64" s="118">
        <v>30986727.629604638</v>
      </c>
      <c r="I64" s="118">
        <v>58108666.870444275</v>
      </c>
      <c r="J64" s="118">
        <v>20619607.461622812</v>
      </c>
      <c r="K64" s="118">
        <v>-16693467.65498222</v>
      </c>
      <c r="L64" s="118">
        <v>-22670982</v>
      </c>
      <c r="M64" s="118">
        <v>5325992.71</v>
      </c>
      <c r="N64" s="118">
        <v>1477390.5534132428</v>
      </c>
      <c r="O64" s="118">
        <v>-5900712.70022179</v>
      </c>
      <c r="P64" s="136">
        <f t="shared" si="5"/>
        <v>-37608059.460195899</v>
      </c>
      <c r="Q64" s="136">
        <f t="shared" si="6"/>
        <v>-257.78896995754178</v>
      </c>
      <c r="R64" s="118">
        <v>881388862.5999999</v>
      </c>
      <c r="S64" s="118">
        <v>510347544.87</v>
      </c>
      <c r="T64" s="118">
        <v>46571882.524680667</v>
      </c>
      <c r="U64" s="118">
        <v>175259385.10028586</v>
      </c>
      <c r="V64" s="118">
        <v>68769177.317952871</v>
      </c>
      <c r="W64" s="118">
        <v>36897574.710000001</v>
      </c>
      <c r="X64" s="160">
        <f t="shared" si="7"/>
        <v>-43543298.077080488</v>
      </c>
      <c r="Y64" s="160">
        <f t="shared" si="3"/>
        <v>-298.47277740361022</v>
      </c>
      <c r="Z64" s="134">
        <f t="shared" si="8"/>
        <v>5935238.6168845892</v>
      </c>
      <c r="AA64" s="134">
        <f t="shared" si="4"/>
        <v>40.683807446068457</v>
      </c>
    </row>
    <row r="65" spans="1:27" s="119" customFormat="1" ht="15" x14ac:dyDescent="0.2">
      <c r="A65" s="118">
        <v>181</v>
      </c>
      <c r="B65" s="118" t="s">
        <v>66</v>
      </c>
      <c r="C65" s="118">
        <v>4</v>
      </c>
      <c r="D65" s="118">
        <v>1683</v>
      </c>
      <c r="E65" s="118">
        <v>5492368.1874792082</v>
      </c>
      <c r="F65" s="118">
        <v>2441553.4934971812</v>
      </c>
      <c r="G65" s="118">
        <v>749375</v>
      </c>
      <c r="H65" s="118">
        <v>284391.29059788148</v>
      </c>
      <c r="I65" s="118">
        <v>1266400.8902139394</v>
      </c>
      <c r="J65" s="118">
        <v>418534.52381565992</v>
      </c>
      <c r="K65" s="118">
        <v>403079.09632803261</v>
      </c>
      <c r="L65" s="118">
        <v>-369016</v>
      </c>
      <c r="M65" s="118">
        <v>-129299.07</v>
      </c>
      <c r="N65" s="118">
        <v>13382.174714328818</v>
      </c>
      <c r="O65" s="118">
        <v>-68072.545699570721</v>
      </c>
      <c r="P65" s="136">
        <f t="shared" si="5"/>
        <v>-482039.33401175588</v>
      </c>
      <c r="Q65" s="136">
        <f t="shared" si="6"/>
        <v>-286.4167165845252</v>
      </c>
      <c r="R65" s="118">
        <v>12283582.720000001</v>
      </c>
      <c r="S65" s="118">
        <v>5317310.0999999996</v>
      </c>
      <c r="T65" s="118">
        <v>427429.24230414565</v>
      </c>
      <c r="U65" s="118">
        <v>4685534.9560448229</v>
      </c>
      <c r="V65" s="118">
        <v>1395869.1956446611</v>
      </c>
      <c r="W65" s="118">
        <v>251059.93</v>
      </c>
      <c r="X65" s="160">
        <f t="shared" si="7"/>
        <v>-206379.2960063722</v>
      </c>
      <c r="Y65" s="160">
        <f t="shared" si="3"/>
        <v>-122.62584432939525</v>
      </c>
      <c r="Z65" s="134">
        <f t="shared" si="8"/>
        <v>-275660.03800538369</v>
      </c>
      <c r="AA65" s="134">
        <f t="shared" si="4"/>
        <v>-163.79087225512993</v>
      </c>
    </row>
    <row r="66" spans="1:27" s="119" customFormat="1" ht="15" x14ac:dyDescent="0.2">
      <c r="A66" s="118">
        <v>182</v>
      </c>
      <c r="B66" s="118" t="s">
        <v>67</v>
      </c>
      <c r="C66" s="118">
        <v>13</v>
      </c>
      <c r="D66" s="118">
        <v>19347</v>
      </c>
      <c r="E66" s="118">
        <v>52812916.145219669</v>
      </c>
      <c r="F66" s="118">
        <v>28806086.482568048</v>
      </c>
      <c r="G66" s="118">
        <v>6058884</v>
      </c>
      <c r="H66" s="118">
        <v>7632666.3326750612</v>
      </c>
      <c r="I66" s="118">
        <v>665581.83215746109</v>
      </c>
      <c r="J66" s="118">
        <v>3303127.6664556824</v>
      </c>
      <c r="K66" s="118">
        <v>-1657223.1562227712</v>
      </c>
      <c r="L66" s="118">
        <v>-2206088</v>
      </c>
      <c r="M66" s="118">
        <v>516299.47</v>
      </c>
      <c r="N66" s="118">
        <v>202712.32915718836</v>
      </c>
      <c r="O66" s="118">
        <v>-782530.92195460165</v>
      </c>
      <c r="P66" s="136">
        <f t="shared" si="5"/>
        <v>-10273400.110383593</v>
      </c>
      <c r="Q66" s="136">
        <f t="shared" si="6"/>
        <v>-531.00739703228373</v>
      </c>
      <c r="R66" s="118">
        <v>146667788.88999999</v>
      </c>
      <c r="S66" s="118">
        <v>70695663.469999999</v>
      </c>
      <c r="T66" s="118">
        <v>11471596.796754196</v>
      </c>
      <c r="U66" s="118">
        <v>38560834.999917425</v>
      </c>
      <c r="V66" s="118">
        <v>11016377.136233281</v>
      </c>
      <c r="W66" s="118">
        <v>4369095.47</v>
      </c>
      <c r="X66" s="160">
        <f t="shared" si="7"/>
        <v>-10554221.017095059</v>
      </c>
      <c r="Y66" s="160">
        <f t="shared" si="3"/>
        <v>-545.52235577066517</v>
      </c>
      <c r="Z66" s="134">
        <f t="shared" si="8"/>
        <v>280820.90671146661</v>
      </c>
      <c r="AA66" s="134">
        <f t="shared" si="4"/>
        <v>14.514958738381486</v>
      </c>
    </row>
    <row r="67" spans="1:27" s="119" customFormat="1" ht="15" x14ac:dyDescent="0.2">
      <c r="A67" s="118">
        <v>186</v>
      </c>
      <c r="B67" s="118" t="s">
        <v>68</v>
      </c>
      <c r="C67" s="118">
        <v>35</v>
      </c>
      <c r="D67" s="118">
        <v>45630</v>
      </c>
      <c r="E67" s="118">
        <v>114149826.52426022</v>
      </c>
      <c r="F67" s="118">
        <v>78171462.559906125</v>
      </c>
      <c r="G67" s="118">
        <v>17664208</v>
      </c>
      <c r="H67" s="118">
        <v>5441920.536072826</v>
      </c>
      <c r="I67" s="118">
        <v>14192406.070901182</v>
      </c>
      <c r="J67" s="118">
        <v>5262022.9860747922</v>
      </c>
      <c r="K67" s="118">
        <v>-5291366.105721618</v>
      </c>
      <c r="L67" s="118">
        <v>-307318</v>
      </c>
      <c r="M67" s="118">
        <v>195180.77</v>
      </c>
      <c r="N67" s="118">
        <v>580119.48540523264</v>
      </c>
      <c r="O67" s="118">
        <v>-1845603.2443680402</v>
      </c>
      <c r="P67" s="136">
        <f t="shared" si="5"/>
        <v>-86793.465989738703</v>
      </c>
      <c r="Q67" s="136">
        <f t="shared" si="6"/>
        <v>-1.9021140913815189</v>
      </c>
      <c r="R67" s="118">
        <v>279957915.13</v>
      </c>
      <c r="S67" s="118">
        <v>206320503.97</v>
      </c>
      <c r="T67" s="118">
        <v>8158122.1105310237</v>
      </c>
      <c r="U67" s="118">
        <v>27917961.214133982</v>
      </c>
      <c r="V67" s="118">
        <v>17549557.742746752</v>
      </c>
      <c r="W67" s="118">
        <v>17552070.77</v>
      </c>
      <c r="X67" s="160">
        <f t="shared" si="7"/>
        <v>-2459699.3225882649</v>
      </c>
      <c r="Y67" s="160">
        <f t="shared" si="3"/>
        <v>-53.905310598033417</v>
      </c>
      <c r="Z67" s="134">
        <f t="shared" si="8"/>
        <v>2372905.8565985262</v>
      </c>
      <c r="AA67" s="134">
        <f t="shared" si="4"/>
        <v>52.003196506651904</v>
      </c>
    </row>
    <row r="68" spans="1:27" s="119" customFormat="1" ht="15" x14ac:dyDescent="0.2">
      <c r="A68" s="118">
        <v>202</v>
      </c>
      <c r="B68" s="118" t="s">
        <v>69</v>
      </c>
      <c r="C68" s="118">
        <v>2</v>
      </c>
      <c r="D68" s="118">
        <v>35848</v>
      </c>
      <c r="E68" s="118">
        <v>91806522.244690895</v>
      </c>
      <c r="F68" s="118">
        <v>60007547.296987861</v>
      </c>
      <c r="G68" s="118">
        <v>8007772</v>
      </c>
      <c r="H68" s="118">
        <v>6454164.9064253625</v>
      </c>
      <c r="I68" s="118">
        <v>17730744.510021057</v>
      </c>
      <c r="J68" s="118">
        <v>3779597.1731085982</v>
      </c>
      <c r="K68" s="118">
        <v>5803376.723790287</v>
      </c>
      <c r="L68" s="118">
        <v>-3143674</v>
      </c>
      <c r="M68" s="118">
        <v>-2033398.68</v>
      </c>
      <c r="N68" s="118">
        <v>449287.73093058704</v>
      </c>
      <c r="O68" s="118">
        <v>-1449949.2681153957</v>
      </c>
      <c r="P68" s="136">
        <f t="shared" si="5"/>
        <v>3798946.1484574378</v>
      </c>
      <c r="Q68" s="136">
        <f t="shared" si="6"/>
        <v>105.97372652469979</v>
      </c>
      <c r="R68" s="118">
        <v>208305557.09089997</v>
      </c>
      <c r="S68" s="118">
        <v>158113136.22</v>
      </c>
      <c r="T68" s="118">
        <v>9700365.6705640983</v>
      </c>
      <c r="U68" s="118">
        <v>31989580.198765196</v>
      </c>
      <c r="V68" s="118">
        <v>12605467.328691928</v>
      </c>
      <c r="W68" s="118">
        <v>2830699.3200000003</v>
      </c>
      <c r="X68" s="160">
        <f t="shared" si="7"/>
        <v>6933691.6471212208</v>
      </c>
      <c r="Y68" s="160">
        <f t="shared" si="3"/>
        <v>193.41920461730697</v>
      </c>
      <c r="Z68" s="134">
        <f t="shared" si="8"/>
        <v>-3134745.4986637831</v>
      </c>
      <c r="AA68" s="134">
        <f t="shared" si="4"/>
        <v>-87.445478092607203</v>
      </c>
    </row>
    <row r="69" spans="1:27" s="119" customFormat="1" ht="15" x14ac:dyDescent="0.2">
      <c r="A69" s="118">
        <v>204</v>
      </c>
      <c r="B69" s="118" t="s">
        <v>70</v>
      </c>
      <c r="C69" s="118">
        <v>11</v>
      </c>
      <c r="D69" s="118">
        <v>2689</v>
      </c>
      <c r="E69" s="118">
        <v>6062092.1159676202</v>
      </c>
      <c r="F69" s="118">
        <v>3420886.639491044</v>
      </c>
      <c r="G69" s="118">
        <v>1280638</v>
      </c>
      <c r="H69" s="118">
        <v>1146746.6654150849</v>
      </c>
      <c r="I69" s="118">
        <v>1488973.7405949992</v>
      </c>
      <c r="J69" s="118">
        <v>631297.59291773569</v>
      </c>
      <c r="K69" s="118">
        <v>-796294.930200606</v>
      </c>
      <c r="L69" s="118">
        <v>-578178</v>
      </c>
      <c r="M69" s="118">
        <v>97600.99</v>
      </c>
      <c r="N69" s="118">
        <v>21436.101247602423</v>
      </c>
      <c r="O69" s="118">
        <v>-108762.37396681264</v>
      </c>
      <c r="P69" s="136">
        <f t="shared" si="5"/>
        <v>542252.30953142699</v>
      </c>
      <c r="Q69" s="136">
        <f t="shared" si="6"/>
        <v>201.65574917494496</v>
      </c>
      <c r="R69" s="118">
        <v>23657394.25</v>
      </c>
      <c r="S69" s="118">
        <v>7679741.4299999997</v>
      </c>
      <c r="T69" s="118">
        <v>1723517.4123751863</v>
      </c>
      <c r="U69" s="118">
        <v>10936441.258385709</v>
      </c>
      <c r="V69" s="118">
        <v>2105462.782866179</v>
      </c>
      <c r="W69" s="118">
        <v>800060.99</v>
      </c>
      <c r="X69" s="160">
        <f t="shared" si="7"/>
        <v>-412170.37637292966</v>
      </c>
      <c r="Y69" s="160">
        <f t="shared" si="3"/>
        <v>-153.28016971845656</v>
      </c>
      <c r="Z69" s="134">
        <f t="shared" si="8"/>
        <v>954422.68590435665</v>
      </c>
      <c r="AA69" s="134">
        <f t="shared" si="4"/>
        <v>354.93591889340149</v>
      </c>
    </row>
    <row r="70" spans="1:27" s="119" customFormat="1" ht="15" x14ac:dyDescent="0.2">
      <c r="A70" s="118">
        <v>205</v>
      </c>
      <c r="B70" s="118" t="s">
        <v>71</v>
      </c>
      <c r="C70" s="118">
        <v>18</v>
      </c>
      <c r="D70" s="118">
        <v>36297</v>
      </c>
      <c r="E70" s="118">
        <v>124524828.70684028</v>
      </c>
      <c r="F70" s="118">
        <v>54310027.090305082</v>
      </c>
      <c r="G70" s="118">
        <v>11063738</v>
      </c>
      <c r="H70" s="118">
        <v>5662182.8114446662</v>
      </c>
      <c r="I70" s="118">
        <v>20363162.277647231</v>
      </c>
      <c r="J70" s="118">
        <v>5684003.2592832744</v>
      </c>
      <c r="K70" s="118">
        <v>-5167643.939470619</v>
      </c>
      <c r="L70" s="118">
        <v>29284746</v>
      </c>
      <c r="M70" s="118">
        <v>3531814.86</v>
      </c>
      <c r="N70" s="118">
        <v>360686.39871117164</v>
      </c>
      <c r="O70" s="118">
        <v>-1468110.0363976937</v>
      </c>
      <c r="P70" s="136">
        <f t="shared" si="5"/>
        <v>-900221.98531717062</v>
      </c>
      <c r="Q70" s="136">
        <f t="shared" si="6"/>
        <v>-24.801553442906318</v>
      </c>
      <c r="R70" s="118">
        <v>285014505.56</v>
      </c>
      <c r="S70" s="118">
        <v>132826978.12</v>
      </c>
      <c r="T70" s="118">
        <v>8510044.3696062565</v>
      </c>
      <c r="U70" s="118">
        <v>76596805.853106529</v>
      </c>
      <c r="V70" s="118">
        <v>18956918.978258282</v>
      </c>
      <c r="W70" s="118">
        <v>43880298.859999999</v>
      </c>
      <c r="X70" s="160">
        <f t="shared" si="7"/>
        <v>-4243459.3790289164</v>
      </c>
      <c r="Y70" s="160">
        <f t="shared" ref="Y70:Y133" si="9">X70/D70</f>
        <v>-116.90936934261555</v>
      </c>
      <c r="Z70" s="134">
        <f t="shared" si="8"/>
        <v>3343237.3937117457</v>
      </c>
      <c r="AA70" s="134">
        <f t="shared" ref="AA70:AA133" si="10">Z70/D70</f>
        <v>92.107815899709223</v>
      </c>
    </row>
    <row r="71" spans="1:27" s="119" customFormat="1" ht="15" x14ac:dyDescent="0.2">
      <c r="A71" s="118">
        <v>208</v>
      </c>
      <c r="B71" s="118" t="s">
        <v>72</v>
      </c>
      <c r="C71" s="118">
        <v>17</v>
      </c>
      <c r="D71" s="118">
        <v>12335</v>
      </c>
      <c r="E71" s="118">
        <v>36021948.239171319</v>
      </c>
      <c r="F71" s="118">
        <v>16112749.227020843</v>
      </c>
      <c r="G71" s="118">
        <v>5661894</v>
      </c>
      <c r="H71" s="118">
        <v>2101521.9813516056</v>
      </c>
      <c r="I71" s="118">
        <v>11950909.223793246</v>
      </c>
      <c r="J71" s="118">
        <v>2298671.9878009958</v>
      </c>
      <c r="K71" s="118">
        <v>1002162.4913341738</v>
      </c>
      <c r="L71" s="118">
        <v>-158424</v>
      </c>
      <c r="M71" s="118">
        <v>1140539.21</v>
      </c>
      <c r="N71" s="118">
        <v>104931.37827152976</v>
      </c>
      <c r="O71" s="118">
        <v>-498915.5384457545</v>
      </c>
      <c r="P71" s="136">
        <f t="shared" si="5"/>
        <v>3694091.7219553217</v>
      </c>
      <c r="Q71" s="136">
        <f t="shared" si="6"/>
        <v>299.48048009366209</v>
      </c>
      <c r="R71" s="118">
        <v>84677883.883599997</v>
      </c>
      <c r="S71" s="118">
        <v>38726524.670000002</v>
      </c>
      <c r="T71" s="118">
        <v>3158508.6135603292</v>
      </c>
      <c r="U71" s="118">
        <v>32441574.27295199</v>
      </c>
      <c r="V71" s="118">
        <v>7666381.7106660279</v>
      </c>
      <c r="W71" s="118">
        <v>6644009.21</v>
      </c>
      <c r="X71" s="160">
        <f t="shared" si="7"/>
        <v>3959114.5935783535</v>
      </c>
      <c r="Y71" s="160">
        <f t="shared" si="9"/>
        <v>320.96591759856938</v>
      </c>
      <c r="Z71" s="134">
        <f t="shared" ref="Z71:Z134" si="11">P71-X71</f>
        <v>-265022.8716230318</v>
      </c>
      <c r="AA71" s="134">
        <f t="shared" si="10"/>
        <v>-21.485437504907321</v>
      </c>
    </row>
    <row r="72" spans="1:27" s="119" customFormat="1" ht="15" x14ac:dyDescent="0.2">
      <c r="A72" s="118">
        <v>211</v>
      </c>
      <c r="B72" s="118" t="s">
        <v>73</v>
      </c>
      <c r="C72" s="118">
        <v>6</v>
      </c>
      <c r="D72" s="118">
        <v>32959</v>
      </c>
      <c r="E72" s="118">
        <v>89167979.311929405</v>
      </c>
      <c r="F72" s="118">
        <v>55669740.818158902</v>
      </c>
      <c r="G72" s="118">
        <v>8136128</v>
      </c>
      <c r="H72" s="118">
        <v>4690719.5165033452</v>
      </c>
      <c r="I72" s="118">
        <v>20732129.584883284</v>
      </c>
      <c r="J72" s="118">
        <v>4268104.1885224301</v>
      </c>
      <c r="K72" s="118">
        <v>636141.26287759456</v>
      </c>
      <c r="L72" s="118">
        <v>-4078668</v>
      </c>
      <c r="M72" s="118">
        <v>-154816.42000000001</v>
      </c>
      <c r="N72" s="118">
        <v>374871.14461704891</v>
      </c>
      <c r="O72" s="118">
        <v>-1333097.4650696085</v>
      </c>
      <c r="P72" s="136">
        <f t="shared" si="5"/>
        <v>-226726.68143640459</v>
      </c>
      <c r="Q72" s="136">
        <f t="shared" ref="Q72:Q135" si="12">P72/D72</f>
        <v>-6.8790521992901663</v>
      </c>
      <c r="R72" s="118">
        <v>203017081.87</v>
      </c>
      <c r="S72" s="118">
        <v>137752468.86000001</v>
      </c>
      <c r="T72" s="118">
        <v>7172645.2441161247</v>
      </c>
      <c r="U72" s="118">
        <v>39825797.785856925</v>
      </c>
      <c r="V72" s="118">
        <v>14234704.239558602</v>
      </c>
      <c r="W72" s="118">
        <v>3902643.58</v>
      </c>
      <c r="X72" s="160">
        <f t="shared" ref="X72:X135" si="13">S72+T72+U72+V72+W72-R72</f>
        <v>-128822.16046831012</v>
      </c>
      <c r="Y72" s="160">
        <f t="shared" si="9"/>
        <v>-3.9085579194851214</v>
      </c>
      <c r="Z72" s="134">
        <f t="shared" si="11"/>
        <v>-97904.520968094468</v>
      </c>
      <c r="AA72" s="134">
        <f t="shared" si="10"/>
        <v>-2.9704942798050449</v>
      </c>
    </row>
    <row r="73" spans="1:27" s="119" customFormat="1" ht="15" x14ac:dyDescent="0.2">
      <c r="A73" s="118">
        <v>213</v>
      </c>
      <c r="B73" s="118" t="s">
        <v>74</v>
      </c>
      <c r="C73" s="118">
        <v>10</v>
      </c>
      <c r="D73" s="118">
        <v>5154</v>
      </c>
      <c r="E73" s="118">
        <v>12535857.719848588</v>
      </c>
      <c r="F73" s="118">
        <v>6813304.1275238544</v>
      </c>
      <c r="G73" s="118">
        <v>2044289</v>
      </c>
      <c r="H73" s="118">
        <v>2326422.9870300204</v>
      </c>
      <c r="I73" s="118">
        <v>1568512.3298243994</v>
      </c>
      <c r="J73" s="118">
        <v>1114940.3020339026</v>
      </c>
      <c r="K73" s="118">
        <v>-460735.60447681847</v>
      </c>
      <c r="L73" s="118">
        <v>-396328</v>
      </c>
      <c r="M73" s="118">
        <v>257347.62</v>
      </c>
      <c r="N73" s="118">
        <v>45650.510797376548</v>
      </c>
      <c r="O73" s="118">
        <v>-208464.58736517379</v>
      </c>
      <c r="P73" s="136">
        <f t="shared" ref="P73:P136" si="14">SUM(F73:O73)-E73</f>
        <v>569080.96551897004</v>
      </c>
      <c r="Q73" s="136">
        <f t="shared" si="12"/>
        <v>110.41539882013389</v>
      </c>
      <c r="R73" s="118">
        <v>41218057.469999999</v>
      </c>
      <c r="S73" s="118">
        <v>15941196.640000001</v>
      </c>
      <c r="T73" s="118">
        <v>3496521.3853306742</v>
      </c>
      <c r="U73" s="118">
        <v>16551772.417326974</v>
      </c>
      <c r="V73" s="118">
        <v>3718476.5748914499</v>
      </c>
      <c r="W73" s="118">
        <v>1905308.62</v>
      </c>
      <c r="X73" s="160">
        <f t="shared" si="13"/>
        <v>395218.16754909605</v>
      </c>
      <c r="Y73" s="160">
        <f t="shared" si="9"/>
        <v>76.681833051823062</v>
      </c>
      <c r="Z73" s="134">
        <f t="shared" si="11"/>
        <v>173862.79796987399</v>
      </c>
      <c r="AA73" s="134">
        <f t="shared" si="10"/>
        <v>33.733565768310825</v>
      </c>
    </row>
    <row r="74" spans="1:27" s="119" customFormat="1" ht="15" x14ac:dyDescent="0.2">
      <c r="A74" s="118">
        <v>214</v>
      </c>
      <c r="B74" s="118" t="s">
        <v>75</v>
      </c>
      <c r="C74" s="118">
        <v>4</v>
      </c>
      <c r="D74" s="118">
        <v>12528</v>
      </c>
      <c r="E74" s="118">
        <v>33543578.094087876</v>
      </c>
      <c r="F74" s="118">
        <v>17898007.083299454</v>
      </c>
      <c r="G74" s="118">
        <v>4340834</v>
      </c>
      <c r="H74" s="118">
        <v>3170368.5472198175</v>
      </c>
      <c r="I74" s="118">
        <v>7454117.2107308023</v>
      </c>
      <c r="J74" s="118">
        <v>2584462.6544200601</v>
      </c>
      <c r="K74" s="118">
        <v>-336299.83132118481</v>
      </c>
      <c r="L74" s="118">
        <v>-648733</v>
      </c>
      <c r="M74" s="118">
        <v>717381.11</v>
      </c>
      <c r="N74" s="118">
        <v>109297.06903499961</v>
      </c>
      <c r="O74" s="118">
        <v>-506721.83750696492</v>
      </c>
      <c r="P74" s="136">
        <f t="shared" si="14"/>
        <v>1239134.9117891043</v>
      </c>
      <c r="Q74" s="136">
        <f t="shared" si="12"/>
        <v>98.909236253919573</v>
      </c>
      <c r="R74" s="118">
        <v>86917059.030000001</v>
      </c>
      <c r="S74" s="118">
        <v>40959021.799999997</v>
      </c>
      <c r="T74" s="118">
        <v>4764942.6473185187</v>
      </c>
      <c r="U74" s="118">
        <v>29798823.251341075</v>
      </c>
      <c r="V74" s="118">
        <v>8619532.2042009607</v>
      </c>
      <c r="W74" s="118">
        <v>4409482.1100000003</v>
      </c>
      <c r="X74" s="160">
        <f t="shared" si="13"/>
        <v>1634742.9828605503</v>
      </c>
      <c r="Y74" s="160">
        <f t="shared" si="9"/>
        <v>130.48714741862631</v>
      </c>
      <c r="Z74" s="134">
        <f t="shared" si="11"/>
        <v>-395608.07107144594</v>
      </c>
      <c r="AA74" s="134">
        <f t="shared" si="10"/>
        <v>-31.577911164706734</v>
      </c>
    </row>
    <row r="75" spans="1:27" s="119" customFormat="1" ht="15" x14ac:dyDescent="0.2">
      <c r="A75" s="118">
        <v>216</v>
      </c>
      <c r="B75" s="118" t="s">
        <v>76</v>
      </c>
      <c r="C75" s="118">
        <v>13</v>
      </c>
      <c r="D75" s="118">
        <v>1269</v>
      </c>
      <c r="E75" s="118">
        <v>4975173.6326748058</v>
      </c>
      <c r="F75" s="118">
        <v>1522291.4881069853</v>
      </c>
      <c r="G75" s="118">
        <v>542104</v>
      </c>
      <c r="H75" s="118">
        <v>532286.11117794074</v>
      </c>
      <c r="I75" s="118">
        <v>1092096.2440022908</v>
      </c>
      <c r="J75" s="118">
        <v>301949.35558753181</v>
      </c>
      <c r="K75" s="118">
        <v>81016.648981382285</v>
      </c>
      <c r="L75" s="118">
        <v>-307630</v>
      </c>
      <c r="M75" s="118">
        <v>31320.34</v>
      </c>
      <c r="N75" s="118">
        <v>10038.272211578978</v>
      </c>
      <c r="O75" s="118">
        <v>-51327.427506093431</v>
      </c>
      <c r="P75" s="136">
        <f t="shared" si="14"/>
        <v>-1221028.6001131898</v>
      </c>
      <c r="Q75" s="136">
        <f t="shared" si="12"/>
        <v>-962.1974784185893</v>
      </c>
      <c r="R75" s="118">
        <v>12599485.390000001</v>
      </c>
      <c r="S75" s="118">
        <v>3519038.79</v>
      </c>
      <c r="T75" s="118">
        <v>800004.9497313624</v>
      </c>
      <c r="U75" s="118">
        <v>5753796.1962710405</v>
      </c>
      <c r="V75" s="118">
        <v>1007041.9048513905</v>
      </c>
      <c r="W75" s="118">
        <v>265794.34000000003</v>
      </c>
      <c r="X75" s="160">
        <f t="shared" si="13"/>
        <v>-1253809.2091462072</v>
      </c>
      <c r="Y75" s="160">
        <f t="shared" si="9"/>
        <v>-988.02932162821685</v>
      </c>
      <c r="Z75" s="134">
        <f t="shared" si="11"/>
        <v>32780.609033017419</v>
      </c>
      <c r="AA75" s="134">
        <f t="shared" si="10"/>
        <v>25.831843209627596</v>
      </c>
    </row>
    <row r="76" spans="1:27" s="119" customFormat="1" ht="15" x14ac:dyDescent="0.2">
      <c r="A76" s="118">
        <v>217</v>
      </c>
      <c r="B76" s="118" t="s">
        <v>77</v>
      </c>
      <c r="C76" s="118">
        <v>16</v>
      </c>
      <c r="D76" s="118">
        <v>5352</v>
      </c>
      <c r="E76" s="118">
        <v>15396614.336148717</v>
      </c>
      <c r="F76" s="118">
        <v>7483541.2244302528</v>
      </c>
      <c r="G76" s="118">
        <v>2032363</v>
      </c>
      <c r="H76" s="118">
        <v>878982.14260162623</v>
      </c>
      <c r="I76" s="118">
        <v>5293944.0720509822</v>
      </c>
      <c r="J76" s="118">
        <v>1033805.7613143772</v>
      </c>
      <c r="K76" s="118">
        <v>-729741.98732635356</v>
      </c>
      <c r="L76" s="118">
        <v>42922</v>
      </c>
      <c r="M76" s="118">
        <v>250196.84</v>
      </c>
      <c r="N76" s="118">
        <v>45270.212483816278</v>
      </c>
      <c r="O76" s="118">
        <v>-216473.12215335856</v>
      </c>
      <c r="P76" s="136">
        <f t="shared" si="14"/>
        <v>718195.807252625</v>
      </c>
      <c r="Q76" s="136">
        <f t="shared" si="12"/>
        <v>134.19204171386866</v>
      </c>
      <c r="R76" s="118">
        <v>38330365.359999999</v>
      </c>
      <c r="S76" s="118">
        <v>17253649.289999999</v>
      </c>
      <c r="T76" s="118">
        <v>1321076.0555925579</v>
      </c>
      <c r="U76" s="118">
        <v>13790776.595319424</v>
      </c>
      <c r="V76" s="118">
        <v>3447881.9174647089</v>
      </c>
      <c r="W76" s="118">
        <v>2325481.84</v>
      </c>
      <c r="X76" s="160">
        <f t="shared" si="13"/>
        <v>-191499.66162331402</v>
      </c>
      <c r="Y76" s="160">
        <f t="shared" si="9"/>
        <v>-35.780953218108003</v>
      </c>
      <c r="Z76" s="134">
        <f t="shared" si="11"/>
        <v>909695.46887593903</v>
      </c>
      <c r="AA76" s="134">
        <f t="shared" si="10"/>
        <v>169.97299493197664</v>
      </c>
    </row>
    <row r="77" spans="1:27" s="119" customFormat="1" ht="15" x14ac:dyDescent="0.2">
      <c r="A77" s="118">
        <v>218</v>
      </c>
      <c r="B77" s="118" t="s">
        <v>78</v>
      </c>
      <c r="C77" s="118">
        <v>14</v>
      </c>
      <c r="D77" s="118">
        <v>1200</v>
      </c>
      <c r="E77" s="118">
        <v>2971961.2895872863</v>
      </c>
      <c r="F77" s="118">
        <v>1647178.7935804881</v>
      </c>
      <c r="G77" s="118">
        <v>303051</v>
      </c>
      <c r="H77" s="118">
        <v>320511.31161038479</v>
      </c>
      <c r="I77" s="118">
        <v>573358.5951439226</v>
      </c>
      <c r="J77" s="118">
        <v>325633.13893353881</v>
      </c>
      <c r="K77" s="118">
        <v>332936.33279499813</v>
      </c>
      <c r="L77" s="118">
        <v>-287088</v>
      </c>
      <c r="M77" s="118">
        <v>24373.98</v>
      </c>
      <c r="N77" s="118">
        <v>9248.4207900027395</v>
      </c>
      <c r="O77" s="118">
        <v>-48536.574473847213</v>
      </c>
      <c r="P77" s="136">
        <f t="shared" si="14"/>
        <v>228705.70879220171</v>
      </c>
      <c r="Q77" s="136">
        <f t="shared" si="12"/>
        <v>190.58809066016809</v>
      </c>
      <c r="R77" s="118">
        <v>9629536.2899999991</v>
      </c>
      <c r="S77" s="118">
        <v>3572263.35</v>
      </c>
      <c r="T77" s="118">
        <v>481715.63938799495</v>
      </c>
      <c r="U77" s="118">
        <v>4853830.7035246128</v>
      </c>
      <c r="V77" s="118">
        <v>1086030.5228215868</v>
      </c>
      <c r="W77" s="118">
        <v>40336.979999999996</v>
      </c>
      <c r="X77" s="160">
        <f t="shared" si="13"/>
        <v>404640.90573419631</v>
      </c>
      <c r="Y77" s="160">
        <f t="shared" si="9"/>
        <v>337.2007547784969</v>
      </c>
      <c r="Z77" s="134">
        <f t="shared" si="11"/>
        <v>-175935.1969419946</v>
      </c>
      <c r="AA77" s="134">
        <f t="shared" si="10"/>
        <v>-146.61266411832884</v>
      </c>
    </row>
    <row r="78" spans="1:27" s="119" customFormat="1" ht="15" x14ac:dyDescent="0.2">
      <c r="A78" s="118">
        <v>224</v>
      </c>
      <c r="B78" s="118" t="s">
        <v>79</v>
      </c>
      <c r="C78" s="118">
        <v>33</v>
      </c>
      <c r="D78" s="118">
        <v>8603</v>
      </c>
      <c r="E78" s="118">
        <v>20008203.450291261</v>
      </c>
      <c r="F78" s="118">
        <v>12907136.188005099</v>
      </c>
      <c r="G78" s="118">
        <v>2336871</v>
      </c>
      <c r="H78" s="118">
        <v>1158573.7533899411</v>
      </c>
      <c r="I78" s="118">
        <v>5345682.7235735757</v>
      </c>
      <c r="J78" s="118">
        <v>1461630.0151830451</v>
      </c>
      <c r="K78" s="118">
        <v>-160601.77369730375</v>
      </c>
      <c r="L78" s="118">
        <v>-368097</v>
      </c>
      <c r="M78" s="118">
        <v>-39161.75</v>
      </c>
      <c r="N78" s="118">
        <v>82188.396067786132</v>
      </c>
      <c r="O78" s="118">
        <v>-347966.79183208966</v>
      </c>
      <c r="P78" s="136">
        <f t="shared" si="14"/>
        <v>2368051.3103987947</v>
      </c>
      <c r="Q78" s="136">
        <f t="shared" si="12"/>
        <v>275.25878302903578</v>
      </c>
      <c r="R78" s="118">
        <v>55052219.190000005</v>
      </c>
      <c r="S78" s="118">
        <v>30864745.219999999</v>
      </c>
      <c r="T78" s="118">
        <v>1741290.7964764368</v>
      </c>
      <c r="U78" s="118">
        <v>17728834.415632203</v>
      </c>
      <c r="V78" s="118">
        <v>4874733.618205077</v>
      </c>
      <c r="W78" s="118">
        <v>1929612.25</v>
      </c>
      <c r="X78" s="160">
        <f t="shared" si="13"/>
        <v>2086997.1103137136</v>
      </c>
      <c r="Y78" s="160">
        <f t="shared" si="9"/>
        <v>242.58945836495568</v>
      </c>
      <c r="Z78" s="134">
        <f t="shared" si="11"/>
        <v>281054.20008508116</v>
      </c>
      <c r="AA78" s="134">
        <f t="shared" si="10"/>
        <v>32.669324664080108</v>
      </c>
    </row>
    <row r="79" spans="1:27" s="119" customFormat="1" ht="15" x14ac:dyDescent="0.2">
      <c r="A79" s="118">
        <v>226</v>
      </c>
      <c r="B79" s="118" t="s">
        <v>80</v>
      </c>
      <c r="C79" s="118">
        <v>13</v>
      </c>
      <c r="D79" s="118">
        <v>3665</v>
      </c>
      <c r="E79" s="118">
        <v>10645543.16512312</v>
      </c>
      <c r="F79" s="118">
        <v>4587160.2821407849</v>
      </c>
      <c r="G79" s="118">
        <v>1239611</v>
      </c>
      <c r="H79" s="118">
        <v>1271719.9937619346</v>
      </c>
      <c r="I79" s="118">
        <v>2625689.5419044038</v>
      </c>
      <c r="J79" s="118">
        <v>810919.87821073527</v>
      </c>
      <c r="K79" s="118">
        <v>369412.57026759506</v>
      </c>
      <c r="L79" s="118">
        <v>5607</v>
      </c>
      <c r="M79" s="118">
        <v>32568.59</v>
      </c>
      <c r="N79" s="118">
        <v>29455.268132317451</v>
      </c>
      <c r="O79" s="118">
        <v>-148238.78787220837</v>
      </c>
      <c r="P79" s="136">
        <f t="shared" si="14"/>
        <v>178362.17142244242</v>
      </c>
      <c r="Q79" s="136">
        <f t="shared" si="12"/>
        <v>48.666349637774196</v>
      </c>
      <c r="R79" s="118">
        <v>30282007.100000001</v>
      </c>
      <c r="S79" s="118">
        <v>10592150.32</v>
      </c>
      <c r="T79" s="118">
        <v>1911345.2778966727</v>
      </c>
      <c r="U79" s="118">
        <v>14215742.686532058</v>
      </c>
      <c r="V79" s="118">
        <v>2704527.3776001297</v>
      </c>
      <c r="W79" s="118">
        <v>1277786.5900000001</v>
      </c>
      <c r="X79" s="160">
        <f t="shared" si="13"/>
        <v>419545.15202885866</v>
      </c>
      <c r="Y79" s="160">
        <f t="shared" si="9"/>
        <v>114.47343847990686</v>
      </c>
      <c r="Z79" s="134">
        <f t="shared" si="11"/>
        <v>-241182.98060641624</v>
      </c>
      <c r="AA79" s="134">
        <f t="shared" si="10"/>
        <v>-65.807088842132671</v>
      </c>
    </row>
    <row r="80" spans="1:27" s="119" customFormat="1" ht="15" x14ac:dyDescent="0.2">
      <c r="A80" s="118">
        <v>230</v>
      </c>
      <c r="B80" s="118" t="s">
        <v>81</v>
      </c>
      <c r="C80" s="118">
        <v>4</v>
      </c>
      <c r="D80" s="118">
        <v>2240</v>
      </c>
      <c r="E80" s="118">
        <v>6183185.5813697036</v>
      </c>
      <c r="F80" s="118">
        <v>2428898.7524756212</v>
      </c>
      <c r="G80" s="118">
        <v>734904</v>
      </c>
      <c r="H80" s="118">
        <v>570770.68562700995</v>
      </c>
      <c r="I80" s="118">
        <v>1761131.664162012</v>
      </c>
      <c r="J80" s="118">
        <v>571248.1309295306</v>
      </c>
      <c r="K80" s="118">
        <v>21679.616275279936</v>
      </c>
      <c r="L80" s="118">
        <v>-402247</v>
      </c>
      <c r="M80" s="118">
        <v>255800.59</v>
      </c>
      <c r="N80" s="118">
        <v>16661.425013953809</v>
      </c>
      <c r="O80" s="118">
        <v>-90601.605684514798</v>
      </c>
      <c r="P80" s="136">
        <f t="shared" si="14"/>
        <v>-314939.32257081196</v>
      </c>
      <c r="Q80" s="136">
        <f t="shared" si="12"/>
        <v>-140.59791186196964</v>
      </c>
      <c r="R80" s="118">
        <v>16949054.68</v>
      </c>
      <c r="S80" s="118">
        <v>5900361.9900000002</v>
      </c>
      <c r="T80" s="118">
        <v>857845.96951926022</v>
      </c>
      <c r="U80" s="118">
        <v>7344148.6585835256</v>
      </c>
      <c r="V80" s="118">
        <v>1905189.7123433547</v>
      </c>
      <c r="W80" s="118">
        <v>588457.59</v>
      </c>
      <c r="X80" s="160">
        <f t="shared" si="13"/>
        <v>-353050.75955386087</v>
      </c>
      <c r="Y80" s="160">
        <f t="shared" si="9"/>
        <v>-157.61194622940218</v>
      </c>
      <c r="Z80" s="134">
        <f t="shared" si="11"/>
        <v>38111.436983048916</v>
      </c>
      <c r="AA80" s="134">
        <f t="shared" si="10"/>
        <v>17.014034367432551</v>
      </c>
    </row>
    <row r="81" spans="1:27" s="119" customFormat="1" ht="15" x14ac:dyDescent="0.2">
      <c r="A81" s="118">
        <v>231</v>
      </c>
      <c r="B81" s="118" t="s">
        <v>82</v>
      </c>
      <c r="C81" s="118">
        <v>15</v>
      </c>
      <c r="D81" s="118">
        <v>1256</v>
      </c>
      <c r="E81" s="118">
        <v>3190959.3217247343</v>
      </c>
      <c r="F81" s="118">
        <v>2397511.1158940094</v>
      </c>
      <c r="G81" s="118">
        <v>853224</v>
      </c>
      <c r="H81" s="118">
        <v>747201.04635084025</v>
      </c>
      <c r="I81" s="118">
        <v>155885.06052106575</v>
      </c>
      <c r="J81" s="118">
        <v>220765.16641035757</v>
      </c>
      <c r="K81" s="118">
        <v>-848024.00218423293</v>
      </c>
      <c r="L81" s="118">
        <v>-201438</v>
      </c>
      <c r="M81" s="118">
        <v>-3378.31</v>
      </c>
      <c r="N81" s="118">
        <v>14050.627955761714</v>
      </c>
      <c r="O81" s="118">
        <v>-50801.614615960083</v>
      </c>
      <c r="P81" s="136">
        <f t="shared" si="14"/>
        <v>94035.768607107457</v>
      </c>
      <c r="Q81" s="136">
        <f t="shared" si="12"/>
        <v>74.869242521582365</v>
      </c>
      <c r="R81" s="118">
        <v>10420205.699999999</v>
      </c>
      <c r="S81" s="118">
        <v>5191282.1399999997</v>
      </c>
      <c r="T81" s="118">
        <v>1123016.4398289395</v>
      </c>
      <c r="U81" s="118">
        <v>2285067.512512214</v>
      </c>
      <c r="V81" s="118">
        <v>736281.66310913884</v>
      </c>
      <c r="W81" s="118">
        <v>648407.68999999994</v>
      </c>
      <c r="X81" s="160">
        <f t="shared" si="13"/>
        <v>-436150.25454970822</v>
      </c>
      <c r="Y81" s="160">
        <f t="shared" si="9"/>
        <v>-347.25338738034094</v>
      </c>
      <c r="Z81" s="134">
        <f t="shared" si="11"/>
        <v>530186.02315681567</v>
      </c>
      <c r="AA81" s="134">
        <f t="shared" si="10"/>
        <v>422.12262990192329</v>
      </c>
    </row>
    <row r="82" spans="1:27" s="119" customFormat="1" ht="15" x14ac:dyDescent="0.2">
      <c r="A82" s="118">
        <v>232</v>
      </c>
      <c r="B82" s="118" t="s">
        <v>83</v>
      </c>
      <c r="C82" s="118">
        <v>14</v>
      </c>
      <c r="D82" s="118">
        <v>12750</v>
      </c>
      <c r="E82" s="118">
        <v>35403120.057069749</v>
      </c>
      <c r="F82" s="118">
        <v>18102121.776904222</v>
      </c>
      <c r="G82" s="118">
        <v>3761350</v>
      </c>
      <c r="H82" s="118">
        <v>3955009.7965802932</v>
      </c>
      <c r="I82" s="118">
        <v>7923513.3885416426</v>
      </c>
      <c r="J82" s="118">
        <v>2764797.0975931585</v>
      </c>
      <c r="K82" s="118">
        <v>-8782.217283568023</v>
      </c>
      <c r="L82" s="118">
        <v>-691888</v>
      </c>
      <c r="M82" s="118">
        <v>-411669.33</v>
      </c>
      <c r="N82" s="118">
        <v>107878.98505188468</v>
      </c>
      <c r="O82" s="118">
        <v>-515701.10378462664</v>
      </c>
      <c r="P82" s="136">
        <f t="shared" si="14"/>
        <v>-416489.66346674412</v>
      </c>
      <c r="Q82" s="136">
        <f t="shared" si="12"/>
        <v>-32.66585595817601</v>
      </c>
      <c r="R82" s="118">
        <v>95645216.850000009</v>
      </c>
      <c r="S82" s="118">
        <v>40448598.520000003</v>
      </c>
      <c r="T82" s="118">
        <v>5944225.866629947</v>
      </c>
      <c r="U82" s="118">
        <v>36599891.647561699</v>
      </c>
      <c r="V82" s="118">
        <v>9220971.9417025931</v>
      </c>
      <c r="W82" s="118">
        <v>2657792.67</v>
      </c>
      <c r="X82" s="160">
        <f t="shared" si="13"/>
        <v>-773736.20410576463</v>
      </c>
      <c r="Y82" s="160">
        <f t="shared" si="9"/>
        <v>-60.685192478883501</v>
      </c>
      <c r="Z82" s="134">
        <f t="shared" si="11"/>
        <v>357246.5406390205</v>
      </c>
      <c r="AA82" s="134">
        <f t="shared" si="10"/>
        <v>28.01933652070749</v>
      </c>
    </row>
    <row r="83" spans="1:27" s="119" customFormat="1" ht="15" x14ac:dyDescent="0.2">
      <c r="A83" s="118">
        <v>233</v>
      </c>
      <c r="B83" s="118" t="s">
        <v>84</v>
      </c>
      <c r="C83" s="118">
        <v>14</v>
      </c>
      <c r="D83" s="118">
        <v>15116</v>
      </c>
      <c r="E83" s="118">
        <v>43669723.591810197</v>
      </c>
      <c r="F83" s="118">
        <v>21765363.026344486</v>
      </c>
      <c r="G83" s="118">
        <v>4097135</v>
      </c>
      <c r="H83" s="118">
        <v>3170450.822301324</v>
      </c>
      <c r="I83" s="118">
        <v>10814299.531915214</v>
      </c>
      <c r="J83" s="118">
        <v>3293877.8902320564</v>
      </c>
      <c r="K83" s="118">
        <v>2168014.7265195241</v>
      </c>
      <c r="L83" s="118">
        <v>-743025</v>
      </c>
      <c r="M83" s="118">
        <v>713901.54</v>
      </c>
      <c r="N83" s="118">
        <v>131229.04386930182</v>
      </c>
      <c r="O83" s="118">
        <v>-611399.04978889541</v>
      </c>
      <c r="P83" s="136">
        <f t="shared" si="14"/>
        <v>1130123.9395828173</v>
      </c>
      <c r="Q83" s="136">
        <f t="shared" si="12"/>
        <v>74.763425481795267</v>
      </c>
      <c r="R83" s="118">
        <v>114522228.97999999</v>
      </c>
      <c r="S83" s="118">
        <v>49773823.219999999</v>
      </c>
      <c r="T83" s="118">
        <v>4765065.7616772261</v>
      </c>
      <c r="U83" s="118">
        <v>46558190.02502881</v>
      </c>
      <c r="V83" s="118">
        <v>10985527.882557729</v>
      </c>
      <c r="W83" s="118">
        <v>4068011.54</v>
      </c>
      <c r="X83" s="160">
        <f t="shared" si="13"/>
        <v>1628389.4492637813</v>
      </c>
      <c r="Y83" s="160">
        <f t="shared" si="9"/>
        <v>107.72621389678363</v>
      </c>
      <c r="Z83" s="134">
        <f t="shared" si="11"/>
        <v>-498265.50968096405</v>
      </c>
      <c r="AA83" s="134">
        <f t="shared" si="10"/>
        <v>-32.96278841498836</v>
      </c>
    </row>
    <row r="84" spans="1:27" s="119" customFormat="1" ht="15" x14ac:dyDescent="0.2">
      <c r="A84" s="118">
        <v>235</v>
      </c>
      <c r="B84" s="118" t="s">
        <v>85</v>
      </c>
      <c r="C84" s="118">
        <v>33</v>
      </c>
      <c r="D84" s="118">
        <v>10284</v>
      </c>
      <c r="E84" s="118">
        <v>40320147.576607317</v>
      </c>
      <c r="F84" s="118">
        <v>18915477.267550956</v>
      </c>
      <c r="G84" s="118">
        <v>4743482</v>
      </c>
      <c r="H84" s="118">
        <v>1548887.6402233173</v>
      </c>
      <c r="I84" s="118">
        <v>5309331.9580494426</v>
      </c>
      <c r="J84" s="118">
        <v>628326.58681047126</v>
      </c>
      <c r="K84" s="118">
        <v>10052728.121356815</v>
      </c>
      <c r="L84" s="118">
        <v>2756532</v>
      </c>
      <c r="M84" s="118">
        <v>372946.08</v>
      </c>
      <c r="N84" s="118">
        <v>253848.89257495757</v>
      </c>
      <c r="O84" s="118">
        <v>-415958.44324087061</v>
      </c>
      <c r="P84" s="136">
        <f t="shared" si="14"/>
        <v>3845454.5267177671</v>
      </c>
      <c r="Q84" s="136">
        <f t="shared" si="12"/>
        <v>373.92595553459421</v>
      </c>
      <c r="R84" s="118">
        <v>79775969.629999995</v>
      </c>
      <c r="S84" s="118">
        <v>75400506.890000001</v>
      </c>
      <c r="T84" s="118">
        <v>2327917.9984108713</v>
      </c>
      <c r="U84" s="118">
        <v>-842236.26413816959</v>
      </c>
      <c r="V84" s="118">
        <v>2095554.0760111404</v>
      </c>
      <c r="W84" s="118">
        <v>7872960.0800000001</v>
      </c>
      <c r="X84" s="160">
        <f t="shared" si="13"/>
        <v>7078733.1502838433</v>
      </c>
      <c r="Y84" s="160">
        <f t="shared" si="9"/>
        <v>688.32488820340757</v>
      </c>
      <c r="Z84" s="134">
        <f t="shared" si="11"/>
        <v>-3233278.6235660762</v>
      </c>
      <c r="AA84" s="134">
        <f t="shared" si="10"/>
        <v>-314.3989326688133</v>
      </c>
    </row>
    <row r="85" spans="1:27" s="119" customFormat="1" ht="15" x14ac:dyDescent="0.2">
      <c r="A85" s="118">
        <v>236</v>
      </c>
      <c r="B85" s="118" t="s">
        <v>86</v>
      </c>
      <c r="C85" s="118">
        <v>16</v>
      </c>
      <c r="D85" s="118">
        <v>4198</v>
      </c>
      <c r="E85" s="118">
        <v>12060411.695607878</v>
      </c>
      <c r="F85" s="118">
        <v>5997139.779708189</v>
      </c>
      <c r="G85" s="118">
        <v>1153555</v>
      </c>
      <c r="H85" s="118">
        <v>673384.9954341253</v>
      </c>
      <c r="I85" s="118">
        <v>4237090.1774609219</v>
      </c>
      <c r="J85" s="118">
        <v>848784.58753831126</v>
      </c>
      <c r="K85" s="118">
        <v>92875.221754985294</v>
      </c>
      <c r="L85" s="118">
        <v>812855</v>
      </c>
      <c r="M85" s="118">
        <v>62172.59</v>
      </c>
      <c r="N85" s="118">
        <v>34264.71520862246</v>
      </c>
      <c r="O85" s="118">
        <v>-169797.11636767551</v>
      </c>
      <c r="P85" s="136">
        <f t="shared" si="14"/>
        <v>1681913.2551295999</v>
      </c>
      <c r="Q85" s="136">
        <f t="shared" si="12"/>
        <v>400.6463208979514</v>
      </c>
      <c r="R85" s="118">
        <v>28477527.669999998</v>
      </c>
      <c r="S85" s="118">
        <v>13387998.83</v>
      </c>
      <c r="T85" s="118">
        <v>1012072.0031248183</v>
      </c>
      <c r="U85" s="118">
        <v>10588684.759080874</v>
      </c>
      <c r="V85" s="118">
        <v>2830811.300060207</v>
      </c>
      <c r="W85" s="118">
        <v>2028582.59</v>
      </c>
      <c r="X85" s="160">
        <f t="shared" si="13"/>
        <v>1370621.8122659028</v>
      </c>
      <c r="Y85" s="160">
        <f t="shared" si="9"/>
        <v>326.49400006334037</v>
      </c>
      <c r="Z85" s="134">
        <f t="shared" si="11"/>
        <v>311291.44286369719</v>
      </c>
      <c r="AA85" s="134">
        <f t="shared" si="10"/>
        <v>74.152320834611047</v>
      </c>
    </row>
    <row r="86" spans="1:27" s="119" customFormat="1" ht="15" x14ac:dyDescent="0.2">
      <c r="A86" s="118">
        <v>239</v>
      </c>
      <c r="B86" s="118" t="s">
        <v>87</v>
      </c>
      <c r="C86" s="118">
        <v>11</v>
      </c>
      <c r="D86" s="118">
        <v>2029</v>
      </c>
      <c r="E86" s="118">
        <v>4998650.6409444362</v>
      </c>
      <c r="F86" s="118">
        <v>2412277.7529756879</v>
      </c>
      <c r="G86" s="118">
        <v>513408</v>
      </c>
      <c r="H86" s="118">
        <v>770285.59788504359</v>
      </c>
      <c r="I86" s="118">
        <v>1146018.2062317771</v>
      </c>
      <c r="J86" s="118">
        <v>456946.48377625551</v>
      </c>
      <c r="K86" s="118">
        <v>269551.05157662713</v>
      </c>
      <c r="L86" s="118">
        <v>-468504</v>
      </c>
      <c r="M86" s="118">
        <v>204480.47</v>
      </c>
      <c r="N86" s="118">
        <v>17566.241053380676</v>
      </c>
      <c r="O86" s="118">
        <v>-82067.258006196658</v>
      </c>
      <c r="P86" s="136">
        <f t="shared" si="14"/>
        <v>241311.90454813931</v>
      </c>
      <c r="Q86" s="136">
        <f t="shared" si="12"/>
        <v>118.93144630268078</v>
      </c>
      <c r="R86" s="118">
        <v>16448228.109999999</v>
      </c>
      <c r="S86" s="118">
        <v>5987505.3200000003</v>
      </c>
      <c r="T86" s="118">
        <v>1157707.9014646823</v>
      </c>
      <c r="U86" s="118">
        <v>7523208.0145848226</v>
      </c>
      <c r="V86" s="118">
        <v>1523978.2729186474</v>
      </c>
      <c r="W86" s="118">
        <v>249384.47</v>
      </c>
      <c r="X86" s="160">
        <f t="shared" si="13"/>
        <v>-6444.1310318466276</v>
      </c>
      <c r="Y86" s="160">
        <f t="shared" si="9"/>
        <v>-3.1760133227435325</v>
      </c>
      <c r="Z86" s="134">
        <f t="shared" si="11"/>
        <v>247756.03557998594</v>
      </c>
      <c r="AA86" s="134">
        <f t="shared" si="10"/>
        <v>122.10745962542431</v>
      </c>
    </row>
    <row r="87" spans="1:27" s="119" customFormat="1" ht="15" x14ac:dyDescent="0.2">
      <c r="A87" s="118">
        <v>240</v>
      </c>
      <c r="B87" s="118" t="s">
        <v>88</v>
      </c>
      <c r="C87" s="118">
        <v>19</v>
      </c>
      <c r="D87" s="118">
        <v>19499</v>
      </c>
      <c r="E87" s="118">
        <v>48208490.523520753</v>
      </c>
      <c r="F87" s="118">
        <v>33205282.241461888</v>
      </c>
      <c r="G87" s="118">
        <v>7358835</v>
      </c>
      <c r="H87" s="118">
        <v>3498317.2021390172</v>
      </c>
      <c r="I87" s="118">
        <v>6697633.6112783607</v>
      </c>
      <c r="J87" s="118">
        <v>3179748.339460317</v>
      </c>
      <c r="K87" s="118">
        <v>-7757735.7865827838</v>
      </c>
      <c r="L87" s="118">
        <v>1177870</v>
      </c>
      <c r="M87" s="118">
        <v>1156618.1100000001</v>
      </c>
      <c r="N87" s="118">
        <v>207367.39851923435</v>
      </c>
      <c r="O87" s="118">
        <v>-788678.88805462234</v>
      </c>
      <c r="P87" s="136">
        <f t="shared" si="14"/>
        <v>-273233.29529933631</v>
      </c>
      <c r="Q87" s="136">
        <f t="shared" si="12"/>
        <v>-14.012682460604971</v>
      </c>
      <c r="R87" s="118">
        <v>152932982.78</v>
      </c>
      <c r="S87" s="118">
        <v>78224378.780000001</v>
      </c>
      <c r="T87" s="118">
        <v>5257833.8235050682</v>
      </c>
      <c r="U87" s="118">
        <v>43951446.774061777</v>
      </c>
      <c r="V87" s="118">
        <v>10604890.407821713</v>
      </c>
      <c r="W87" s="118">
        <v>9693323.1099999994</v>
      </c>
      <c r="X87" s="160">
        <f t="shared" si="13"/>
        <v>-5201109.8846114576</v>
      </c>
      <c r="Y87" s="160">
        <f t="shared" si="9"/>
        <v>-266.73726266021117</v>
      </c>
      <c r="Z87" s="134">
        <f t="shared" si="11"/>
        <v>4927876.5893121213</v>
      </c>
      <c r="AA87" s="134">
        <f t="shared" si="10"/>
        <v>252.72458019960621</v>
      </c>
    </row>
    <row r="88" spans="1:27" s="119" customFormat="1" ht="15" x14ac:dyDescent="0.2">
      <c r="A88" s="118">
        <v>241</v>
      </c>
      <c r="B88" s="118" t="s">
        <v>89</v>
      </c>
      <c r="C88" s="118">
        <v>19</v>
      </c>
      <c r="D88" s="118">
        <v>7771</v>
      </c>
      <c r="E88" s="118">
        <v>75513957.174958438</v>
      </c>
      <c r="F88" s="118">
        <v>13499685.979211967</v>
      </c>
      <c r="G88" s="118">
        <v>3986691</v>
      </c>
      <c r="H88" s="118">
        <v>1246557.8613949327</v>
      </c>
      <c r="I88" s="118">
        <v>4006871.3423714028</v>
      </c>
      <c r="J88" s="118">
        <v>1170542.9307595924</v>
      </c>
      <c r="K88" s="118">
        <v>-1721705.6744464494</v>
      </c>
      <c r="L88" s="118">
        <v>-392168</v>
      </c>
      <c r="M88" s="118">
        <v>407324.24</v>
      </c>
      <c r="N88" s="118">
        <v>89052.646728380976</v>
      </c>
      <c r="O88" s="118">
        <v>-314314.76686355559</v>
      </c>
      <c r="P88" s="136">
        <f t="shared" si="14"/>
        <v>-53535419.615802161</v>
      </c>
      <c r="Q88" s="136">
        <f t="shared" si="12"/>
        <v>-6889.1287628107275</v>
      </c>
      <c r="R88" s="118">
        <v>110182667.98</v>
      </c>
      <c r="S88" s="118">
        <v>32961500.789999999</v>
      </c>
      <c r="T88" s="118">
        <v>1873529.1467788299</v>
      </c>
      <c r="U88" s="118">
        <v>12678169.511247599</v>
      </c>
      <c r="V88" s="118">
        <v>3903918.8555603726</v>
      </c>
      <c r="W88" s="118">
        <v>4001847.24</v>
      </c>
      <c r="X88" s="160">
        <f t="shared" si="13"/>
        <v>-54763702.436413206</v>
      </c>
      <c r="Y88" s="160">
        <f t="shared" si="9"/>
        <v>-7047.1885775850224</v>
      </c>
      <c r="Z88" s="134">
        <f t="shared" si="11"/>
        <v>1228282.8206110448</v>
      </c>
      <c r="AA88" s="134">
        <f t="shared" si="10"/>
        <v>158.05981477429478</v>
      </c>
    </row>
    <row r="89" spans="1:27" s="119" customFormat="1" ht="15" x14ac:dyDescent="0.2">
      <c r="A89" s="118">
        <v>244</v>
      </c>
      <c r="B89" s="118" t="s">
        <v>90</v>
      </c>
      <c r="C89" s="118">
        <v>17</v>
      </c>
      <c r="D89" s="118">
        <v>19300</v>
      </c>
      <c r="E89" s="118">
        <v>57675609.250272788</v>
      </c>
      <c r="F89" s="118">
        <v>29634818.419954333</v>
      </c>
      <c r="G89" s="118">
        <v>4628223</v>
      </c>
      <c r="H89" s="118">
        <v>3629668.1995501532</v>
      </c>
      <c r="I89" s="118">
        <v>20195254.123951219</v>
      </c>
      <c r="J89" s="118">
        <v>2106011.4461454153</v>
      </c>
      <c r="K89" s="118">
        <v>720775.68694176059</v>
      </c>
      <c r="L89" s="118">
        <v>44798</v>
      </c>
      <c r="M89" s="118">
        <v>-475235.33</v>
      </c>
      <c r="N89" s="118">
        <v>213845.03350569276</v>
      </c>
      <c r="O89" s="118">
        <v>-780629.90612104267</v>
      </c>
      <c r="P89" s="136">
        <f t="shared" si="14"/>
        <v>2241919.4236547351</v>
      </c>
      <c r="Q89" s="136">
        <f t="shared" si="12"/>
        <v>116.16162816863913</v>
      </c>
      <c r="R89" s="118">
        <v>117861336.81992</v>
      </c>
      <c r="S89" s="118">
        <v>76049091.180000007</v>
      </c>
      <c r="T89" s="118">
        <v>5455254.5975084472</v>
      </c>
      <c r="U89" s="118">
        <v>26759578.408580389</v>
      </c>
      <c r="V89" s="118">
        <v>7023832.7690363359</v>
      </c>
      <c r="W89" s="118">
        <v>4197785.67</v>
      </c>
      <c r="X89" s="160">
        <f t="shared" si="13"/>
        <v>1624205.8052051812</v>
      </c>
      <c r="Y89" s="160">
        <f t="shared" si="9"/>
        <v>84.155741202340991</v>
      </c>
      <c r="Z89" s="134">
        <f t="shared" si="11"/>
        <v>617713.61844955385</v>
      </c>
      <c r="AA89" s="134">
        <f t="shared" si="10"/>
        <v>32.005886966298128</v>
      </c>
    </row>
    <row r="90" spans="1:27" s="119" customFormat="1" ht="15" x14ac:dyDescent="0.2">
      <c r="A90" s="118">
        <v>245</v>
      </c>
      <c r="B90" s="118" t="s">
        <v>91</v>
      </c>
      <c r="C90" s="118">
        <v>32</v>
      </c>
      <c r="D90" s="118">
        <v>37676</v>
      </c>
      <c r="E90" s="118">
        <v>99170403.652297109</v>
      </c>
      <c r="F90" s="118">
        <v>53623229.548332952</v>
      </c>
      <c r="G90" s="118">
        <v>14068327</v>
      </c>
      <c r="H90" s="118">
        <v>7694042.6433141455</v>
      </c>
      <c r="I90" s="118">
        <v>14358212.963612413</v>
      </c>
      <c r="J90" s="118">
        <v>4627350.3310485277</v>
      </c>
      <c r="K90" s="118">
        <v>-2153401.0740359467</v>
      </c>
      <c r="L90" s="118">
        <v>-3874723</v>
      </c>
      <c r="M90" s="118">
        <v>1039229.78</v>
      </c>
      <c r="N90" s="118">
        <v>462653.04850488459</v>
      </c>
      <c r="O90" s="118">
        <v>-1523886.6498972231</v>
      </c>
      <c r="P90" s="136">
        <f t="shared" si="14"/>
        <v>-10849369.061417326</v>
      </c>
      <c r="Q90" s="136">
        <f t="shared" si="12"/>
        <v>-287.96499260583198</v>
      </c>
      <c r="R90" s="118">
        <v>233280706.89999998</v>
      </c>
      <c r="S90" s="118">
        <v>154120199.11000001</v>
      </c>
      <c r="T90" s="118">
        <v>11563854.638454566</v>
      </c>
      <c r="U90" s="118">
        <v>29647164.659227043</v>
      </c>
      <c r="V90" s="118">
        <v>15432838.671659153</v>
      </c>
      <c r="W90" s="118">
        <v>11232833.779999999</v>
      </c>
      <c r="X90" s="160">
        <f t="shared" si="13"/>
        <v>-11283816.040659219</v>
      </c>
      <c r="Y90" s="160">
        <f t="shared" si="9"/>
        <v>-299.49612593319938</v>
      </c>
      <c r="Z90" s="134">
        <f t="shared" si="11"/>
        <v>434446.9792418927</v>
      </c>
      <c r="AA90" s="134">
        <f t="shared" si="10"/>
        <v>11.53113332736736</v>
      </c>
    </row>
    <row r="91" spans="1:27" s="119" customFormat="1" ht="15" x14ac:dyDescent="0.2">
      <c r="A91" s="118">
        <v>249</v>
      </c>
      <c r="B91" s="118" t="s">
        <v>92</v>
      </c>
      <c r="C91" s="118">
        <v>13</v>
      </c>
      <c r="D91" s="118">
        <v>9250</v>
      </c>
      <c r="E91" s="118">
        <v>28267526.871754043</v>
      </c>
      <c r="F91" s="118">
        <v>13771599.227923505</v>
      </c>
      <c r="G91" s="118">
        <v>2869743</v>
      </c>
      <c r="H91" s="118">
        <v>2461547.1160783996</v>
      </c>
      <c r="I91" s="118">
        <v>3894462.5335309315</v>
      </c>
      <c r="J91" s="118">
        <v>1683226.06561284</v>
      </c>
      <c r="K91" s="118">
        <v>140194.52887136213</v>
      </c>
      <c r="L91" s="118">
        <v>-105247</v>
      </c>
      <c r="M91" s="118">
        <v>238355.73</v>
      </c>
      <c r="N91" s="118">
        <v>85805.721571580958</v>
      </c>
      <c r="O91" s="118">
        <v>-374136.09490257228</v>
      </c>
      <c r="P91" s="136">
        <f t="shared" si="14"/>
        <v>-3601976.0430679955</v>
      </c>
      <c r="Q91" s="136">
        <f t="shared" si="12"/>
        <v>-389.4028154668103</v>
      </c>
      <c r="R91" s="118">
        <v>72608591.950000003</v>
      </c>
      <c r="S91" s="118">
        <v>31889871.280000001</v>
      </c>
      <c r="T91" s="118">
        <v>3699609.2079687184</v>
      </c>
      <c r="U91" s="118">
        <v>25486894.433345176</v>
      </c>
      <c r="V91" s="118">
        <v>5613786.3918006644</v>
      </c>
      <c r="W91" s="118">
        <v>3002851.73</v>
      </c>
      <c r="X91" s="160">
        <f t="shared" si="13"/>
        <v>-2915578.9068854451</v>
      </c>
      <c r="Y91" s="160">
        <f t="shared" si="9"/>
        <v>-315.19771966329137</v>
      </c>
      <c r="Z91" s="134">
        <f t="shared" si="11"/>
        <v>-686397.13618255034</v>
      </c>
      <c r="AA91" s="134">
        <f t="shared" si="10"/>
        <v>-74.205095803518958</v>
      </c>
    </row>
    <row r="92" spans="1:27" s="119" customFormat="1" ht="15" x14ac:dyDescent="0.2">
      <c r="A92" s="118">
        <v>250</v>
      </c>
      <c r="B92" s="118" t="s">
        <v>93</v>
      </c>
      <c r="C92" s="118">
        <v>6</v>
      </c>
      <c r="D92" s="118">
        <v>1771</v>
      </c>
      <c r="E92" s="118">
        <v>4464272.9866288789</v>
      </c>
      <c r="F92" s="118">
        <v>2178280.164312467</v>
      </c>
      <c r="G92" s="118">
        <v>549051</v>
      </c>
      <c r="H92" s="118">
        <v>666497.83297669957</v>
      </c>
      <c r="I92" s="118">
        <v>938948.46232970979</v>
      </c>
      <c r="J92" s="118">
        <v>440559.03762328892</v>
      </c>
      <c r="K92" s="118">
        <v>73780.334211611174</v>
      </c>
      <c r="L92" s="118">
        <v>-375211</v>
      </c>
      <c r="M92" s="118">
        <v>-39814.910000000003</v>
      </c>
      <c r="N92" s="118">
        <v>13844.327051293869</v>
      </c>
      <c r="O92" s="118">
        <v>-71631.894494319509</v>
      </c>
      <c r="P92" s="136">
        <f t="shared" si="14"/>
        <v>-89969.632618127391</v>
      </c>
      <c r="Q92" s="136">
        <f t="shared" si="12"/>
        <v>-50.801599445582944</v>
      </c>
      <c r="R92" s="118">
        <v>13851318.52</v>
      </c>
      <c r="S92" s="118">
        <v>4966106.2699999996</v>
      </c>
      <c r="T92" s="118">
        <v>1001720.1149150684</v>
      </c>
      <c r="U92" s="118">
        <v>6171078.2206002995</v>
      </c>
      <c r="V92" s="118">
        <v>1469323.9254787536</v>
      </c>
      <c r="W92" s="118">
        <v>134025.09</v>
      </c>
      <c r="X92" s="160">
        <f t="shared" si="13"/>
        <v>-109064.89900587872</v>
      </c>
      <c r="Y92" s="160">
        <f t="shared" si="9"/>
        <v>-61.583793905069854</v>
      </c>
      <c r="Z92" s="134">
        <f t="shared" si="11"/>
        <v>19095.266387751326</v>
      </c>
      <c r="AA92" s="134">
        <f t="shared" si="10"/>
        <v>10.782194459486915</v>
      </c>
    </row>
    <row r="93" spans="1:27" s="119" customFormat="1" ht="15" x14ac:dyDescent="0.2">
      <c r="A93" s="118">
        <v>256</v>
      </c>
      <c r="B93" s="118" t="s">
        <v>94</v>
      </c>
      <c r="C93" s="118">
        <v>13</v>
      </c>
      <c r="D93" s="118">
        <v>1554</v>
      </c>
      <c r="E93" s="118">
        <v>5148457.5391460098</v>
      </c>
      <c r="F93" s="118">
        <v>1697169.5559029677</v>
      </c>
      <c r="G93" s="118">
        <v>451166</v>
      </c>
      <c r="H93" s="118">
        <v>578949.22480139066</v>
      </c>
      <c r="I93" s="118">
        <v>2082319.0501068356</v>
      </c>
      <c r="J93" s="118">
        <v>328229.3675821661</v>
      </c>
      <c r="K93" s="118">
        <v>-386241.94721134717</v>
      </c>
      <c r="L93" s="118">
        <v>256467</v>
      </c>
      <c r="M93" s="118">
        <v>54835.57</v>
      </c>
      <c r="N93" s="118">
        <v>11224.488180565941</v>
      </c>
      <c r="O93" s="118">
        <v>-62854.863943632139</v>
      </c>
      <c r="P93" s="136">
        <f t="shared" si="14"/>
        <v>-137194.09372706339</v>
      </c>
      <c r="Q93" s="136">
        <f t="shared" si="12"/>
        <v>-88.284487597852888</v>
      </c>
      <c r="R93" s="118">
        <v>13744023.049999999</v>
      </c>
      <c r="S93" s="118">
        <v>3938037.73</v>
      </c>
      <c r="T93" s="118">
        <v>870137.65297642746</v>
      </c>
      <c r="U93" s="118">
        <v>6466820.215231318</v>
      </c>
      <c r="V93" s="118">
        <v>1094689.296206468</v>
      </c>
      <c r="W93" s="118">
        <v>762468.57</v>
      </c>
      <c r="X93" s="160">
        <f t="shared" si="13"/>
        <v>-611869.58558578417</v>
      </c>
      <c r="Y93" s="160">
        <f t="shared" si="9"/>
        <v>-393.73847206292419</v>
      </c>
      <c r="Z93" s="134">
        <f t="shared" si="11"/>
        <v>474675.49185872078</v>
      </c>
      <c r="AA93" s="134">
        <f t="shared" si="10"/>
        <v>305.4539844650713</v>
      </c>
    </row>
    <row r="94" spans="1:27" s="119" customFormat="1" ht="15" x14ac:dyDescent="0.2">
      <c r="A94" s="118">
        <v>257</v>
      </c>
      <c r="B94" s="118" t="s">
        <v>95</v>
      </c>
      <c r="C94" s="118">
        <v>33</v>
      </c>
      <c r="D94" s="118">
        <v>40722</v>
      </c>
      <c r="E94" s="118">
        <v>110692142.93533246</v>
      </c>
      <c r="F94" s="118">
        <v>73090981.245985791</v>
      </c>
      <c r="G94" s="118">
        <v>12617940</v>
      </c>
      <c r="H94" s="118">
        <v>5563110.8309673723</v>
      </c>
      <c r="I94" s="118">
        <v>26548740.326173499</v>
      </c>
      <c r="J94" s="118">
        <v>4380115.1789958403</v>
      </c>
      <c r="K94" s="118">
        <v>6972302.3287290055</v>
      </c>
      <c r="L94" s="118">
        <v>-2487470</v>
      </c>
      <c r="M94" s="118">
        <v>-399897.28</v>
      </c>
      <c r="N94" s="118">
        <v>586339.22439501272</v>
      </c>
      <c r="O94" s="118">
        <v>-1647088.6547700053</v>
      </c>
      <c r="P94" s="136">
        <f t="shared" si="14"/>
        <v>14532930.26514405</v>
      </c>
      <c r="Q94" s="136">
        <f t="shared" si="12"/>
        <v>356.88154474593711</v>
      </c>
      <c r="R94" s="118">
        <v>239709388.59</v>
      </c>
      <c r="S94" s="118">
        <v>202561255.80000001</v>
      </c>
      <c r="T94" s="118">
        <v>8361148.2406992093</v>
      </c>
      <c r="U94" s="118">
        <v>23784755.063564703</v>
      </c>
      <c r="V94" s="118">
        <v>14608276.029407758</v>
      </c>
      <c r="W94" s="118">
        <v>9730572.7200000007</v>
      </c>
      <c r="X94" s="160">
        <f t="shared" si="13"/>
        <v>19336619.263671666</v>
      </c>
      <c r="Y94" s="160">
        <f t="shared" si="9"/>
        <v>474.84453768654942</v>
      </c>
      <c r="Z94" s="134">
        <f t="shared" si="11"/>
        <v>-4803688.9985276163</v>
      </c>
      <c r="AA94" s="134">
        <f t="shared" si="10"/>
        <v>-117.96299294061235</v>
      </c>
    </row>
    <row r="95" spans="1:27" s="119" customFormat="1" ht="15" x14ac:dyDescent="0.2">
      <c r="A95" s="118">
        <v>260</v>
      </c>
      <c r="B95" s="118" t="s">
        <v>96</v>
      </c>
      <c r="C95" s="118">
        <v>12</v>
      </c>
      <c r="D95" s="118">
        <v>9727</v>
      </c>
      <c r="E95" s="118">
        <v>27082375.05406554</v>
      </c>
      <c r="F95" s="118">
        <v>11154051.720370976</v>
      </c>
      <c r="G95" s="118">
        <v>2919533</v>
      </c>
      <c r="H95" s="118">
        <v>2186106.7062296569</v>
      </c>
      <c r="I95" s="118">
        <v>5852773.8346144641</v>
      </c>
      <c r="J95" s="118">
        <v>2097339.0436756117</v>
      </c>
      <c r="K95" s="118">
        <v>3060280.1720802626</v>
      </c>
      <c r="L95" s="118">
        <v>-1033480</v>
      </c>
      <c r="M95" s="118">
        <v>394761.28</v>
      </c>
      <c r="N95" s="118">
        <v>76783.555244938165</v>
      </c>
      <c r="O95" s="118">
        <v>-393429.38325592654</v>
      </c>
      <c r="P95" s="136">
        <f t="shared" si="14"/>
        <v>-767655.12510555238</v>
      </c>
      <c r="Q95" s="136">
        <f t="shared" si="12"/>
        <v>-78.9200293107384</v>
      </c>
      <c r="R95" s="118">
        <v>76775977.829999998</v>
      </c>
      <c r="S95" s="118">
        <v>27375608.84</v>
      </c>
      <c r="T95" s="118">
        <v>3285634.065132746</v>
      </c>
      <c r="U95" s="118">
        <v>38023761.869892992</v>
      </c>
      <c r="V95" s="118">
        <v>6994909.1348532606</v>
      </c>
      <c r="W95" s="118">
        <v>2280814.2800000003</v>
      </c>
      <c r="X95" s="160">
        <f t="shared" si="13"/>
        <v>1184750.359879002</v>
      </c>
      <c r="Y95" s="160">
        <f t="shared" si="9"/>
        <v>121.80018092721312</v>
      </c>
      <c r="Z95" s="134">
        <f t="shared" si="11"/>
        <v>-1952405.4849845544</v>
      </c>
      <c r="AA95" s="134">
        <f t="shared" si="10"/>
        <v>-200.72021023795151</v>
      </c>
    </row>
    <row r="96" spans="1:27" s="119" customFormat="1" ht="15" x14ac:dyDescent="0.2">
      <c r="A96" s="118">
        <v>261</v>
      </c>
      <c r="B96" s="118" t="s">
        <v>97</v>
      </c>
      <c r="C96" s="118">
        <v>19</v>
      </c>
      <c r="D96" s="118">
        <v>6637</v>
      </c>
      <c r="E96" s="118">
        <v>25580022.786285803</v>
      </c>
      <c r="F96" s="118">
        <v>9298623.8043568209</v>
      </c>
      <c r="G96" s="118">
        <v>7868746</v>
      </c>
      <c r="H96" s="118">
        <v>3723413.7236566357</v>
      </c>
      <c r="I96" s="118">
        <v>8064914.4919462427</v>
      </c>
      <c r="J96" s="118">
        <v>1240157.0008223974</v>
      </c>
      <c r="K96" s="118">
        <v>575599.03897479421</v>
      </c>
      <c r="L96" s="118">
        <v>264358</v>
      </c>
      <c r="M96" s="118">
        <v>3201820.81</v>
      </c>
      <c r="N96" s="118">
        <v>71648.176012971599</v>
      </c>
      <c r="O96" s="118">
        <v>-268447.70398576994</v>
      </c>
      <c r="P96" s="136">
        <f t="shared" si="14"/>
        <v>8460810.5554982871</v>
      </c>
      <c r="Q96" s="136">
        <f t="shared" si="12"/>
        <v>1274.7944184870103</v>
      </c>
      <c r="R96" s="118">
        <v>55643988.259999998</v>
      </c>
      <c r="S96" s="118">
        <v>23588504.07</v>
      </c>
      <c r="T96" s="118">
        <v>5596162.3633119222</v>
      </c>
      <c r="U96" s="118">
        <v>21366636.261707067</v>
      </c>
      <c r="V96" s="118">
        <v>4136091.1865265919</v>
      </c>
      <c r="W96" s="118">
        <v>11334924.810000001</v>
      </c>
      <c r="X96" s="160">
        <f t="shared" si="13"/>
        <v>10378330.431545585</v>
      </c>
      <c r="Y96" s="160">
        <f t="shared" si="9"/>
        <v>1563.7080656238641</v>
      </c>
      <c r="Z96" s="134">
        <f t="shared" si="11"/>
        <v>-1917519.8760472983</v>
      </c>
      <c r="AA96" s="134">
        <f t="shared" si="10"/>
        <v>-288.91364713685374</v>
      </c>
    </row>
    <row r="97" spans="1:27" s="119" customFormat="1" ht="15" x14ac:dyDescent="0.2">
      <c r="A97" s="118">
        <v>263</v>
      </c>
      <c r="B97" s="118" t="s">
        <v>98</v>
      </c>
      <c r="C97" s="118">
        <v>11</v>
      </c>
      <c r="D97" s="118">
        <v>7597</v>
      </c>
      <c r="E97" s="118">
        <v>21609156.24025365</v>
      </c>
      <c r="F97" s="118">
        <v>9648420.966772154</v>
      </c>
      <c r="G97" s="118">
        <v>1712669</v>
      </c>
      <c r="H97" s="118">
        <v>1828553.2445750884</v>
      </c>
      <c r="I97" s="118">
        <v>6450165.9968268424</v>
      </c>
      <c r="J97" s="118">
        <v>1715056.7719500144</v>
      </c>
      <c r="K97" s="118">
        <v>1055062.0815917372</v>
      </c>
      <c r="L97" s="118">
        <v>-343160</v>
      </c>
      <c r="M97" s="118">
        <v>753949.22</v>
      </c>
      <c r="N97" s="118">
        <v>58270.2632217266</v>
      </c>
      <c r="O97" s="118">
        <v>-307276.96356484771</v>
      </c>
      <c r="P97" s="136">
        <f t="shared" si="14"/>
        <v>962554.34111906588</v>
      </c>
      <c r="Q97" s="136">
        <f t="shared" si="12"/>
        <v>126.70190089759983</v>
      </c>
      <c r="R97" s="118">
        <v>59912998.359999999</v>
      </c>
      <c r="S97" s="118">
        <v>21873526.57</v>
      </c>
      <c r="T97" s="118">
        <v>2748243.4069270832</v>
      </c>
      <c r="U97" s="118">
        <v>28979367.667388659</v>
      </c>
      <c r="V97" s="118">
        <v>5719946.0988819422</v>
      </c>
      <c r="W97" s="118">
        <v>2123458.2199999997</v>
      </c>
      <c r="X97" s="160">
        <f t="shared" si="13"/>
        <v>1531543.6031976864</v>
      </c>
      <c r="Y97" s="160">
        <f t="shared" si="9"/>
        <v>201.59847350239389</v>
      </c>
      <c r="Z97" s="134">
        <f t="shared" si="11"/>
        <v>-568989.26207862049</v>
      </c>
      <c r="AA97" s="134">
        <f t="shared" si="10"/>
        <v>-74.896572604794059</v>
      </c>
    </row>
    <row r="98" spans="1:27" s="119" customFormat="1" ht="15" x14ac:dyDescent="0.2">
      <c r="A98" s="118">
        <v>265</v>
      </c>
      <c r="B98" s="118" t="s">
        <v>99</v>
      </c>
      <c r="C98" s="118">
        <v>13</v>
      </c>
      <c r="D98" s="118">
        <v>1064</v>
      </c>
      <c r="E98" s="118">
        <v>2783328.095952115</v>
      </c>
      <c r="F98" s="118">
        <v>1225360.7550903603</v>
      </c>
      <c r="G98" s="118">
        <v>526037</v>
      </c>
      <c r="H98" s="118">
        <v>579923.74343639379</v>
      </c>
      <c r="I98" s="118">
        <v>1011933.1066308215</v>
      </c>
      <c r="J98" s="118">
        <v>246994.62649182999</v>
      </c>
      <c r="K98" s="118">
        <v>422015.77450293145</v>
      </c>
      <c r="L98" s="118">
        <v>-292077</v>
      </c>
      <c r="M98" s="118">
        <v>-16855.650000000001</v>
      </c>
      <c r="N98" s="118">
        <v>8012.6809224305616</v>
      </c>
      <c r="O98" s="118">
        <v>-43035.762700144529</v>
      </c>
      <c r="P98" s="136">
        <f t="shared" si="14"/>
        <v>884981.17842250783</v>
      </c>
      <c r="Q98" s="136">
        <f t="shared" si="12"/>
        <v>831.74922784070282</v>
      </c>
      <c r="R98" s="118">
        <v>8472304.0600000005</v>
      </c>
      <c r="S98" s="118">
        <v>2741208.58</v>
      </c>
      <c r="T98" s="118">
        <v>871602.57855454402</v>
      </c>
      <c r="U98" s="118">
        <v>4899984.5779043213</v>
      </c>
      <c r="V98" s="118">
        <v>823760.45700248203</v>
      </c>
      <c r="W98" s="118">
        <v>217104.35</v>
      </c>
      <c r="X98" s="160">
        <f t="shared" si="13"/>
        <v>1081356.4834613465</v>
      </c>
      <c r="Y98" s="160">
        <f t="shared" si="9"/>
        <v>1016.3124844561527</v>
      </c>
      <c r="Z98" s="134">
        <f t="shared" si="11"/>
        <v>-196375.30503883865</v>
      </c>
      <c r="AA98" s="134">
        <f t="shared" si="10"/>
        <v>-184.56325661544986</v>
      </c>
    </row>
    <row r="99" spans="1:27" s="119" customFormat="1" ht="15" x14ac:dyDescent="0.2">
      <c r="A99" s="118">
        <v>271</v>
      </c>
      <c r="B99" s="118" t="s">
        <v>100</v>
      </c>
      <c r="C99" s="118">
        <v>4</v>
      </c>
      <c r="D99" s="118">
        <v>6903</v>
      </c>
      <c r="E99" s="118">
        <v>16181877.387890283</v>
      </c>
      <c r="F99" s="118">
        <v>10255076.417666692</v>
      </c>
      <c r="G99" s="118">
        <v>2697440</v>
      </c>
      <c r="H99" s="118">
        <v>1218305.4625638949</v>
      </c>
      <c r="I99" s="118">
        <v>3038645.6870397995</v>
      </c>
      <c r="J99" s="118">
        <v>1390891.2600495541</v>
      </c>
      <c r="K99" s="118">
        <v>-662842.92608410888</v>
      </c>
      <c r="L99" s="118">
        <v>-394592</v>
      </c>
      <c r="M99" s="118">
        <v>95816.79</v>
      </c>
      <c r="N99" s="118">
        <v>62225.202498367878</v>
      </c>
      <c r="O99" s="118">
        <v>-279206.64466080611</v>
      </c>
      <c r="P99" s="136">
        <f t="shared" si="14"/>
        <v>1239881.8611831143</v>
      </c>
      <c r="Q99" s="136">
        <f t="shared" si="12"/>
        <v>179.6149299120838</v>
      </c>
      <c r="R99" s="118">
        <v>48591609.880000003</v>
      </c>
      <c r="S99" s="118">
        <v>23669787.690000001</v>
      </c>
      <c r="T99" s="118">
        <v>1840558.0391928963</v>
      </c>
      <c r="U99" s="118">
        <v>16823492.942366745</v>
      </c>
      <c r="V99" s="118">
        <v>4638810.3105436508</v>
      </c>
      <c r="W99" s="118">
        <v>2398664.79</v>
      </c>
      <c r="X99" s="160">
        <f t="shared" si="13"/>
        <v>779703.89210329205</v>
      </c>
      <c r="Y99" s="160">
        <f t="shared" si="9"/>
        <v>112.95145474479096</v>
      </c>
      <c r="Z99" s="134">
        <f t="shared" si="11"/>
        <v>460177.9690798223</v>
      </c>
      <c r="AA99" s="134">
        <f t="shared" si="10"/>
        <v>66.663475167292816</v>
      </c>
    </row>
    <row r="100" spans="1:27" s="119" customFormat="1" ht="15" x14ac:dyDescent="0.2">
      <c r="A100" s="118">
        <v>272</v>
      </c>
      <c r="B100" s="118" t="s">
        <v>101</v>
      </c>
      <c r="C100" s="118">
        <v>16</v>
      </c>
      <c r="D100" s="118">
        <v>48006</v>
      </c>
      <c r="E100" s="118">
        <v>127248765.56102192</v>
      </c>
      <c r="F100" s="118">
        <v>75578874.677515402</v>
      </c>
      <c r="G100" s="118">
        <v>15510611</v>
      </c>
      <c r="H100" s="118">
        <v>15512208.859209904</v>
      </c>
      <c r="I100" s="118">
        <v>31746040.509306896</v>
      </c>
      <c r="J100" s="118">
        <v>7367313.71878222</v>
      </c>
      <c r="K100" s="118">
        <v>-9401458.5783134382</v>
      </c>
      <c r="L100" s="118">
        <v>-939364</v>
      </c>
      <c r="M100" s="118">
        <v>3896423.08</v>
      </c>
      <c r="N100" s="118">
        <v>492153.77248059982</v>
      </c>
      <c r="O100" s="118">
        <v>-1941705.6618262578</v>
      </c>
      <c r="P100" s="136">
        <f t="shared" si="14"/>
        <v>10572331.81613344</v>
      </c>
      <c r="Q100" s="136">
        <f t="shared" si="12"/>
        <v>220.22938416309293</v>
      </c>
      <c r="R100" s="118">
        <v>325403050.75</v>
      </c>
      <c r="S100" s="118">
        <v>178798463.94</v>
      </c>
      <c r="T100" s="118">
        <v>23314270.552731473</v>
      </c>
      <c r="U100" s="118">
        <v>85806667.384135455</v>
      </c>
      <c r="V100" s="118">
        <v>24570986.835073683</v>
      </c>
      <c r="W100" s="118">
        <v>18467670.079999998</v>
      </c>
      <c r="X100" s="160">
        <f t="shared" si="13"/>
        <v>5555008.0419406295</v>
      </c>
      <c r="Y100" s="160">
        <f t="shared" si="9"/>
        <v>115.7148698483654</v>
      </c>
      <c r="Z100" s="134">
        <f t="shared" si="11"/>
        <v>5017323.7741928101</v>
      </c>
      <c r="AA100" s="134">
        <f t="shared" si="10"/>
        <v>104.51451431472753</v>
      </c>
    </row>
    <row r="101" spans="1:27" s="119" customFormat="1" ht="15" x14ac:dyDescent="0.2">
      <c r="A101" s="118">
        <v>273</v>
      </c>
      <c r="B101" s="118" t="s">
        <v>102</v>
      </c>
      <c r="C101" s="118">
        <v>19</v>
      </c>
      <c r="D101" s="118">
        <v>3999</v>
      </c>
      <c r="E101" s="118">
        <v>13134253.044529367</v>
      </c>
      <c r="F101" s="118">
        <v>5198680.29894468</v>
      </c>
      <c r="G101" s="118">
        <v>3903499</v>
      </c>
      <c r="H101" s="118">
        <v>832347.47419235157</v>
      </c>
      <c r="I101" s="118">
        <v>4032585.3014343614</v>
      </c>
      <c r="J101" s="118">
        <v>766321.46458210726</v>
      </c>
      <c r="K101" s="118">
        <v>-739064.4719526259</v>
      </c>
      <c r="L101" s="118">
        <v>-176788</v>
      </c>
      <c r="M101" s="118">
        <v>375452.42</v>
      </c>
      <c r="N101" s="118">
        <v>35668.266943946779</v>
      </c>
      <c r="O101" s="118">
        <v>-161748.13443409585</v>
      </c>
      <c r="P101" s="136">
        <f t="shared" si="14"/>
        <v>932700.57518135756</v>
      </c>
      <c r="Q101" s="136">
        <f t="shared" si="12"/>
        <v>233.23345215837898</v>
      </c>
      <c r="R101" s="118">
        <v>33949824.899999999</v>
      </c>
      <c r="S101" s="118">
        <v>12826206.039999999</v>
      </c>
      <c r="T101" s="118">
        <v>1250985.5629847639</v>
      </c>
      <c r="U101" s="118">
        <v>15138835.370917821</v>
      </c>
      <c r="V101" s="118">
        <v>2555785.6413360024</v>
      </c>
      <c r="W101" s="118">
        <v>4102163.42</v>
      </c>
      <c r="X101" s="160">
        <f t="shared" si="13"/>
        <v>1924151.1352385879</v>
      </c>
      <c r="Y101" s="160">
        <f t="shared" si="9"/>
        <v>481.15807332797897</v>
      </c>
      <c r="Z101" s="134">
        <f t="shared" si="11"/>
        <v>-991450.56005723029</v>
      </c>
      <c r="AA101" s="134">
        <f t="shared" si="10"/>
        <v>-247.92462116959999</v>
      </c>
    </row>
    <row r="102" spans="1:27" s="119" customFormat="1" ht="15" x14ac:dyDescent="0.2">
      <c r="A102" s="118">
        <v>275</v>
      </c>
      <c r="B102" s="118" t="s">
        <v>103</v>
      </c>
      <c r="C102" s="118">
        <v>13</v>
      </c>
      <c r="D102" s="118">
        <v>2521</v>
      </c>
      <c r="E102" s="118">
        <v>7206096.8422619775</v>
      </c>
      <c r="F102" s="118">
        <v>3373379.4202729962</v>
      </c>
      <c r="G102" s="118">
        <v>824713</v>
      </c>
      <c r="H102" s="118">
        <v>726418.93686782022</v>
      </c>
      <c r="I102" s="118">
        <v>1524724.402796132</v>
      </c>
      <c r="J102" s="118">
        <v>549702.70378580643</v>
      </c>
      <c r="K102" s="118">
        <v>177597.04257249713</v>
      </c>
      <c r="L102" s="118">
        <v>-58844</v>
      </c>
      <c r="M102" s="118">
        <v>-169892.12</v>
      </c>
      <c r="N102" s="118">
        <v>20276.126554838287</v>
      </c>
      <c r="O102" s="118">
        <v>-101967.25354047402</v>
      </c>
      <c r="P102" s="136">
        <f t="shared" si="14"/>
        <v>-339988.58295235969</v>
      </c>
      <c r="Q102" s="136">
        <f t="shared" si="12"/>
        <v>-134.86258744639417</v>
      </c>
      <c r="R102" s="118">
        <v>19773997.27</v>
      </c>
      <c r="S102" s="118">
        <v>7581973.8099999996</v>
      </c>
      <c r="T102" s="118">
        <v>1091779.2153432223</v>
      </c>
      <c r="U102" s="118">
        <v>8599532.5585346036</v>
      </c>
      <c r="V102" s="118">
        <v>1833332.8012748254</v>
      </c>
      <c r="W102" s="118">
        <v>595976.88</v>
      </c>
      <c r="X102" s="160">
        <f t="shared" si="13"/>
        <v>-71402.004847351462</v>
      </c>
      <c r="Y102" s="160">
        <f t="shared" si="9"/>
        <v>-28.322889665748299</v>
      </c>
      <c r="Z102" s="134">
        <f t="shared" si="11"/>
        <v>-268586.57810500823</v>
      </c>
      <c r="AA102" s="134">
        <f t="shared" si="10"/>
        <v>-106.53969778064587</v>
      </c>
    </row>
    <row r="103" spans="1:27" s="119" customFormat="1" ht="15" x14ac:dyDescent="0.2">
      <c r="A103" s="118">
        <v>276</v>
      </c>
      <c r="B103" s="118" t="s">
        <v>104</v>
      </c>
      <c r="C103" s="118">
        <v>12</v>
      </c>
      <c r="D103" s="118">
        <v>15157</v>
      </c>
      <c r="E103" s="118">
        <v>44669677.533121243</v>
      </c>
      <c r="F103" s="118">
        <v>21258286.322565001</v>
      </c>
      <c r="G103" s="118">
        <v>3052030</v>
      </c>
      <c r="H103" s="118">
        <v>2525688.0134825148</v>
      </c>
      <c r="I103" s="118">
        <v>15472572.69138262</v>
      </c>
      <c r="J103" s="118">
        <v>2065375.3018972864</v>
      </c>
      <c r="K103" s="118">
        <v>1504408.3266659076</v>
      </c>
      <c r="L103" s="118">
        <v>-1601954</v>
      </c>
      <c r="M103" s="118">
        <v>-274587.77</v>
      </c>
      <c r="N103" s="118">
        <v>149777.91643682978</v>
      </c>
      <c r="O103" s="118">
        <v>-613057.38275008521</v>
      </c>
      <c r="P103" s="136">
        <f t="shared" si="14"/>
        <v>-1131138.1134411767</v>
      </c>
      <c r="Q103" s="136">
        <f t="shared" si="12"/>
        <v>-74.628100114876077</v>
      </c>
      <c r="R103" s="118">
        <v>89403349.329999998</v>
      </c>
      <c r="S103" s="118">
        <v>53775349.229999997</v>
      </c>
      <c r="T103" s="118">
        <v>3796015.3271050141</v>
      </c>
      <c r="U103" s="118">
        <v>22835500.348967548</v>
      </c>
      <c r="V103" s="118">
        <v>6888305.7365979804</v>
      </c>
      <c r="W103" s="118">
        <v>1175488.23</v>
      </c>
      <c r="X103" s="160">
        <f t="shared" si="13"/>
        <v>-932690.45732945204</v>
      </c>
      <c r="Y103" s="160">
        <f t="shared" si="9"/>
        <v>-61.535294407168436</v>
      </c>
      <c r="Z103" s="134">
        <f t="shared" si="11"/>
        <v>-198447.65611172467</v>
      </c>
      <c r="AA103" s="134">
        <f t="shared" si="10"/>
        <v>-13.092805707707639</v>
      </c>
    </row>
    <row r="104" spans="1:27" s="119" customFormat="1" ht="15" x14ac:dyDescent="0.2">
      <c r="A104" s="118">
        <v>280</v>
      </c>
      <c r="B104" s="118" t="s">
        <v>105</v>
      </c>
      <c r="C104" s="118">
        <v>15</v>
      </c>
      <c r="D104" s="118">
        <v>2024</v>
      </c>
      <c r="E104" s="118">
        <v>6729168.9618684314</v>
      </c>
      <c r="F104" s="118">
        <v>2794287.1072701905</v>
      </c>
      <c r="G104" s="118">
        <v>796478</v>
      </c>
      <c r="H104" s="118">
        <v>528038.77261577675</v>
      </c>
      <c r="I104" s="118">
        <v>2034889.4025898704</v>
      </c>
      <c r="J104" s="118">
        <v>515568.80649195891</v>
      </c>
      <c r="K104" s="118">
        <v>98817.589157028211</v>
      </c>
      <c r="L104" s="118">
        <v>-259196</v>
      </c>
      <c r="M104" s="118">
        <v>-27730.86</v>
      </c>
      <c r="N104" s="118">
        <v>16049.602626116706</v>
      </c>
      <c r="O104" s="118">
        <v>-81865.022279222292</v>
      </c>
      <c r="P104" s="136">
        <f t="shared" si="14"/>
        <v>-313831.56339671277</v>
      </c>
      <c r="Q104" s="136">
        <f t="shared" si="12"/>
        <v>-155.05512025529288</v>
      </c>
      <c r="R104" s="118">
        <v>15233532.26</v>
      </c>
      <c r="S104" s="118">
        <v>6149225.2999999998</v>
      </c>
      <c r="T104" s="118">
        <v>793622.21433014469</v>
      </c>
      <c r="U104" s="118">
        <v>6066531.8348427098</v>
      </c>
      <c r="V104" s="118">
        <v>1719491.6411110202</v>
      </c>
      <c r="W104" s="118">
        <v>509551.14</v>
      </c>
      <c r="X104" s="160">
        <f t="shared" si="13"/>
        <v>4889.8702838756144</v>
      </c>
      <c r="Y104" s="160">
        <f t="shared" si="9"/>
        <v>2.415943816144078</v>
      </c>
      <c r="Z104" s="134">
        <f t="shared" si="11"/>
        <v>-318721.43368058838</v>
      </c>
      <c r="AA104" s="134">
        <f t="shared" si="10"/>
        <v>-157.47106407143696</v>
      </c>
    </row>
    <row r="105" spans="1:27" s="119" customFormat="1" ht="15" x14ac:dyDescent="0.2">
      <c r="A105" s="118">
        <v>284</v>
      </c>
      <c r="B105" s="118" t="s">
        <v>106</v>
      </c>
      <c r="C105" s="118">
        <v>2</v>
      </c>
      <c r="D105" s="118">
        <v>2227</v>
      </c>
      <c r="E105" s="118">
        <v>7129245.4506561011</v>
      </c>
      <c r="F105" s="118">
        <v>2605528.4019657983</v>
      </c>
      <c r="G105" s="118">
        <v>539287</v>
      </c>
      <c r="H105" s="118">
        <v>397821.80307862588</v>
      </c>
      <c r="I105" s="118">
        <v>1147932.6851701292</v>
      </c>
      <c r="J105" s="118">
        <v>478730.96189215779</v>
      </c>
      <c r="K105" s="118">
        <v>499289.5612911816</v>
      </c>
      <c r="L105" s="118">
        <v>739685</v>
      </c>
      <c r="M105" s="118">
        <v>18199.259999999998</v>
      </c>
      <c r="N105" s="118">
        <v>19265.880110698079</v>
      </c>
      <c r="O105" s="118">
        <v>-90075.792794381457</v>
      </c>
      <c r="P105" s="136">
        <f t="shared" si="14"/>
        <v>-773580.6899418924</v>
      </c>
      <c r="Q105" s="136">
        <f t="shared" si="12"/>
        <v>-347.36447684862702</v>
      </c>
      <c r="R105" s="118">
        <v>17490168.988280002</v>
      </c>
      <c r="S105" s="118">
        <v>6751499.7599999998</v>
      </c>
      <c r="T105" s="118">
        <v>597910.4299742321</v>
      </c>
      <c r="U105" s="118">
        <v>6945112.2410172271</v>
      </c>
      <c r="V105" s="118">
        <v>1596632.4512835755</v>
      </c>
      <c r="W105" s="118">
        <v>1297171.26</v>
      </c>
      <c r="X105" s="160">
        <f t="shared" si="13"/>
        <v>-301842.84600496665</v>
      </c>
      <c r="Y105" s="160">
        <f t="shared" si="9"/>
        <v>-135.537874272549</v>
      </c>
      <c r="Z105" s="134">
        <f t="shared" si="11"/>
        <v>-471737.84393692575</v>
      </c>
      <c r="AA105" s="134">
        <f t="shared" si="10"/>
        <v>-211.82660257607802</v>
      </c>
    </row>
    <row r="106" spans="1:27" s="119" customFormat="1" ht="15" x14ac:dyDescent="0.2">
      <c r="A106" s="118">
        <v>285</v>
      </c>
      <c r="B106" s="118" t="s">
        <v>107</v>
      </c>
      <c r="C106" s="118">
        <v>8</v>
      </c>
      <c r="D106" s="118">
        <v>50617</v>
      </c>
      <c r="E106" s="118">
        <v>132535627.69285628</v>
      </c>
      <c r="F106" s="118">
        <v>91809214.584662825</v>
      </c>
      <c r="G106" s="118">
        <v>16373197</v>
      </c>
      <c r="H106" s="118">
        <v>11762727.077124687</v>
      </c>
      <c r="I106" s="118">
        <v>13879206.827607723</v>
      </c>
      <c r="J106" s="118">
        <v>7648979.9037510864</v>
      </c>
      <c r="K106" s="118">
        <v>-8958175.5211350694</v>
      </c>
      <c r="L106" s="118">
        <v>-1698135</v>
      </c>
      <c r="M106" s="118">
        <v>2662051.0299999998</v>
      </c>
      <c r="N106" s="118">
        <v>565334.39622726501</v>
      </c>
      <c r="O106" s="118">
        <v>-2047313.1584522703</v>
      </c>
      <c r="P106" s="136">
        <f t="shared" si="14"/>
        <v>-538540.55307003856</v>
      </c>
      <c r="Q106" s="136">
        <f t="shared" si="12"/>
        <v>-10.63951939210223</v>
      </c>
      <c r="R106" s="118">
        <v>385720305.81999999</v>
      </c>
      <c r="S106" s="118">
        <v>213422985.84999999</v>
      </c>
      <c r="T106" s="118">
        <v>17678930.224087697</v>
      </c>
      <c r="U106" s="118">
        <v>108346603.88713506</v>
      </c>
      <c r="V106" s="118">
        <v>25510381.624942832</v>
      </c>
      <c r="W106" s="118">
        <v>17337113.030000001</v>
      </c>
      <c r="X106" s="160">
        <f t="shared" si="13"/>
        <v>-3424291.2038343549</v>
      </c>
      <c r="Y106" s="160">
        <f t="shared" si="9"/>
        <v>-67.651010605811379</v>
      </c>
      <c r="Z106" s="134">
        <f t="shared" si="11"/>
        <v>2885750.6507643163</v>
      </c>
      <c r="AA106" s="134">
        <f t="shared" si="10"/>
        <v>57.011491213709157</v>
      </c>
    </row>
    <row r="107" spans="1:27" s="119" customFormat="1" ht="15" x14ac:dyDescent="0.2">
      <c r="A107" s="118">
        <v>286</v>
      </c>
      <c r="B107" s="118" t="s">
        <v>108</v>
      </c>
      <c r="C107" s="118">
        <v>8</v>
      </c>
      <c r="D107" s="118">
        <v>79429</v>
      </c>
      <c r="E107" s="118">
        <v>210525666.3481406</v>
      </c>
      <c r="F107" s="118">
        <v>129941769.55914161</v>
      </c>
      <c r="G107" s="118">
        <v>29514787</v>
      </c>
      <c r="H107" s="118">
        <v>21444116.032718103</v>
      </c>
      <c r="I107" s="118">
        <v>14925006.356013276</v>
      </c>
      <c r="J107" s="118">
        <v>12969757.757887859</v>
      </c>
      <c r="K107" s="118">
        <v>-14960558.696165029</v>
      </c>
      <c r="L107" s="118">
        <v>-7243028</v>
      </c>
      <c r="M107" s="118">
        <v>9075700.6999999993</v>
      </c>
      <c r="N107" s="118">
        <v>868332.87161694211</v>
      </c>
      <c r="O107" s="118">
        <v>-3212676.3115693419</v>
      </c>
      <c r="P107" s="136">
        <f t="shared" si="14"/>
        <v>-17202459.078497201</v>
      </c>
      <c r="Q107" s="136">
        <f t="shared" si="12"/>
        <v>-216.57655363276891</v>
      </c>
      <c r="R107" s="118">
        <v>589183234.13999999</v>
      </c>
      <c r="S107" s="118">
        <v>315037553.31</v>
      </c>
      <c r="T107" s="118">
        <v>32229689.6478297</v>
      </c>
      <c r="U107" s="118">
        <v>142226775.90896529</v>
      </c>
      <c r="V107" s="118">
        <v>43255894.792523317</v>
      </c>
      <c r="W107" s="118">
        <v>31347459.699999999</v>
      </c>
      <c r="X107" s="160">
        <f t="shared" si="13"/>
        <v>-25085860.78068161</v>
      </c>
      <c r="Y107" s="160">
        <f t="shared" si="9"/>
        <v>-315.82747838549659</v>
      </c>
      <c r="Z107" s="134">
        <f t="shared" si="11"/>
        <v>7883401.7021844089</v>
      </c>
      <c r="AA107" s="134">
        <f t="shared" si="10"/>
        <v>99.250924752727698</v>
      </c>
    </row>
    <row r="108" spans="1:27" s="119" customFormat="1" ht="15" x14ac:dyDescent="0.2">
      <c r="A108" s="118">
        <v>287</v>
      </c>
      <c r="B108" s="118" t="s">
        <v>109</v>
      </c>
      <c r="C108" s="118">
        <v>15</v>
      </c>
      <c r="D108" s="118">
        <v>6242</v>
      </c>
      <c r="E108" s="118">
        <v>21275139.968881566</v>
      </c>
      <c r="F108" s="118">
        <v>9432348.7674960028</v>
      </c>
      <c r="G108" s="118">
        <v>3074077</v>
      </c>
      <c r="H108" s="118">
        <v>1278215.7644749491</v>
      </c>
      <c r="I108" s="118">
        <v>3203748.0391257778</v>
      </c>
      <c r="J108" s="118">
        <v>1394564.1116987979</v>
      </c>
      <c r="K108" s="118">
        <v>1387639.5495590915</v>
      </c>
      <c r="L108" s="118">
        <v>91417</v>
      </c>
      <c r="M108" s="118">
        <v>-275996.94</v>
      </c>
      <c r="N108" s="118">
        <v>59157.311079342544</v>
      </c>
      <c r="O108" s="118">
        <v>-252471.08155479527</v>
      </c>
      <c r="P108" s="136">
        <f t="shared" si="14"/>
        <v>-1882440.4470024034</v>
      </c>
      <c r="Q108" s="136">
        <f t="shared" si="12"/>
        <v>-301.57648942685091</v>
      </c>
      <c r="R108" s="118">
        <v>51428274.170000002</v>
      </c>
      <c r="S108" s="118">
        <v>22134354.789999999</v>
      </c>
      <c r="T108" s="118">
        <v>1921108.6524136993</v>
      </c>
      <c r="U108" s="118">
        <v>18846870.116298445</v>
      </c>
      <c r="V108" s="118">
        <v>4651059.7671251819</v>
      </c>
      <c r="W108" s="118">
        <v>2889497.06</v>
      </c>
      <c r="X108" s="160">
        <f t="shared" si="13"/>
        <v>-985383.78416267782</v>
      </c>
      <c r="Y108" s="160">
        <f t="shared" si="9"/>
        <v>-157.86347070853537</v>
      </c>
      <c r="Z108" s="134">
        <f t="shared" si="11"/>
        <v>-897056.66283972561</v>
      </c>
      <c r="AA108" s="134">
        <f t="shared" si="10"/>
        <v>-143.71301871831554</v>
      </c>
    </row>
    <row r="109" spans="1:27" s="119" customFormat="1" ht="15" x14ac:dyDescent="0.2">
      <c r="A109" s="118">
        <v>288</v>
      </c>
      <c r="B109" s="118" t="s">
        <v>110</v>
      </c>
      <c r="C109" s="118">
        <v>15</v>
      </c>
      <c r="D109" s="118">
        <v>6405</v>
      </c>
      <c r="E109" s="118">
        <v>17140096.054045182</v>
      </c>
      <c r="F109" s="118">
        <v>9760288.6036886517</v>
      </c>
      <c r="G109" s="118">
        <v>1793312</v>
      </c>
      <c r="H109" s="118">
        <v>2022007.1658177855</v>
      </c>
      <c r="I109" s="118">
        <v>5985264.7068657856</v>
      </c>
      <c r="J109" s="118">
        <v>1294172.2385443882</v>
      </c>
      <c r="K109" s="118">
        <v>50899.408975779923</v>
      </c>
      <c r="L109" s="118">
        <v>99419</v>
      </c>
      <c r="M109" s="118">
        <v>-160276.22</v>
      </c>
      <c r="N109" s="118">
        <v>59193.869123935954</v>
      </c>
      <c r="O109" s="118">
        <v>-259063.96625415949</v>
      </c>
      <c r="P109" s="136">
        <f t="shared" si="14"/>
        <v>3505120.7527169883</v>
      </c>
      <c r="Q109" s="136">
        <f t="shared" si="12"/>
        <v>547.2475804398108</v>
      </c>
      <c r="R109" s="118">
        <v>43125184.200000003</v>
      </c>
      <c r="S109" s="118">
        <v>22096443.710000001</v>
      </c>
      <c r="T109" s="118">
        <v>3038997.852719231</v>
      </c>
      <c r="U109" s="118">
        <v>15151207.48135066</v>
      </c>
      <c r="V109" s="118">
        <v>4316239.3036858812</v>
      </c>
      <c r="W109" s="118">
        <v>1732454.78</v>
      </c>
      <c r="X109" s="160">
        <f t="shared" si="13"/>
        <v>3210158.9277557731</v>
      </c>
      <c r="Y109" s="160">
        <f t="shared" si="9"/>
        <v>501.19577326397706</v>
      </c>
      <c r="Z109" s="134">
        <f t="shared" si="11"/>
        <v>294961.82496121526</v>
      </c>
      <c r="AA109" s="134">
        <f t="shared" si="10"/>
        <v>46.051807175833765</v>
      </c>
    </row>
    <row r="110" spans="1:27" s="119" customFormat="1" ht="15" x14ac:dyDescent="0.2">
      <c r="A110" s="118">
        <v>290</v>
      </c>
      <c r="B110" s="118" t="s">
        <v>111</v>
      </c>
      <c r="C110" s="118">
        <v>18</v>
      </c>
      <c r="D110" s="118">
        <v>7755</v>
      </c>
      <c r="E110" s="118">
        <v>22787467.132119358</v>
      </c>
      <c r="F110" s="118">
        <v>10868540.117142353</v>
      </c>
      <c r="G110" s="118">
        <v>2288714</v>
      </c>
      <c r="H110" s="118">
        <v>2902799.0001465599</v>
      </c>
      <c r="I110" s="118">
        <v>5841377.3472862486</v>
      </c>
      <c r="J110" s="118">
        <v>1653615.2453967961</v>
      </c>
      <c r="K110" s="118">
        <v>451389.8336453184</v>
      </c>
      <c r="L110" s="118">
        <v>-580173</v>
      </c>
      <c r="M110" s="118">
        <v>-183907.88</v>
      </c>
      <c r="N110" s="118">
        <v>67867.611643043711</v>
      </c>
      <c r="O110" s="118">
        <v>-313667.61253723764</v>
      </c>
      <c r="P110" s="136">
        <f t="shared" si="14"/>
        <v>209087.53060372546</v>
      </c>
      <c r="Q110" s="136">
        <f t="shared" si="12"/>
        <v>26.961641599448804</v>
      </c>
      <c r="R110" s="118">
        <v>66326971.089999996</v>
      </c>
      <c r="S110" s="118">
        <v>24718342.210000001</v>
      </c>
      <c r="T110" s="118">
        <v>4362793.7886056984</v>
      </c>
      <c r="U110" s="118">
        <v>31275962.566140302</v>
      </c>
      <c r="V110" s="118">
        <v>5515030.3049179669</v>
      </c>
      <c r="W110" s="118">
        <v>1524633.12</v>
      </c>
      <c r="X110" s="160">
        <f t="shared" si="13"/>
        <v>1069790.8996639773</v>
      </c>
      <c r="Y110" s="160">
        <f t="shared" si="9"/>
        <v>137.94853638478108</v>
      </c>
      <c r="Z110" s="134">
        <f t="shared" si="11"/>
        <v>-860703.36906025186</v>
      </c>
      <c r="AA110" s="134">
        <f t="shared" si="10"/>
        <v>-110.98689478533228</v>
      </c>
    </row>
    <row r="111" spans="1:27" s="119" customFormat="1" ht="15" x14ac:dyDescent="0.2">
      <c r="A111" s="118">
        <v>291</v>
      </c>
      <c r="B111" s="118" t="s">
        <v>112</v>
      </c>
      <c r="C111" s="118">
        <v>6</v>
      </c>
      <c r="D111" s="118">
        <v>2119</v>
      </c>
      <c r="E111" s="118">
        <v>7893488.7442424595</v>
      </c>
      <c r="F111" s="118">
        <v>2857576.1030398179</v>
      </c>
      <c r="G111" s="118">
        <v>1573605</v>
      </c>
      <c r="H111" s="118">
        <v>928353.49266075913</v>
      </c>
      <c r="I111" s="118">
        <v>-24346.200333576311</v>
      </c>
      <c r="J111" s="118">
        <v>446032.02819678537</v>
      </c>
      <c r="K111" s="118">
        <v>911566.80418043642</v>
      </c>
      <c r="L111" s="118">
        <v>-96129</v>
      </c>
      <c r="M111" s="118">
        <v>27222.93</v>
      </c>
      <c r="N111" s="118">
        <v>18743.491331409052</v>
      </c>
      <c r="O111" s="118">
        <v>-85707.501091735205</v>
      </c>
      <c r="P111" s="136">
        <f t="shared" si="14"/>
        <v>-1336571.5962585639</v>
      </c>
      <c r="Q111" s="136">
        <f t="shared" si="12"/>
        <v>-630.75582645519773</v>
      </c>
      <c r="R111" s="118">
        <v>19414082.629999999</v>
      </c>
      <c r="S111" s="118">
        <v>6618868.5800000001</v>
      </c>
      <c r="T111" s="118">
        <v>1395278.8383621944</v>
      </c>
      <c r="U111" s="118">
        <v>7931140.799128619</v>
      </c>
      <c r="V111" s="118">
        <v>1487577.0886346849</v>
      </c>
      <c r="W111" s="118">
        <v>1504698.93</v>
      </c>
      <c r="X111" s="160">
        <f t="shared" si="13"/>
        <v>-476518.39387449995</v>
      </c>
      <c r="Y111" s="160">
        <f t="shared" si="9"/>
        <v>-224.87890225318543</v>
      </c>
      <c r="Z111" s="134">
        <f t="shared" si="11"/>
        <v>-860053.20238406397</v>
      </c>
      <c r="AA111" s="134">
        <f t="shared" si="10"/>
        <v>-405.87692420201228</v>
      </c>
    </row>
    <row r="112" spans="1:27" s="119" customFormat="1" ht="15" x14ac:dyDescent="0.2">
      <c r="A112" s="118">
        <v>297</v>
      </c>
      <c r="B112" s="118" t="s">
        <v>113</v>
      </c>
      <c r="C112" s="118">
        <v>11</v>
      </c>
      <c r="D112" s="118">
        <v>122594</v>
      </c>
      <c r="E112" s="118">
        <v>307884915.59184128</v>
      </c>
      <c r="F112" s="118">
        <v>184445057.59159404</v>
      </c>
      <c r="G112" s="118">
        <v>46998090</v>
      </c>
      <c r="H112" s="118">
        <v>26248029.318305735</v>
      </c>
      <c r="I112" s="118">
        <v>35408319.021848157</v>
      </c>
      <c r="J112" s="118">
        <v>18810094.740516961</v>
      </c>
      <c r="K112" s="118">
        <v>-12542904.218611123</v>
      </c>
      <c r="L112" s="118">
        <v>-1586408</v>
      </c>
      <c r="M112" s="118">
        <v>13135991.68</v>
      </c>
      <c r="N112" s="118">
        <v>1281183.9862993276</v>
      </c>
      <c r="O112" s="118">
        <v>-4958577.3425390208</v>
      </c>
      <c r="P112" s="136">
        <f t="shared" si="14"/>
        <v>-646038.81442719698</v>
      </c>
      <c r="Q112" s="136">
        <f t="shared" si="12"/>
        <v>-5.2697425194315954</v>
      </c>
      <c r="R112" s="118">
        <v>811796486.60000002</v>
      </c>
      <c r="S112" s="118">
        <v>460287967.73000002</v>
      </c>
      <c r="T112" s="118">
        <v>39418775.66458194</v>
      </c>
      <c r="U112" s="118">
        <v>184175656.63352802</v>
      </c>
      <c r="V112" s="118">
        <v>62734207.864318751</v>
      </c>
      <c r="W112" s="118">
        <v>58547673.68</v>
      </c>
      <c r="X112" s="160">
        <f t="shared" si="13"/>
        <v>-6632205.0275713205</v>
      </c>
      <c r="Y112" s="160">
        <f t="shared" si="9"/>
        <v>-54.098936551310182</v>
      </c>
      <c r="Z112" s="134">
        <f t="shared" si="11"/>
        <v>5986166.2131441236</v>
      </c>
      <c r="AA112" s="134">
        <f t="shared" si="10"/>
        <v>48.829194031878586</v>
      </c>
    </row>
    <row r="113" spans="1:27" s="119" customFormat="1" ht="15" x14ac:dyDescent="0.2">
      <c r="A113" s="118">
        <v>300</v>
      </c>
      <c r="B113" s="118" t="s">
        <v>114</v>
      </c>
      <c r="C113" s="118">
        <v>14</v>
      </c>
      <c r="D113" s="118">
        <v>3437</v>
      </c>
      <c r="E113" s="118">
        <v>10245137.3041107</v>
      </c>
      <c r="F113" s="118">
        <v>4366224.1396057298</v>
      </c>
      <c r="G113" s="118">
        <v>959934</v>
      </c>
      <c r="H113" s="118">
        <v>622730.37014308723</v>
      </c>
      <c r="I113" s="118">
        <v>2286437.5600698441</v>
      </c>
      <c r="J113" s="118">
        <v>752239.10934231849</v>
      </c>
      <c r="K113" s="118">
        <v>1408746.3558363973</v>
      </c>
      <c r="L113" s="118">
        <v>960661</v>
      </c>
      <c r="M113" s="118">
        <v>63633.49</v>
      </c>
      <c r="N113" s="118">
        <v>28197.610056148962</v>
      </c>
      <c r="O113" s="118">
        <v>-139016.8387221774</v>
      </c>
      <c r="P113" s="136">
        <f t="shared" si="14"/>
        <v>1064649.4922206495</v>
      </c>
      <c r="Q113" s="136">
        <f t="shared" si="12"/>
        <v>309.76127210376768</v>
      </c>
      <c r="R113" s="118">
        <v>26508412.069999997</v>
      </c>
      <c r="S113" s="118">
        <v>10412032.970000001</v>
      </c>
      <c r="T113" s="118">
        <v>937830.25669000833</v>
      </c>
      <c r="U113" s="118">
        <v>12498460.150815271</v>
      </c>
      <c r="V113" s="118">
        <v>2508819.0835903282</v>
      </c>
      <c r="W113" s="118">
        <v>1984228.49</v>
      </c>
      <c r="X113" s="160">
        <f t="shared" si="13"/>
        <v>1832958.8810956106</v>
      </c>
      <c r="Y113" s="160">
        <f t="shared" si="9"/>
        <v>533.30197296933682</v>
      </c>
      <c r="Z113" s="134">
        <f t="shared" si="11"/>
        <v>-768309.38887496106</v>
      </c>
      <c r="AA113" s="134">
        <f t="shared" si="10"/>
        <v>-223.54070086556911</v>
      </c>
    </row>
    <row r="114" spans="1:27" s="119" customFormat="1" ht="15" x14ac:dyDescent="0.2">
      <c r="A114" s="118">
        <v>301</v>
      </c>
      <c r="B114" s="118" t="s">
        <v>115</v>
      </c>
      <c r="C114" s="118">
        <v>14</v>
      </c>
      <c r="D114" s="118">
        <v>19890</v>
      </c>
      <c r="E114" s="118">
        <v>52749790.631092861</v>
      </c>
      <c r="F114" s="118">
        <v>25880372.516456019</v>
      </c>
      <c r="G114" s="118">
        <v>5050320</v>
      </c>
      <c r="H114" s="118">
        <v>3795662.2272326946</v>
      </c>
      <c r="I114" s="118">
        <v>13844939.004117411</v>
      </c>
      <c r="J114" s="118">
        <v>4259249.4221404158</v>
      </c>
      <c r="K114" s="118">
        <v>-1756541.9746153096</v>
      </c>
      <c r="L114" s="118">
        <v>-2569373</v>
      </c>
      <c r="M114" s="118">
        <v>11597754.74</v>
      </c>
      <c r="N114" s="118">
        <v>167623.54400681664</v>
      </c>
      <c r="O114" s="118">
        <v>-804493.72190401761</v>
      </c>
      <c r="P114" s="136">
        <f t="shared" si="14"/>
        <v>6715722.126341179</v>
      </c>
      <c r="Q114" s="136">
        <f t="shared" si="12"/>
        <v>337.6431436068969</v>
      </c>
      <c r="R114" s="118">
        <v>152358406.44999999</v>
      </c>
      <c r="S114" s="118">
        <v>61784365.409999996</v>
      </c>
      <c r="T114" s="118">
        <v>5704734.3457365958</v>
      </c>
      <c r="U114" s="118">
        <v>60924428.249818847</v>
      </c>
      <c r="V114" s="118">
        <v>14205172.397084527</v>
      </c>
      <c r="W114" s="118">
        <v>14078701.74</v>
      </c>
      <c r="X114" s="160">
        <f t="shared" si="13"/>
        <v>4338995.6926399767</v>
      </c>
      <c r="Y114" s="160">
        <f t="shared" si="9"/>
        <v>218.1496074731009</v>
      </c>
      <c r="Z114" s="134">
        <f t="shared" si="11"/>
        <v>2376726.4337012023</v>
      </c>
      <c r="AA114" s="134">
        <f t="shared" si="10"/>
        <v>119.49353613379598</v>
      </c>
    </row>
    <row r="115" spans="1:27" s="119" customFormat="1" ht="15" x14ac:dyDescent="0.2">
      <c r="A115" s="118">
        <v>304</v>
      </c>
      <c r="B115" s="118" t="s">
        <v>116</v>
      </c>
      <c r="C115" s="118">
        <v>2</v>
      </c>
      <c r="D115" s="118">
        <v>950</v>
      </c>
      <c r="E115" s="118">
        <v>2903715.1828877265</v>
      </c>
      <c r="F115" s="118">
        <v>1104361.4584617037</v>
      </c>
      <c r="G115" s="118">
        <v>1494642</v>
      </c>
      <c r="H115" s="118">
        <v>229289.49011344838</v>
      </c>
      <c r="I115" s="118">
        <v>203629.06231963728</v>
      </c>
      <c r="J115" s="118">
        <v>180052.12681472843</v>
      </c>
      <c r="K115" s="118">
        <v>-287627.50898099935</v>
      </c>
      <c r="L115" s="118">
        <v>-188510</v>
      </c>
      <c r="M115" s="118">
        <v>-7866.99</v>
      </c>
      <c r="N115" s="118">
        <v>11691.113121714312</v>
      </c>
      <c r="O115" s="118">
        <v>-38424.788125129046</v>
      </c>
      <c r="P115" s="136">
        <f t="shared" si="14"/>
        <v>-202479.21916262247</v>
      </c>
      <c r="Q115" s="136">
        <f t="shared" si="12"/>
        <v>-213.13602017118154</v>
      </c>
      <c r="R115" s="118">
        <v>8080213.5755199995</v>
      </c>
      <c r="S115" s="118">
        <v>3626357</v>
      </c>
      <c r="T115" s="118">
        <v>344613.32488312223</v>
      </c>
      <c r="U115" s="118">
        <v>1965865.1572953188</v>
      </c>
      <c r="V115" s="118">
        <v>600498.17429560807</v>
      </c>
      <c r="W115" s="118">
        <v>1298265.01</v>
      </c>
      <c r="X115" s="160">
        <f t="shared" si="13"/>
        <v>-244614.90904595144</v>
      </c>
      <c r="Y115" s="160">
        <f t="shared" si="9"/>
        <v>-257.48937794310677</v>
      </c>
      <c r="Z115" s="134">
        <f t="shared" si="11"/>
        <v>42135.689883328974</v>
      </c>
      <c r="AA115" s="134">
        <f t="shared" si="10"/>
        <v>44.353357771925239</v>
      </c>
    </row>
    <row r="116" spans="1:27" s="119" customFormat="1" ht="15" x14ac:dyDescent="0.2">
      <c r="A116" s="118">
        <v>305</v>
      </c>
      <c r="B116" s="118" t="s">
        <v>117</v>
      </c>
      <c r="C116" s="118">
        <v>17</v>
      </c>
      <c r="D116" s="118">
        <v>15146</v>
      </c>
      <c r="E116" s="118">
        <v>40779405.841356069</v>
      </c>
      <c r="F116" s="118">
        <v>17517748.790929776</v>
      </c>
      <c r="G116" s="118">
        <v>7836083</v>
      </c>
      <c r="H116" s="118">
        <v>3840229.7567232354</v>
      </c>
      <c r="I116" s="118">
        <v>10870612.799990298</v>
      </c>
      <c r="J116" s="118">
        <v>2744680.3713774914</v>
      </c>
      <c r="K116" s="118">
        <v>291784.08496507059</v>
      </c>
      <c r="L116" s="118">
        <v>-745181</v>
      </c>
      <c r="M116" s="118">
        <v>-1335752.1100000001</v>
      </c>
      <c r="N116" s="118">
        <v>131160.078744197</v>
      </c>
      <c r="O116" s="118">
        <v>-612612.46415074158</v>
      </c>
      <c r="P116" s="136">
        <f t="shared" si="14"/>
        <v>-240652.53277674317</v>
      </c>
      <c r="Q116" s="136">
        <f t="shared" si="12"/>
        <v>-15.888850704921641</v>
      </c>
      <c r="R116" s="118">
        <v>110874169.17971998</v>
      </c>
      <c r="S116" s="118">
        <v>45173780.170000002</v>
      </c>
      <c r="T116" s="118">
        <v>5771716.13314177</v>
      </c>
      <c r="U116" s="118">
        <v>45997651.677155122</v>
      </c>
      <c r="V116" s="118">
        <v>9153879.941296827</v>
      </c>
      <c r="W116" s="118">
        <v>5755149.8899999997</v>
      </c>
      <c r="X116" s="160">
        <f t="shared" si="13"/>
        <v>978008.63187374175</v>
      </c>
      <c r="Y116" s="160">
        <f t="shared" si="9"/>
        <v>64.572073938580601</v>
      </c>
      <c r="Z116" s="134">
        <f t="shared" si="11"/>
        <v>-1218661.1646504849</v>
      </c>
      <c r="AA116" s="134">
        <f t="shared" si="10"/>
        <v>-80.460924643502238</v>
      </c>
    </row>
    <row r="117" spans="1:27" s="119" customFormat="1" ht="15" x14ac:dyDescent="0.2">
      <c r="A117" s="118">
        <v>309</v>
      </c>
      <c r="B117" s="118" t="s">
        <v>118</v>
      </c>
      <c r="C117" s="118">
        <v>12</v>
      </c>
      <c r="D117" s="118">
        <v>6457</v>
      </c>
      <c r="E117" s="118">
        <v>16592032.004325356</v>
      </c>
      <c r="F117" s="118">
        <v>8301443.3684417084</v>
      </c>
      <c r="G117" s="118">
        <v>1573716</v>
      </c>
      <c r="H117" s="118">
        <v>1000129.2295759056</v>
      </c>
      <c r="I117" s="118">
        <v>4462631.7815837059</v>
      </c>
      <c r="J117" s="118">
        <v>1241762.1980564659</v>
      </c>
      <c r="K117" s="118">
        <v>-1114282.9338973574</v>
      </c>
      <c r="L117" s="118">
        <v>-552696</v>
      </c>
      <c r="M117" s="118">
        <v>-3937639.66</v>
      </c>
      <c r="N117" s="118">
        <v>51652.865653160981</v>
      </c>
      <c r="O117" s="118">
        <v>-261167.21781469288</v>
      </c>
      <c r="P117" s="136">
        <f t="shared" si="14"/>
        <v>-5826482.3727264609</v>
      </c>
      <c r="Q117" s="136">
        <f t="shared" si="12"/>
        <v>-902.3513044333996</v>
      </c>
      <c r="R117" s="118">
        <v>49664073.230000004</v>
      </c>
      <c r="S117" s="118">
        <v>19450439.109999999</v>
      </c>
      <c r="T117" s="118">
        <v>1503155.1570149185</v>
      </c>
      <c r="U117" s="118">
        <v>20720384.226599969</v>
      </c>
      <c r="V117" s="118">
        <v>4141444.7362207561</v>
      </c>
      <c r="W117" s="118">
        <v>-2916619.66</v>
      </c>
      <c r="X117" s="160">
        <f t="shared" si="13"/>
        <v>-6765269.6601643711</v>
      </c>
      <c r="Y117" s="160">
        <f t="shared" si="9"/>
        <v>-1047.7419328115798</v>
      </c>
      <c r="Z117" s="134">
        <f t="shared" si="11"/>
        <v>938787.28743791021</v>
      </c>
      <c r="AA117" s="134">
        <f t="shared" si="10"/>
        <v>145.39062837818031</v>
      </c>
    </row>
    <row r="118" spans="1:27" s="119" customFormat="1" ht="15" x14ac:dyDescent="0.2">
      <c r="A118" s="118">
        <v>312</v>
      </c>
      <c r="B118" s="118" t="s">
        <v>119</v>
      </c>
      <c r="C118" s="118">
        <v>13</v>
      </c>
      <c r="D118" s="118">
        <v>1196</v>
      </c>
      <c r="E118" s="118">
        <v>3307223.8952792687</v>
      </c>
      <c r="F118" s="118">
        <v>1642356.0130222512</v>
      </c>
      <c r="G118" s="118">
        <v>482411</v>
      </c>
      <c r="H118" s="118">
        <v>818224.06528834987</v>
      </c>
      <c r="I118" s="118">
        <v>1061855.5349678551</v>
      </c>
      <c r="J118" s="118">
        <v>283825.71553729614</v>
      </c>
      <c r="K118" s="118">
        <v>-93271.820431516797</v>
      </c>
      <c r="L118" s="118">
        <v>-284203</v>
      </c>
      <c r="M118" s="118">
        <v>-128680.09</v>
      </c>
      <c r="N118" s="118">
        <v>10311.951450681943</v>
      </c>
      <c r="O118" s="118">
        <v>-48374.785892267726</v>
      </c>
      <c r="P118" s="136">
        <f t="shared" si="14"/>
        <v>437230.68866338162</v>
      </c>
      <c r="Q118" s="136">
        <f t="shared" si="12"/>
        <v>365.57749888242608</v>
      </c>
      <c r="R118" s="118">
        <v>9905085.6899999995</v>
      </c>
      <c r="S118" s="118">
        <v>3557025.19</v>
      </c>
      <c r="T118" s="118">
        <v>1229758.4828955047</v>
      </c>
      <c r="U118" s="118">
        <v>4393240.9073845968</v>
      </c>
      <c r="V118" s="118">
        <v>946597.11614330707</v>
      </c>
      <c r="W118" s="118">
        <v>69527.91</v>
      </c>
      <c r="X118" s="160">
        <f t="shared" si="13"/>
        <v>291063.91642340831</v>
      </c>
      <c r="Y118" s="160">
        <f t="shared" si="9"/>
        <v>243.36447861488989</v>
      </c>
      <c r="Z118" s="134">
        <f t="shared" si="11"/>
        <v>146166.7722399733</v>
      </c>
      <c r="AA118" s="134">
        <f t="shared" si="10"/>
        <v>122.21302026753621</v>
      </c>
    </row>
    <row r="119" spans="1:27" s="119" customFormat="1" ht="15" x14ac:dyDescent="0.2">
      <c r="A119" s="118">
        <v>316</v>
      </c>
      <c r="B119" s="118" t="s">
        <v>120</v>
      </c>
      <c r="C119" s="118">
        <v>7</v>
      </c>
      <c r="D119" s="118">
        <v>4198</v>
      </c>
      <c r="E119" s="118">
        <v>10779443.722526353</v>
      </c>
      <c r="F119" s="118">
        <v>6805326.3491216451</v>
      </c>
      <c r="G119" s="118">
        <v>1203218</v>
      </c>
      <c r="H119" s="118">
        <v>554866.0302100355</v>
      </c>
      <c r="I119" s="118">
        <v>2032619.0217546544</v>
      </c>
      <c r="J119" s="118">
        <v>827459.53426801274</v>
      </c>
      <c r="K119" s="118">
        <v>-238591.74239494541</v>
      </c>
      <c r="L119" s="118">
        <v>-1102722</v>
      </c>
      <c r="M119" s="118">
        <v>74621.88</v>
      </c>
      <c r="N119" s="118">
        <v>40112.757209806892</v>
      </c>
      <c r="O119" s="118">
        <v>-169797.11636767551</v>
      </c>
      <c r="P119" s="136">
        <f t="shared" si="14"/>
        <v>-752331.00872481801</v>
      </c>
      <c r="Q119" s="136">
        <f t="shared" si="12"/>
        <v>-179.21176958666462</v>
      </c>
      <c r="R119" s="118">
        <v>28042199.710298002</v>
      </c>
      <c r="S119" s="118">
        <v>15575017.85</v>
      </c>
      <c r="T119" s="118">
        <v>833940.94919235411</v>
      </c>
      <c r="U119" s="118">
        <v>7688445.8136950927</v>
      </c>
      <c r="V119" s="118">
        <v>2759689.3656398058</v>
      </c>
      <c r="W119" s="118">
        <v>175117.88</v>
      </c>
      <c r="X119" s="160">
        <f t="shared" si="13"/>
        <v>-1009987.8517707512</v>
      </c>
      <c r="Y119" s="160">
        <f t="shared" si="9"/>
        <v>-240.58786369003124</v>
      </c>
      <c r="Z119" s="134">
        <f t="shared" si="11"/>
        <v>257656.84304593317</v>
      </c>
      <c r="AA119" s="134">
        <f t="shared" si="10"/>
        <v>61.376094103366647</v>
      </c>
    </row>
    <row r="120" spans="1:27" s="119" customFormat="1" ht="15" x14ac:dyDescent="0.2">
      <c r="A120" s="118">
        <v>317</v>
      </c>
      <c r="B120" s="118" t="s">
        <v>121</v>
      </c>
      <c r="C120" s="118">
        <v>17</v>
      </c>
      <c r="D120" s="118">
        <v>2474</v>
      </c>
      <c r="E120" s="118">
        <v>8074274.9997727759</v>
      </c>
      <c r="F120" s="118">
        <v>2839591.8799637239</v>
      </c>
      <c r="G120" s="118">
        <v>638158</v>
      </c>
      <c r="H120" s="118">
        <v>767790.34048967261</v>
      </c>
      <c r="I120" s="118">
        <v>3191721.8498324733</v>
      </c>
      <c r="J120" s="118">
        <v>569123.00038735685</v>
      </c>
      <c r="K120" s="118">
        <v>533583.00927804317</v>
      </c>
      <c r="L120" s="118">
        <v>50206</v>
      </c>
      <c r="M120" s="118">
        <v>-378031.07</v>
      </c>
      <c r="N120" s="118">
        <v>17724.615844093165</v>
      </c>
      <c r="O120" s="118">
        <v>-100066.23770691501</v>
      </c>
      <c r="P120" s="136">
        <f t="shared" si="14"/>
        <v>55526.388315672055</v>
      </c>
      <c r="Q120" s="136">
        <f t="shared" si="12"/>
        <v>22.443972641742949</v>
      </c>
      <c r="R120" s="118">
        <v>20068234.20476</v>
      </c>
      <c r="S120" s="118">
        <v>6451799.5199999996</v>
      </c>
      <c r="T120" s="118">
        <v>1153959.2721777912</v>
      </c>
      <c r="U120" s="118">
        <v>10525233.454705406</v>
      </c>
      <c r="V120" s="118">
        <v>1898102.114805402</v>
      </c>
      <c r="W120" s="118">
        <v>310332.93</v>
      </c>
      <c r="X120" s="160">
        <f t="shared" si="13"/>
        <v>271193.08692859858</v>
      </c>
      <c r="Y120" s="160">
        <f t="shared" si="9"/>
        <v>109.61725421527832</v>
      </c>
      <c r="Z120" s="134">
        <f t="shared" si="11"/>
        <v>-215666.69861292653</v>
      </c>
      <c r="AA120" s="134">
        <f t="shared" si="10"/>
        <v>-87.173281573535377</v>
      </c>
    </row>
    <row r="121" spans="1:27" s="119" customFormat="1" ht="15" x14ac:dyDescent="0.2">
      <c r="A121" s="118">
        <v>320</v>
      </c>
      <c r="B121" s="118" t="s">
        <v>122</v>
      </c>
      <c r="C121" s="118">
        <v>19</v>
      </c>
      <c r="D121" s="118">
        <v>6996</v>
      </c>
      <c r="E121" s="118">
        <v>21370675.738013558</v>
      </c>
      <c r="F121" s="118">
        <v>10458431.564389154</v>
      </c>
      <c r="G121" s="118">
        <v>4501174</v>
      </c>
      <c r="H121" s="118">
        <v>1157423.3425128546</v>
      </c>
      <c r="I121" s="118">
        <v>3486645.1223209403</v>
      </c>
      <c r="J121" s="118">
        <v>1319142.2897712681</v>
      </c>
      <c r="K121" s="118">
        <v>823517.94022716337</v>
      </c>
      <c r="L121" s="118">
        <v>-305796</v>
      </c>
      <c r="M121" s="118">
        <v>8007293.9000000004</v>
      </c>
      <c r="N121" s="118">
        <v>65930.793896470292</v>
      </c>
      <c r="O121" s="118">
        <v>-282968.22918252926</v>
      </c>
      <c r="P121" s="136">
        <f t="shared" si="14"/>
        <v>7860118.9859217629</v>
      </c>
      <c r="Q121" s="136">
        <f t="shared" si="12"/>
        <v>1123.5161500745801</v>
      </c>
      <c r="R121" s="118">
        <v>60336269.240000002</v>
      </c>
      <c r="S121" s="118">
        <v>24749176.890000001</v>
      </c>
      <c r="T121" s="118">
        <v>1739561.2426723507</v>
      </c>
      <c r="U121" s="118">
        <v>26196052.277605809</v>
      </c>
      <c r="V121" s="118">
        <v>4399517.798858773</v>
      </c>
      <c r="W121" s="118">
        <v>12202671.9</v>
      </c>
      <c r="X121" s="160">
        <f t="shared" si="13"/>
        <v>8950710.869136937</v>
      </c>
      <c r="Y121" s="160">
        <f t="shared" si="9"/>
        <v>1279.4040693449024</v>
      </c>
      <c r="Z121" s="134">
        <f t="shared" si="11"/>
        <v>-1090591.8832151741</v>
      </c>
      <c r="AA121" s="134">
        <f t="shared" si="10"/>
        <v>-155.88791927032219</v>
      </c>
    </row>
    <row r="122" spans="1:27" s="119" customFormat="1" ht="15" x14ac:dyDescent="0.2">
      <c r="A122" s="118">
        <v>322</v>
      </c>
      <c r="B122" s="118" t="s">
        <v>123</v>
      </c>
      <c r="C122" s="118">
        <v>2</v>
      </c>
      <c r="D122" s="118">
        <v>6549</v>
      </c>
      <c r="E122" s="118">
        <v>19737740.153156344</v>
      </c>
      <c r="F122" s="118">
        <v>7718881.5870724153</v>
      </c>
      <c r="G122" s="118">
        <v>3502416</v>
      </c>
      <c r="H122" s="118">
        <v>1069133.898537982</v>
      </c>
      <c r="I122" s="118">
        <v>6529992.5903664017</v>
      </c>
      <c r="J122" s="118">
        <v>1238023.7177783982</v>
      </c>
      <c r="K122" s="118">
        <v>1095904.7178469761</v>
      </c>
      <c r="L122" s="118">
        <v>-494756</v>
      </c>
      <c r="M122" s="118">
        <v>-93990.1</v>
      </c>
      <c r="N122" s="118">
        <v>59501.186181582867</v>
      </c>
      <c r="O122" s="118">
        <v>-264888.35519102117</v>
      </c>
      <c r="P122" s="136">
        <f t="shared" si="14"/>
        <v>622479.08943638951</v>
      </c>
      <c r="Q122" s="136">
        <f t="shared" si="12"/>
        <v>95.049486858511145</v>
      </c>
      <c r="R122" s="118">
        <v>49043366.027599998</v>
      </c>
      <c r="S122" s="118">
        <v>20603620.710000001</v>
      </c>
      <c r="T122" s="118">
        <v>1606866.1516282025</v>
      </c>
      <c r="U122" s="118">
        <v>21514092.061993629</v>
      </c>
      <c r="V122" s="118">
        <v>4128976.3992933631</v>
      </c>
      <c r="W122" s="118">
        <v>2913669.9</v>
      </c>
      <c r="X122" s="160">
        <f t="shared" si="13"/>
        <v>1723859.1953151971</v>
      </c>
      <c r="Y122" s="160">
        <f t="shared" si="9"/>
        <v>263.22479696368868</v>
      </c>
      <c r="Z122" s="134">
        <f t="shared" si="11"/>
        <v>-1101380.1058788076</v>
      </c>
      <c r="AA122" s="134">
        <f t="shared" si="10"/>
        <v>-168.17531010517752</v>
      </c>
    </row>
    <row r="123" spans="1:27" s="119" customFormat="1" ht="15" x14ac:dyDescent="0.2">
      <c r="A123" s="118">
        <v>398</v>
      </c>
      <c r="B123" s="118" t="s">
        <v>124</v>
      </c>
      <c r="C123" s="118">
        <v>7</v>
      </c>
      <c r="D123" s="118">
        <v>120175</v>
      </c>
      <c r="E123" s="118">
        <v>354403012.32877851</v>
      </c>
      <c r="F123" s="118">
        <v>181637748.05524454</v>
      </c>
      <c r="G123" s="118">
        <v>44020339</v>
      </c>
      <c r="H123" s="118">
        <v>28770398.423412804</v>
      </c>
      <c r="I123" s="118">
        <v>38540004.72241725</v>
      </c>
      <c r="J123" s="118">
        <v>17900798.732980557</v>
      </c>
      <c r="K123" s="118">
        <v>10150606.183192879</v>
      </c>
      <c r="L123" s="118">
        <v>-3860814</v>
      </c>
      <c r="M123" s="118">
        <v>4296476.55</v>
      </c>
      <c r="N123" s="118">
        <v>1278342.2286397188</v>
      </c>
      <c r="O123" s="118">
        <v>-4860735.6978288237</v>
      </c>
      <c r="P123" s="136">
        <f t="shared" si="14"/>
        <v>-36529848.130719543</v>
      </c>
      <c r="Q123" s="136">
        <f t="shared" si="12"/>
        <v>-303.9721084312007</v>
      </c>
      <c r="R123" s="118">
        <v>813523777.38944554</v>
      </c>
      <c r="S123" s="118">
        <v>455539933.73000002</v>
      </c>
      <c r="T123" s="118">
        <v>43240816.284793712</v>
      </c>
      <c r="U123" s="118">
        <v>190467314.55373392</v>
      </c>
      <c r="V123" s="118">
        <v>59701582.801346004</v>
      </c>
      <c r="W123" s="118">
        <v>44456001.549999997</v>
      </c>
      <c r="X123" s="160">
        <f t="shared" si="13"/>
        <v>-20118128.469571829</v>
      </c>
      <c r="Y123" s="160">
        <f t="shared" si="9"/>
        <v>-167.40693546554465</v>
      </c>
      <c r="Z123" s="134">
        <f t="shared" si="11"/>
        <v>-16411719.661147714</v>
      </c>
      <c r="AA123" s="134">
        <f t="shared" si="10"/>
        <v>-136.56517296565605</v>
      </c>
    </row>
    <row r="124" spans="1:27" s="119" customFormat="1" ht="15" x14ac:dyDescent="0.2">
      <c r="A124" s="118">
        <v>399</v>
      </c>
      <c r="B124" s="118" t="s">
        <v>125</v>
      </c>
      <c r="C124" s="118">
        <v>15</v>
      </c>
      <c r="D124" s="118">
        <v>7817</v>
      </c>
      <c r="E124" s="118">
        <v>20899450.686511945</v>
      </c>
      <c r="F124" s="118">
        <v>13496814.33087633</v>
      </c>
      <c r="G124" s="118">
        <v>1538618</v>
      </c>
      <c r="H124" s="118">
        <v>874819.05948398123</v>
      </c>
      <c r="I124" s="118">
        <v>7253233.2517776377</v>
      </c>
      <c r="J124" s="118">
        <v>1333003.1788775139</v>
      </c>
      <c r="K124" s="118">
        <v>-1438838.5785399354</v>
      </c>
      <c r="L124" s="118">
        <v>-305492</v>
      </c>
      <c r="M124" s="118">
        <v>-732.88</v>
      </c>
      <c r="N124" s="118">
        <v>81742.802120598877</v>
      </c>
      <c r="O124" s="118">
        <v>-316175.33555171971</v>
      </c>
      <c r="P124" s="136">
        <f t="shared" si="14"/>
        <v>1617541.1425324641</v>
      </c>
      <c r="Q124" s="136">
        <f t="shared" si="12"/>
        <v>206.92607682390485</v>
      </c>
      <c r="R124" s="118">
        <v>53997418.030000001</v>
      </c>
      <c r="S124" s="118">
        <v>31496621.25</v>
      </c>
      <c r="T124" s="118">
        <v>1314819.6815221454</v>
      </c>
      <c r="U124" s="118">
        <v>15379345.155832067</v>
      </c>
      <c r="V124" s="118">
        <v>4445745.7371212244</v>
      </c>
      <c r="W124" s="118">
        <v>1232393.1200000001</v>
      </c>
      <c r="X124" s="160">
        <f t="shared" si="13"/>
        <v>-128493.08552456647</v>
      </c>
      <c r="Y124" s="160">
        <f t="shared" si="9"/>
        <v>-16.437646862551677</v>
      </c>
      <c r="Z124" s="134">
        <f t="shared" si="11"/>
        <v>1746034.2280570306</v>
      </c>
      <c r="AA124" s="134">
        <f t="shared" si="10"/>
        <v>223.36372368645652</v>
      </c>
    </row>
    <row r="125" spans="1:27" s="119" customFormat="1" ht="15" x14ac:dyDescent="0.2">
      <c r="A125" s="118">
        <v>400</v>
      </c>
      <c r="B125" s="118" t="s">
        <v>126</v>
      </c>
      <c r="C125" s="118">
        <v>2</v>
      </c>
      <c r="D125" s="118">
        <v>8366</v>
      </c>
      <c r="E125" s="118">
        <v>25861960.675364088</v>
      </c>
      <c r="F125" s="118">
        <v>11550126.401708024</v>
      </c>
      <c r="G125" s="118">
        <v>2120230</v>
      </c>
      <c r="H125" s="118">
        <v>2111601.6690176977</v>
      </c>
      <c r="I125" s="118">
        <v>6136692.3743820991</v>
      </c>
      <c r="J125" s="118">
        <v>1635398.6660552179</v>
      </c>
      <c r="K125" s="118">
        <v>1601854.4705829737</v>
      </c>
      <c r="L125" s="118">
        <v>952208</v>
      </c>
      <c r="M125" s="118">
        <v>3346.99</v>
      </c>
      <c r="N125" s="118">
        <v>78280.872849489271</v>
      </c>
      <c r="O125" s="118">
        <v>-338380.81837350479</v>
      </c>
      <c r="P125" s="136">
        <f t="shared" si="14"/>
        <v>-10602.049142096192</v>
      </c>
      <c r="Q125" s="136">
        <f t="shared" si="12"/>
        <v>-1.2672781666383208</v>
      </c>
      <c r="R125" s="118">
        <v>58020969.935879998</v>
      </c>
      <c r="S125" s="118">
        <v>28146925.239999998</v>
      </c>
      <c r="T125" s="118">
        <v>3173657.0913015297</v>
      </c>
      <c r="U125" s="118">
        <v>19413337.454964381</v>
      </c>
      <c r="V125" s="118">
        <v>5454275.5511138914</v>
      </c>
      <c r="W125" s="118">
        <v>3075784.99</v>
      </c>
      <c r="X125" s="160">
        <f t="shared" si="13"/>
        <v>1243010.3914998025</v>
      </c>
      <c r="Y125" s="160">
        <f t="shared" si="9"/>
        <v>148.5788180133639</v>
      </c>
      <c r="Z125" s="134">
        <f t="shared" si="11"/>
        <v>-1253612.4406418987</v>
      </c>
      <c r="AA125" s="134">
        <f t="shared" si="10"/>
        <v>-149.84609618000223</v>
      </c>
    </row>
    <row r="126" spans="1:27" s="119" customFormat="1" ht="15" x14ac:dyDescent="0.2">
      <c r="A126" s="118">
        <v>402</v>
      </c>
      <c r="B126" s="118" t="s">
        <v>127</v>
      </c>
      <c r="C126" s="118">
        <v>11</v>
      </c>
      <c r="D126" s="118">
        <v>9099</v>
      </c>
      <c r="E126" s="118">
        <v>24785032.920945689</v>
      </c>
      <c r="F126" s="118">
        <v>11955837.319394056</v>
      </c>
      <c r="G126" s="118">
        <v>2353379</v>
      </c>
      <c r="H126" s="118">
        <v>1609871.6589529857</v>
      </c>
      <c r="I126" s="118">
        <v>7054522.5419038152</v>
      </c>
      <c r="J126" s="118">
        <v>1858099.2929648142</v>
      </c>
      <c r="K126" s="118">
        <v>-1846755.0774700893</v>
      </c>
      <c r="L126" s="118">
        <v>-359445</v>
      </c>
      <c r="M126" s="118">
        <v>1385078.43</v>
      </c>
      <c r="N126" s="118">
        <v>75389.611333021225</v>
      </c>
      <c r="O126" s="118">
        <v>-368028.57594794652</v>
      </c>
      <c r="P126" s="136">
        <f t="shared" si="14"/>
        <v>-1067083.7198150344</v>
      </c>
      <c r="Q126" s="136">
        <f t="shared" si="12"/>
        <v>-117.27483457688037</v>
      </c>
      <c r="R126" s="118">
        <v>70681941.75999999</v>
      </c>
      <c r="S126" s="118">
        <v>28152768.440000001</v>
      </c>
      <c r="T126" s="118">
        <v>2419574.6091111349</v>
      </c>
      <c r="U126" s="118">
        <v>27759794.761398613</v>
      </c>
      <c r="V126" s="118">
        <v>6197012.2365367077</v>
      </c>
      <c r="W126" s="118">
        <v>3379012.4299999997</v>
      </c>
      <c r="X126" s="160">
        <f t="shared" si="13"/>
        <v>-2773779.2829535306</v>
      </c>
      <c r="Y126" s="160">
        <f t="shared" si="9"/>
        <v>-304.84440960034408</v>
      </c>
      <c r="Z126" s="134">
        <f t="shared" si="11"/>
        <v>1706695.5631384961</v>
      </c>
      <c r="AA126" s="134">
        <f t="shared" si="10"/>
        <v>187.5695750234637</v>
      </c>
    </row>
    <row r="127" spans="1:27" s="119" customFormat="1" ht="15" x14ac:dyDescent="0.2">
      <c r="A127" s="118">
        <v>403</v>
      </c>
      <c r="B127" s="118" t="s">
        <v>128</v>
      </c>
      <c r="C127" s="118">
        <v>14</v>
      </c>
      <c r="D127" s="118">
        <v>2820</v>
      </c>
      <c r="E127" s="118">
        <v>7732606.3926430196</v>
      </c>
      <c r="F127" s="118">
        <v>3706056.8383527054</v>
      </c>
      <c r="G127" s="118">
        <v>1002071</v>
      </c>
      <c r="H127" s="118">
        <v>586254.96398639481</v>
      </c>
      <c r="I127" s="118">
        <v>2106467.7337112646</v>
      </c>
      <c r="J127" s="118">
        <v>660879.11040460761</v>
      </c>
      <c r="K127" s="118">
        <v>222041.46177610257</v>
      </c>
      <c r="L127" s="118">
        <v>-140203</v>
      </c>
      <c r="M127" s="118">
        <v>-5631.25</v>
      </c>
      <c r="N127" s="118">
        <v>21930.582276595116</v>
      </c>
      <c r="O127" s="118">
        <v>-114060.95001354095</v>
      </c>
      <c r="P127" s="136">
        <f t="shared" si="14"/>
        <v>313200.09785110969</v>
      </c>
      <c r="Q127" s="136">
        <f t="shared" si="12"/>
        <v>111.06386448620911</v>
      </c>
      <c r="R127" s="118">
        <v>22505847.940000001</v>
      </c>
      <c r="S127" s="118">
        <v>8358365.8799999999</v>
      </c>
      <c r="T127" s="118">
        <v>881118.10086810659</v>
      </c>
      <c r="U127" s="118">
        <v>10434851.711929478</v>
      </c>
      <c r="V127" s="118">
        <v>2204121.1411872599</v>
      </c>
      <c r="W127" s="118">
        <v>856236.75</v>
      </c>
      <c r="X127" s="160">
        <f t="shared" si="13"/>
        <v>228845.64398484305</v>
      </c>
      <c r="Y127" s="160">
        <f t="shared" si="9"/>
        <v>81.150937583277681</v>
      </c>
      <c r="Z127" s="134">
        <f t="shared" si="11"/>
        <v>84354.453866266645</v>
      </c>
      <c r="AA127" s="134">
        <f t="shared" si="10"/>
        <v>29.912926902931435</v>
      </c>
    </row>
    <row r="128" spans="1:27" s="119" customFormat="1" ht="15" x14ac:dyDescent="0.2">
      <c r="A128" s="118">
        <v>405</v>
      </c>
      <c r="B128" s="118" t="s">
        <v>129</v>
      </c>
      <c r="C128" s="118">
        <v>9</v>
      </c>
      <c r="D128" s="118">
        <v>72650</v>
      </c>
      <c r="E128" s="118">
        <v>176072027.75289774</v>
      </c>
      <c r="F128" s="118">
        <v>111442636.81607294</v>
      </c>
      <c r="G128" s="118">
        <v>27164665</v>
      </c>
      <c r="H128" s="118">
        <v>20079499.730515916</v>
      </c>
      <c r="I128" s="118">
        <v>16944446.346502915</v>
      </c>
      <c r="J128" s="118">
        <v>11322898.92995324</v>
      </c>
      <c r="K128" s="118">
        <v>-1583952.8088975069</v>
      </c>
      <c r="L128" s="118">
        <v>-5709506</v>
      </c>
      <c r="M128" s="118">
        <v>10241591.199999999</v>
      </c>
      <c r="N128" s="118">
        <v>765233.73151214444</v>
      </c>
      <c r="O128" s="118">
        <v>-2938485.1129375002</v>
      </c>
      <c r="P128" s="136">
        <f t="shared" si="14"/>
        <v>11657000.079824448</v>
      </c>
      <c r="Q128" s="136">
        <f t="shared" si="12"/>
        <v>160.45423372091463</v>
      </c>
      <c r="R128" s="118">
        <v>459150805.38</v>
      </c>
      <c r="S128" s="118">
        <v>273967343.05000001</v>
      </c>
      <c r="T128" s="118">
        <v>30178711.040677931</v>
      </c>
      <c r="U128" s="118">
        <v>100208986.51198107</v>
      </c>
      <c r="V128" s="118">
        <v>37763398.052871093</v>
      </c>
      <c r="W128" s="118">
        <v>31696750.199999999</v>
      </c>
      <c r="X128" s="160">
        <f t="shared" si="13"/>
        <v>14664383.475530088</v>
      </c>
      <c r="Y128" s="160">
        <f t="shared" si="9"/>
        <v>201.84973813530746</v>
      </c>
      <c r="Z128" s="134">
        <f t="shared" si="11"/>
        <v>-3007383.3957056403</v>
      </c>
      <c r="AA128" s="134">
        <f t="shared" si="10"/>
        <v>-41.395504414392846</v>
      </c>
    </row>
    <row r="129" spans="1:27" s="119" customFormat="1" ht="15" x14ac:dyDescent="0.2">
      <c r="A129" s="118">
        <v>407</v>
      </c>
      <c r="B129" s="118" t="s">
        <v>130</v>
      </c>
      <c r="C129" s="118">
        <v>34</v>
      </c>
      <c r="D129" s="118">
        <v>2518</v>
      </c>
      <c r="E129" s="118">
        <v>7122885.7209872752</v>
      </c>
      <c r="F129" s="118">
        <v>3530024.8505965946</v>
      </c>
      <c r="G129" s="118">
        <v>745220</v>
      </c>
      <c r="H129" s="118">
        <v>536281.04347254999</v>
      </c>
      <c r="I129" s="118">
        <v>2013260.7369976586</v>
      </c>
      <c r="J129" s="118">
        <v>573509.47713478678</v>
      </c>
      <c r="K129" s="118">
        <v>227418.54413184553</v>
      </c>
      <c r="L129" s="118">
        <v>-597059</v>
      </c>
      <c r="M129" s="118">
        <v>268329.07</v>
      </c>
      <c r="N129" s="118">
        <v>21974.821243690491</v>
      </c>
      <c r="O129" s="118">
        <v>-101845.9121042894</v>
      </c>
      <c r="P129" s="136">
        <f t="shared" si="14"/>
        <v>94227.910485561006</v>
      </c>
      <c r="Q129" s="136">
        <f t="shared" si="12"/>
        <v>37.421727754392776</v>
      </c>
      <c r="R129" s="118">
        <v>18358002.130000003</v>
      </c>
      <c r="S129" s="118">
        <v>8217448.2300000004</v>
      </c>
      <c r="T129" s="118">
        <v>806009.41288318846</v>
      </c>
      <c r="U129" s="118">
        <v>7196910.8676481629</v>
      </c>
      <c r="V129" s="118">
        <v>1912731.607525209</v>
      </c>
      <c r="W129" s="118">
        <v>416490.07</v>
      </c>
      <c r="X129" s="160">
        <f t="shared" si="13"/>
        <v>191588.05805655569</v>
      </c>
      <c r="Y129" s="160">
        <f t="shared" si="9"/>
        <v>76.087393985923626</v>
      </c>
      <c r="Z129" s="134">
        <f t="shared" si="11"/>
        <v>-97360.147570994683</v>
      </c>
      <c r="AA129" s="134">
        <f t="shared" si="10"/>
        <v>-38.665666231530849</v>
      </c>
    </row>
    <row r="130" spans="1:27" s="119" customFormat="1" ht="15" x14ac:dyDescent="0.2">
      <c r="A130" s="118">
        <v>408</v>
      </c>
      <c r="B130" s="118" t="s">
        <v>131</v>
      </c>
      <c r="C130" s="118">
        <v>14</v>
      </c>
      <c r="D130" s="118">
        <v>14099</v>
      </c>
      <c r="E130" s="118">
        <v>40198030.325877361</v>
      </c>
      <c r="F130" s="118">
        <v>20994310.442392655</v>
      </c>
      <c r="G130" s="118">
        <v>3142726</v>
      </c>
      <c r="H130" s="118">
        <v>2528366.7245060159</v>
      </c>
      <c r="I130" s="118">
        <v>11993235.160108302</v>
      </c>
      <c r="J130" s="118">
        <v>2545954.3857871434</v>
      </c>
      <c r="K130" s="118">
        <v>653129.27770240279</v>
      </c>
      <c r="L130" s="118">
        <v>236434</v>
      </c>
      <c r="M130" s="118">
        <v>2825.3</v>
      </c>
      <c r="N130" s="118">
        <v>131084.75934365764</v>
      </c>
      <c r="O130" s="118">
        <v>-570264.30292230984</v>
      </c>
      <c r="P130" s="136">
        <f t="shared" si="14"/>
        <v>1459771.4210405126</v>
      </c>
      <c r="Q130" s="136">
        <f t="shared" si="12"/>
        <v>103.5372310830919</v>
      </c>
      <c r="R130" s="118">
        <v>98875286.469999999</v>
      </c>
      <c r="S130" s="118">
        <v>49293165.259999998</v>
      </c>
      <c r="T130" s="118">
        <v>3800038.866696184</v>
      </c>
      <c r="U130" s="118">
        <v>35061108.631456599</v>
      </c>
      <c r="V130" s="118">
        <v>8491101.9244900998</v>
      </c>
      <c r="W130" s="118">
        <v>3381985.3</v>
      </c>
      <c r="X130" s="160">
        <f t="shared" si="13"/>
        <v>1152113.5126428753</v>
      </c>
      <c r="Y130" s="160">
        <f t="shared" si="9"/>
        <v>81.715973660747238</v>
      </c>
      <c r="Z130" s="134">
        <f t="shared" si="11"/>
        <v>307657.90839763731</v>
      </c>
      <c r="AA130" s="134">
        <f t="shared" si="10"/>
        <v>21.821257422344654</v>
      </c>
    </row>
    <row r="131" spans="1:27" s="119" customFormat="1" ht="15" x14ac:dyDescent="0.2">
      <c r="A131" s="118">
        <v>410</v>
      </c>
      <c r="B131" s="118" t="s">
        <v>132</v>
      </c>
      <c r="C131" s="118">
        <v>13</v>
      </c>
      <c r="D131" s="118">
        <v>18775</v>
      </c>
      <c r="E131" s="118">
        <v>59689703.619041413</v>
      </c>
      <c r="F131" s="118">
        <v>28754805.772939045</v>
      </c>
      <c r="G131" s="118">
        <v>6172434</v>
      </c>
      <c r="H131" s="118">
        <v>2623918.3396796244</v>
      </c>
      <c r="I131" s="118">
        <v>21234214.924980529</v>
      </c>
      <c r="J131" s="118">
        <v>2718648.2973175347</v>
      </c>
      <c r="K131" s="118">
        <v>-3617752.9698439129</v>
      </c>
      <c r="L131" s="118">
        <v>-1171434</v>
      </c>
      <c r="M131" s="118">
        <v>495998.92</v>
      </c>
      <c r="N131" s="118">
        <v>179667.46520081969</v>
      </c>
      <c r="O131" s="118">
        <v>-759395.15478873451</v>
      </c>
      <c r="P131" s="136">
        <f t="shared" si="14"/>
        <v>-3058598.0235565081</v>
      </c>
      <c r="Q131" s="136">
        <f t="shared" si="12"/>
        <v>-162.90801723336926</v>
      </c>
      <c r="R131" s="118">
        <v>131373030.05</v>
      </c>
      <c r="S131" s="118">
        <v>67965047.170000002</v>
      </c>
      <c r="T131" s="118">
        <v>3943648.9250280391</v>
      </c>
      <c r="U131" s="118">
        <v>38792287.275181606</v>
      </c>
      <c r="V131" s="118">
        <v>9067059.4564590249</v>
      </c>
      <c r="W131" s="118">
        <v>5496998.9199999999</v>
      </c>
      <c r="X131" s="160">
        <f t="shared" si="13"/>
        <v>-6107988.3033313155</v>
      </c>
      <c r="Y131" s="160">
        <f t="shared" si="9"/>
        <v>-325.32560869940431</v>
      </c>
      <c r="Z131" s="134">
        <f t="shared" si="11"/>
        <v>3049390.2797748074</v>
      </c>
      <c r="AA131" s="134">
        <f t="shared" si="10"/>
        <v>162.41759146603502</v>
      </c>
    </row>
    <row r="132" spans="1:27" s="119" customFormat="1" ht="15" x14ac:dyDescent="0.2">
      <c r="A132" s="118">
        <v>416</v>
      </c>
      <c r="B132" s="118" t="s">
        <v>133</v>
      </c>
      <c r="C132" s="118">
        <v>9</v>
      </c>
      <c r="D132" s="118">
        <v>2886</v>
      </c>
      <c r="E132" s="118">
        <v>7053342.1503062509</v>
      </c>
      <c r="F132" s="118">
        <v>4521059.0482296376</v>
      </c>
      <c r="G132" s="118">
        <v>962897</v>
      </c>
      <c r="H132" s="118">
        <v>350685.02262925816</v>
      </c>
      <c r="I132" s="118">
        <v>2202624.2272827053</v>
      </c>
      <c r="J132" s="118">
        <v>522594.68104558275</v>
      </c>
      <c r="K132" s="118">
        <v>-410278.76854200778</v>
      </c>
      <c r="L132" s="118">
        <v>-621063</v>
      </c>
      <c r="M132" s="118">
        <v>-54214.55</v>
      </c>
      <c r="N132" s="118">
        <v>26463.541422537863</v>
      </c>
      <c r="O132" s="118">
        <v>-116730.46160960254</v>
      </c>
      <c r="P132" s="136">
        <f t="shared" si="14"/>
        <v>330694.59015185945</v>
      </c>
      <c r="Q132" s="136">
        <f t="shared" si="12"/>
        <v>114.58579007340937</v>
      </c>
      <c r="R132" s="118">
        <v>19004348.109999999</v>
      </c>
      <c r="S132" s="118">
        <v>10314410.380000001</v>
      </c>
      <c r="T132" s="118">
        <v>527065.55751571979</v>
      </c>
      <c r="U132" s="118">
        <v>6136241.2950158538</v>
      </c>
      <c r="V132" s="118">
        <v>1742923.8821898634</v>
      </c>
      <c r="W132" s="118">
        <v>287619.45</v>
      </c>
      <c r="X132" s="160">
        <f t="shared" si="13"/>
        <v>3912.4547214359045</v>
      </c>
      <c r="Y132" s="160">
        <f t="shared" si="9"/>
        <v>1.3556669166444575</v>
      </c>
      <c r="Z132" s="134">
        <f t="shared" si="11"/>
        <v>326782.13543042354</v>
      </c>
      <c r="AA132" s="134">
        <f t="shared" si="10"/>
        <v>113.23012315676492</v>
      </c>
    </row>
    <row r="133" spans="1:27" s="119" customFormat="1" ht="15" x14ac:dyDescent="0.2">
      <c r="A133" s="118">
        <v>418</v>
      </c>
      <c r="B133" s="118" t="s">
        <v>134</v>
      </c>
      <c r="C133" s="118">
        <v>6</v>
      </c>
      <c r="D133" s="118">
        <v>24580</v>
      </c>
      <c r="E133" s="118">
        <v>73605340.794709757</v>
      </c>
      <c r="F133" s="118">
        <v>40070277.904334128</v>
      </c>
      <c r="G133" s="118">
        <v>6280878</v>
      </c>
      <c r="H133" s="118">
        <v>4472150.0914409347</v>
      </c>
      <c r="I133" s="118">
        <v>20746183.180091776</v>
      </c>
      <c r="J133" s="118">
        <v>2834189.2429537158</v>
      </c>
      <c r="K133" s="118">
        <v>244529.94929594241</v>
      </c>
      <c r="L133" s="118">
        <v>-2266907</v>
      </c>
      <c r="M133" s="118">
        <v>273764.49</v>
      </c>
      <c r="N133" s="118">
        <v>290114.65079406323</v>
      </c>
      <c r="O133" s="118">
        <v>-994190.83380597038</v>
      </c>
      <c r="P133" s="136">
        <f t="shared" si="14"/>
        <v>-1654351.1196051687</v>
      </c>
      <c r="Q133" s="136">
        <f t="shared" si="12"/>
        <v>-67.304764833408001</v>
      </c>
      <c r="R133" s="118">
        <v>149427452.16</v>
      </c>
      <c r="S133" s="118">
        <v>103265960.61</v>
      </c>
      <c r="T133" s="118">
        <v>6721475.2241570186</v>
      </c>
      <c r="U133" s="118">
        <v>24300484.652439509</v>
      </c>
      <c r="V133" s="118">
        <v>9452404.1237969939</v>
      </c>
      <c r="W133" s="118">
        <v>4287735.49</v>
      </c>
      <c r="X133" s="160">
        <f t="shared" si="13"/>
        <v>-1399392.0596064627</v>
      </c>
      <c r="Y133" s="160">
        <f t="shared" si="9"/>
        <v>-56.932142376178305</v>
      </c>
      <c r="Z133" s="134">
        <f t="shared" si="11"/>
        <v>-254959.05999870598</v>
      </c>
      <c r="AA133" s="134">
        <f t="shared" si="10"/>
        <v>-10.372622457229697</v>
      </c>
    </row>
    <row r="134" spans="1:27" s="119" customFormat="1" ht="15" x14ac:dyDescent="0.2">
      <c r="A134" s="118">
        <v>420</v>
      </c>
      <c r="B134" s="118" t="s">
        <v>135</v>
      </c>
      <c r="C134" s="118">
        <v>11</v>
      </c>
      <c r="D134" s="118">
        <v>9177</v>
      </c>
      <c r="E134" s="118">
        <v>23157588.766730078</v>
      </c>
      <c r="F134" s="118">
        <v>13212128.283342246</v>
      </c>
      <c r="G134" s="118">
        <v>2780353</v>
      </c>
      <c r="H134" s="118">
        <v>2424177.4860051987</v>
      </c>
      <c r="I134" s="118">
        <v>2997786.0921220947</v>
      </c>
      <c r="J134" s="118">
        <v>1722284.7525844411</v>
      </c>
      <c r="K134" s="118">
        <v>872068.62977833615</v>
      </c>
      <c r="L134" s="118">
        <v>-1186772</v>
      </c>
      <c r="M134" s="118">
        <v>798397.52</v>
      </c>
      <c r="N134" s="118">
        <v>89483.000223790572</v>
      </c>
      <c r="O134" s="118">
        <v>-371183.45328874659</v>
      </c>
      <c r="P134" s="136">
        <f t="shared" si="14"/>
        <v>181134.54403728247</v>
      </c>
      <c r="Q134" s="136">
        <f t="shared" si="12"/>
        <v>19.73788210060831</v>
      </c>
      <c r="R134" s="118">
        <v>67411979.590000004</v>
      </c>
      <c r="S134" s="118">
        <v>32178727.43</v>
      </c>
      <c r="T134" s="118">
        <v>3643444.9786883174</v>
      </c>
      <c r="U134" s="118">
        <v>24087620.327098124</v>
      </c>
      <c r="V134" s="118">
        <v>5744052.3910518959</v>
      </c>
      <c r="W134" s="118">
        <v>2391978.52</v>
      </c>
      <c r="X134" s="160">
        <f t="shared" si="13"/>
        <v>633844.05683833361</v>
      </c>
      <c r="Y134" s="160">
        <f t="shared" ref="Y134:Y197" si="15">X134/D134</f>
        <v>69.068765047219529</v>
      </c>
      <c r="Z134" s="134">
        <f t="shared" si="11"/>
        <v>-452709.51280105114</v>
      </c>
      <c r="AA134" s="134">
        <f t="shared" ref="AA134:AA197" si="16">Z134/D134</f>
        <v>-49.330882946611219</v>
      </c>
    </row>
    <row r="135" spans="1:27" s="119" customFormat="1" ht="15" x14ac:dyDescent="0.2">
      <c r="A135" s="118">
        <v>421</v>
      </c>
      <c r="B135" s="118" t="s">
        <v>136</v>
      </c>
      <c r="C135" s="118">
        <v>16</v>
      </c>
      <c r="D135" s="118">
        <v>695</v>
      </c>
      <c r="E135" s="118">
        <v>4171328.3913072585</v>
      </c>
      <c r="F135" s="118">
        <v>793915.29909167427</v>
      </c>
      <c r="G135" s="118">
        <v>283470</v>
      </c>
      <c r="H135" s="118">
        <v>379545.93300404452</v>
      </c>
      <c r="I135" s="118">
        <v>801748.79818766192</v>
      </c>
      <c r="J135" s="118">
        <v>168347.76836910687</v>
      </c>
      <c r="K135" s="118">
        <v>336081.94352727791</v>
      </c>
      <c r="L135" s="118">
        <v>-188960</v>
      </c>
      <c r="M135" s="118">
        <v>4295</v>
      </c>
      <c r="N135" s="118">
        <v>5763.7192340107886</v>
      </c>
      <c r="O135" s="118">
        <v>-28110.766049436512</v>
      </c>
      <c r="P135" s="136">
        <f t="shared" si="14"/>
        <v>-1615230.6959429183</v>
      </c>
      <c r="Q135" s="136">
        <f t="shared" si="12"/>
        <v>-2324.0729438027602</v>
      </c>
      <c r="R135" s="118">
        <v>7082591</v>
      </c>
      <c r="S135" s="118">
        <v>1903217.12</v>
      </c>
      <c r="T135" s="118">
        <v>570442.66951303312</v>
      </c>
      <c r="U135" s="118">
        <v>2463674.7759963665</v>
      </c>
      <c r="V135" s="118">
        <v>561462.55720939999</v>
      </c>
      <c r="W135" s="118">
        <v>98805</v>
      </c>
      <c r="X135" s="160">
        <f t="shared" si="13"/>
        <v>-1484988.8772812001</v>
      </c>
      <c r="Y135" s="160">
        <f t="shared" si="15"/>
        <v>-2136.674643570072</v>
      </c>
      <c r="Z135" s="134">
        <f t="shared" ref="Z135:Z198" si="17">P135-X135</f>
        <v>-130241.81866171816</v>
      </c>
      <c r="AA135" s="134">
        <f t="shared" si="16"/>
        <v>-187.398300232688</v>
      </c>
    </row>
    <row r="136" spans="1:27" s="119" customFormat="1" ht="15" x14ac:dyDescent="0.2">
      <c r="A136" s="118">
        <v>422</v>
      </c>
      <c r="B136" s="118" t="s">
        <v>137</v>
      </c>
      <c r="C136" s="118">
        <v>12</v>
      </c>
      <c r="D136" s="118">
        <v>10372</v>
      </c>
      <c r="E136" s="118">
        <v>25299382.159714051</v>
      </c>
      <c r="F136" s="118">
        <v>13334360.147052221</v>
      </c>
      <c r="G136" s="118">
        <v>3411224</v>
      </c>
      <c r="H136" s="118">
        <v>3685095.679733593</v>
      </c>
      <c r="I136" s="118">
        <v>3961043.5502648246</v>
      </c>
      <c r="J136" s="118">
        <v>2050201.4227373954</v>
      </c>
      <c r="K136" s="118">
        <v>245818.08362880201</v>
      </c>
      <c r="L136" s="118">
        <v>-426638</v>
      </c>
      <c r="M136" s="118">
        <v>640540.06000000006</v>
      </c>
      <c r="N136" s="118">
        <v>93036.180934968492</v>
      </c>
      <c r="O136" s="118">
        <v>-419517.79203561944</v>
      </c>
      <c r="P136" s="136">
        <f t="shared" si="14"/>
        <v>1275781.1726021357</v>
      </c>
      <c r="Q136" s="136">
        <f t="shared" ref="Q136:Q199" si="18">P136/D136</f>
        <v>123.00242697668104</v>
      </c>
      <c r="R136" s="118">
        <v>82694243.189999998</v>
      </c>
      <c r="S136" s="118">
        <v>32468306.23</v>
      </c>
      <c r="T136" s="118">
        <v>5538554.3137720404</v>
      </c>
      <c r="U136" s="118">
        <v>35943929.611101776</v>
      </c>
      <c r="V136" s="118">
        <v>6837698.7990755327</v>
      </c>
      <c r="W136" s="118">
        <v>3625126.06</v>
      </c>
      <c r="X136" s="160">
        <f t="shared" ref="X136:X199" si="19">S136+T136+U136+V136+W136-R136</f>
        <v>1719371.8239493519</v>
      </c>
      <c r="Y136" s="160">
        <f t="shared" si="15"/>
        <v>165.77051908497415</v>
      </c>
      <c r="Z136" s="134">
        <f t="shared" si="17"/>
        <v>-443590.65134721622</v>
      </c>
      <c r="AA136" s="134">
        <f t="shared" si="16"/>
        <v>-42.768092108293118</v>
      </c>
    </row>
    <row r="137" spans="1:27" s="119" customFormat="1" ht="15" x14ac:dyDescent="0.2">
      <c r="A137" s="118">
        <v>423</v>
      </c>
      <c r="B137" s="118" t="s">
        <v>138</v>
      </c>
      <c r="C137" s="118">
        <v>2</v>
      </c>
      <c r="D137" s="118">
        <v>20497</v>
      </c>
      <c r="E137" s="118">
        <v>49423080.422758557</v>
      </c>
      <c r="F137" s="118">
        <v>29300334.915602837</v>
      </c>
      <c r="G137" s="118">
        <v>4675220</v>
      </c>
      <c r="H137" s="118">
        <v>3899143.7560061524</v>
      </c>
      <c r="I137" s="118">
        <v>13444048.216048447</v>
      </c>
      <c r="J137" s="118">
        <v>2500431.4661001489</v>
      </c>
      <c r="K137" s="118">
        <v>2629045.6258832049</v>
      </c>
      <c r="L137" s="118">
        <v>-1650190</v>
      </c>
      <c r="M137" s="118">
        <v>-446437.38</v>
      </c>
      <c r="N137" s="118">
        <v>241574.85661668115</v>
      </c>
      <c r="O137" s="118">
        <v>-829045.13915870525</v>
      </c>
      <c r="P137" s="136">
        <f t="shared" ref="P137:P200" si="20">SUM(F137:O137)-E137</f>
        <v>4341045.8943402097</v>
      </c>
      <c r="Q137" s="136">
        <f t="shared" si="18"/>
        <v>211.78932986974726</v>
      </c>
      <c r="R137" s="118">
        <v>113674406.69502001</v>
      </c>
      <c r="S137" s="118">
        <v>81834455.170000002</v>
      </c>
      <c r="T137" s="118">
        <v>5860266.4738684883</v>
      </c>
      <c r="U137" s="118">
        <v>20320996.241685383</v>
      </c>
      <c r="V137" s="118">
        <v>8339276.8355880678</v>
      </c>
      <c r="W137" s="118">
        <v>2578592.62</v>
      </c>
      <c r="X137" s="160">
        <f t="shared" si="19"/>
        <v>5259180.6461219341</v>
      </c>
      <c r="Y137" s="160">
        <f t="shared" si="15"/>
        <v>256.58294609562051</v>
      </c>
      <c r="Z137" s="134">
        <f t="shared" si="17"/>
        <v>-918134.75178172439</v>
      </c>
      <c r="AA137" s="134">
        <f t="shared" si="16"/>
        <v>-44.793616225873272</v>
      </c>
    </row>
    <row r="138" spans="1:27" s="119" customFormat="1" ht="15" x14ac:dyDescent="0.2">
      <c r="A138" s="118">
        <v>425</v>
      </c>
      <c r="B138" s="118" t="s">
        <v>139</v>
      </c>
      <c r="C138" s="118">
        <v>17</v>
      </c>
      <c r="D138" s="118">
        <v>10258</v>
      </c>
      <c r="E138" s="118">
        <v>38682231.739415675</v>
      </c>
      <c r="F138" s="118">
        <v>15322454.345991606</v>
      </c>
      <c r="G138" s="118">
        <v>1573560</v>
      </c>
      <c r="H138" s="118">
        <v>926324.34070525935</v>
      </c>
      <c r="I138" s="118">
        <v>21571078.876020968</v>
      </c>
      <c r="J138" s="118">
        <v>1201284.9136626851</v>
      </c>
      <c r="K138" s="118">
        <v>-687894.91684455366</v>
      </c>
      <c r="L138" s="118">
        <v>590543</v>
      </c>
      <c r="M138" s="118">
        <v>-122398.63</v>
      </c>
      <c r="N138" s="118">
        <v>95381.28351413655</v>
      </c>
      <c r="O138" s="118">
        <v>-414906.81746060395</v>
      </c>
      <c r="P138" s="136">
        <f t="shared" si="20"/>
        <v>1373194.6561738178</v>
      </c>
      <c r="Q138" s="136">
        <f t="shared" si="18"/>
        <v>133.86572978882998</v>
      </c>
      <c r="R138" s="118">
        <v>68713375.964279994</v>
      </c>
      <c r="S138" s="118">
        <v>36372969.350000001</v>
      </c>
      <c r="T138" s="118">
        <v>1392229.9315623757</v>
      </c>
      <c r="U138" s="118">
        <v>24643640.897452414</v>
      </c>
      <c r="V138" s="118">
        <v>4006447.5228641997</v>
      </c>
      <c r="W138" s="118">
        <v>2041704.37</v>
      </c>
      <c r="X138" s="160">
        <f t="shared" si="19"/>
        <v>-256383.8924009949</v>
      </c>
      <c r="Y138" s="160">
        <f t="shared" si="15"/>
        <v>-24.993555507993264</v>
      </c>
      <c r="Z138" s="134">
        <f t="shared" si="17"/>
        <v>1629578.5485748127</v>
      </c>
      <c r="AA138" s="134">
        <f t="shared" si="16"/>
        <v>158.85928529682323</v>
      </c>
    </row>
    <row r="139" spans="1:27" s="119" customFormat="1" ht="15" x14ac:dyDescent="0.2">
      <c r="A139" s="118">
        <v>426</v>
      </c>
      <c r="B139" s="118" t="s">
        <v>140</v>
      </c>
      <c r="C139" s="118">
        <v>12</v>
      </c>
      <c r="D139" s="118">
        <v>11962</v>
      </c>
      <c r="E139" s="118">
        <v>33366858.171569891</v>
      </c>
      <c r="F139" s="118">
        <v>17276389.969858918</v>
      </c>
      <c r="G139" s="118">
        <v>2932754</v>
      </c>
      <c r="H139" s="118">
        <v>1414078.7489598799</v>
      </c>
      <c r="I139" s="118">
        <v>10923939.823208392</v>
      </c>
      <c r="J139" s="118">
        <v>2103553.7127240766</v>
      </c>
      <c r="K139" s="118">
        <v>-1330683.7143303435</v>
      </c>
      <c r="L139" s="118">
        <v>-2732252</v>
      </c>
      <c r="M139" s="118">
        <v>79778.69</v>
      </c>
      <c r="N139" s="118">
        <v>105671.69906866217</v>
      </c>
      <c r="O139" s="118">
        <v>-483828.75321346696</v>
      </c>
      <c r="P139" s="136">
        <f t="shared" si="20"/>
        <v>-3077455.9952937737</v>
      </c>
      <c r="Q139" s="136">
        <f t="shared" si="18"/>
        <v>-257.26935255758013</v>
      </c>
      <c r="R139" s="118">
        <v>81296570.170000002</v>
      </c>
      <c r="S139" s="118">
        <v>40402927.289999999</v>
      </c>
      <c r="T139" s="118">
        <v>2125307.4806712014</v>
      </c>
      <c r="U139" s="118">
        <v>27332922.629205883</v>
      </c>
      <c r="V139" s="118">
        <v>7015635.8959500305</v>
      </c>
      <c r="W139" s="118">
        <v>280280.69</v>
      </c>
      <c r="X139" s="160">
        <f t="shared" si="19"/>
        <v>-4139496.1841728836</v>
      </c>
      <c r="Y139" s="160">
        <f t="shared" si="15"/>
        <v>-346.05385254747398</v>
      </c>
      <c r="Z139" s="134">
        <f t="shared" si="17"/>
        <v>1062040.1888791099</v>
      </c>
      <c r="AA139" s="134">
        <f t="shared" si="16"/>
        <v>88.784499989893817</v>
      </c>
    </row>
    <row r="140" spans="1:27" s="119" customFormat="1" ht="15" x14ac:dyDescent="0.2">
      <c r="A140" s="118">
        <v>430</v>
      </c>
      <c r="B140" s="118" t="s">
        <v>141</v>
      </c>
      <c r="C140" s="118">
        <v>2</v>
      </c>
      <c r="D140" s="118">
        <v>15392</v>
      </c>
      <c r="E140" s="118">
        <v>37726920.634347275</v>
      </c>
      <c r="F140" s="118">
        <v>21146493.112066567</v>
      </c>
      <c r="G140" s="118">
        <v>4332257</v>
      </c>
      <c r="H140" s="118">
        <v>3597666.7935040211</v>
      </c>
      <c r="I140" s="118">
        <v>7391699.3494977131</v>
      </c>
      <c r="J140" s="118">
        <v>3074547.2846662533</v>
      </c>
      <c r="K140" s="118">
        <v>760358.01178106351</v>
      </c>
      <c r="L140" s="118">
        <v>-1730805</v>
      </c>
      <c r="M140" s="118">
        <v>191855.56</v>
      </c>
      <c r="N140" s="118">
        <v>140635.55948057049</v>
      </c>
      <c r="O140" s="118">
        <v>-622562.46191788022</v>
      </c>
      <c r="P140" s="136">
        <f t="shared" si="20"/>
        <v>555224.57473104447</v>
      </c>
      <c r="Q140" s="136">
        <f t="shared" si="18"/>
        <v>36.072282661840205</v>
      </c>
      <c r="R140" s="118">
        <v>108884102.87537999</v>
      </c>
      <c r="S140" s="118">
        <v>51062031.350000001</v>
      </c>
      <c r="T140" s="118">
        <v>5407156.1174999485</v>
      </c>
      <c r="U140" s="118">
        <v>40251589.121175207</v>
      </c>
      <c r="V140" s="118">
        <v>10254030.673724752</v>
      </c>
      <c r="W140" s="118">
        <v>2793307.56</v>
      </c>
      <c r="X140" s="160">
        <f t="shared" si="19"/>
        <v>884011.94701991975</v>
      </c>
      <c r="Y140" s="160">
        <f t="shared" si="15"/>
        <v>57.433208616159028</v>
      </c>
      <c r="Z140" s="134">
        <f t="shared" si="17"/>
        <v>-328787.37228887528</v>
      </c>
      <c r="AA140" s="134">
        <f t="shared" si="16"/>
        <v>-21.360925954318819</v>
      </c>
    </row>
    <row r="141" spans="1:27" s="119" customFormat="1" ht="15" x14ac:dyDescent="0.2">
      <c r="A141" s="118">
        <v>433</v>
      </c>
      <c r="B141" s="118" t="s">
        <v>142</v>
      </c>
      <c r="C141" s="118">
        <v>5</v>
      </c>
      <c r="D141" s="118">
        <v>7749</v>
      </c>
      <c r="E141" s="118">
        <v>21749130.704110235</v>
      </c>
      <c r="F141" s="118">
        <v>12175149.251566848</v>
      </c>
      <c r="G141" s="118">
        <v>2131769</v>
      </c>
      <c r="H141" s="118">
        <v>1664304.996904301</v>
      </c>
      <c r="I141" s="118">
        <v>4679255.410982375</v>
      </c>
      <c r="J141" s="118">
        <v>1470353.0501399366</v>
      </c>
      <c r="K141" s="118">
        <v>98882.024184726892</v>
      </c>
      <c r="L141" s="118">
        <v>-633271</v>
      </c>
      <c r="M141" s="118">
        <v>-202976.93</v>
      </c>
      <c r="N141" s="118">
        <v>76317.279257101327</v>
      </c>
      <c r="O141" s="118">
        <v>-313424.9296648684</v>
      </c>
      <c r="P141" s="136">
        <f t="shared" si="20"/>
        <v>-602772.55073981732</v>
      </c>
      <c r="Q141" s="136">
        <f t="shared" si="18"/>
        <v>-77.787140371637278</v>
      </c>
      <c r="R141" s="118">
        <v>52138701.210000001</v>
      </c>
      <c r="S141" s="118">
        <v>28553968</v>
      </c>
      <c r="T141" s="118">
        <v>2501386.6709919269</v>
      </c>
      <c r="U141" s="118">
        <v>14444019.427632414</v>
      </c>
      <c r="V141" s="118">
        <v>4903826.1185748177</v>
      </c>
      <c r="W141" s="118">
        <v>1295521.07</v>
      </c>
      <c r="X141" s="160">
        <f t="shared" si="19"/>
        <v>-439979.92280083895</v>
      </c>
      <c r="Y141" s="160">
        <f t="shared" si="15"/>
        <v>-56.77892925549606</v>
      </c>
      <c r="Z141" s="134">
        <f t="shared" si="17"/>
        <v>-162792.62793897837</v>
      </c>
      <c r="AA141" s="134">
        <f t="shared" si="16"/>
        <v>-21.008211116141229</v>
      </c>
    </row>
    <row r="142" spans="1:27" s="119" customFormat="1" ht="15" x14ac:dyDescent="0.2">
      <c r="A142" s="118">
        <v>434</v>
      </c>
      <c r="B142" s="118" t="s">
        <v>143</v>
      </c>
      <c r="C142" s="118">
        <v>34</v>
      </c>
      <c r="D142" s="118">
        <v>14568</v>
      </c>
      <c r="E142" s="118">
        <v>42863506.654614992</v>
      </c>
      <c r="F142" s="118">
        <v>20557179.987958442</v>
      </c>
      <c r="G142" s="118">
        <v>8543603</v>
      </c>
      <c r="H142" s="118">
        <v>5112635.4961863952</v>
      </c>
      <c r="I142" s="118">
        <v>6179800.2356202882</v>
      </c>
      <c r="J142" s="118">
        <v>2599741.4787412304</v>
      </c>
      <c r="K142" s="118">
        <v>2238505.529282399</v>
      </c>
      <c r="L142" s="118">
        <v>-866843</v>
      </c>
      <c r="M142" s="118">
        <v>596112.12</v>
      </c>
      <c r="N142" s="118">
        <v>155568.64812197775</v>
      </c>
      <c r="O142" s="118">
        <v>-589234.01411250513</v>
      </c>
      <c r="P142" s="136">
        <f t="shared" si="20"/>
        <v>1663562.8271832317</v>
      </c>
      <c r="Q142" s="136">
        <f t="shared" si="18"/>
        <v>114.19294530362656</v>
      </c>
      <c r="R142" s="118">
        <v>102223405.84</v>
      </c>
      <c r="S142" s="118">
        <v>53079403.329999998</v>
      </c>
      <c r="T142" s="118">
        <v>7684094.4893275546</v>
      </c>
      <c r="U142" s="118">
        <v>27540313.568221591</v>
      </c>
      <c r="V142" s="118">
        <v>8670489.1480180528</v>
      </c>
      <c r="W142" s="118">
        <v>8272872.1200000001</v>
      </c>
      <c r="X142" s="160">
        <f t="shared" si="19"/>
        <v>3023766.8155671954</v>
      </c>
      <c r="Y142" s="160">
        <f t="shared" si="15"/>
        <v>207.56224708725944</v>
      </c>
      <c r="Z142" s="134">
        <f t="shared" si="17"/>
        <v>-1360203.9883839637</v>
      </c>
      <c r="AA142" s="134">
        <f t="shared" si="16"/>
        <v>-93.369301783632878</v>
      </c>
    </row>
    <row r="143" spans="1:27" s="119" customFormat="1" ht="15" x14ac:dyDescent="0.2">
      <c r="A143" s="118">
        <v>435</v>
      </c>
      <c r="B143" s="118" t="s">
        <v>144</v>
      </c>
      <c r="C143" s="118">
        <v>13</v>
      </c>
      <c r="D143" s="118">
        <v>692</v>
      </c>
      <c r="E143" s="118">
        <v>2464387.1263004881</v>
      </c>
      <c r="F143" s="118">
        <v>689278.25425423938</v>
      </c>
      <c r="G143" s="118">
        <v>624087</v>
      </c>
      <c r="H143" s="118">
        <v>260584.0865972265</v>
      </c>
      <c r="I143" s="118">
        <v>141997.26427714105</v>
      </c>
      <c r="J143" s="118">
        <v>150592.9042023865</v>
      </c>
      <c r="K143" s="118">
        <v>372951.60909887799</v>
      </c>
      <c r="L143" s="118">
        <v>-182564</v>
      </c>
      <c r="M143" s="118">
        <v>7901.67</v>
      </c>
      <c r="N143" s="118">
        <v>6737.9059906463199</v>
      </c>
      <c r="O143" s="118">
        <v>-27989.424613251893</v>
      </c>
      <c r="P143" s="136">
        <f t="shared" si="20"/>
        <v>-420809.85649322253</v>
      </c>
      <c r="Q143" s="136">
        <f t="shared" si="18"/>
        <v>-608.10672903644877</v>
      </c>
      <c r="R143" s="118">
        <v>5637198.5100000007</v>
      </c>
      <c r="S143" s="118">
        <v>2078173.51</v>
      </c>
      <c r="T143" s="118">
        <v>391647.60978657223</v>
      </c>
      <c r="U143" s="118">
        <v>2194604.5697020716</v>
      </c>
      <c r="V143" s="118">
        <v>502247.68590741896</v>
      </c>
      <c r="W143" s="118">
        <v>449424.67</v>
      </c>
      <c r="X143" s="160">
        <f t="shared" si="19"/>
        <v>-21100.464603938162</v>
      </c>
      <c r="Y143" s="160">
        <f t="shared" si="15"/>
        <v>-30.492000872743009</v>
      </c>
      <c r="Z143" s="134">
        <f t="shared" si="17"/>
        <v>-399709.39188928436</v>
      </c>
      <c r="AA143" s="134">
        <f t="shared" si="16"/>
        <v>-577.61472816370576</v>
      </c>
    </row>
    <row r="144" spans="1:27" s="119" customFormat="1" ht="15" x14ac:dyDescent="0.2">
      <c r="A144" s="118">
        <v>436</v>
      </c>
      <c r="B144" s="118" t="s">
        <v>145</v>
      </c>
      <c r="C144" s="118">
        <v>17</v>
      </c>
      <c r="D144" s="118">
        <v>1988</v>
      </c>
      <c r="E144" s="118">
        <v>7232915.1387978513</v>
      </c>
      <c r="F144" s="118">
        <v>2461890.1816244479</v>
      </c>
      <c r="G144" s="118">
        <v>311884</v>
      </c>
      <c r="H144" s="118">
        <v>173833.7447488349</v>
      </c>
      <c r="I144" s="118">
        <v>3827029.7480982337</v>
      </c>
      <c r="J144" s="118">
        <v>323735.25570308452</v>
      </c>
      <c r="K144" s="118">
        <v>-59704.615151442908</v>
      </c>
      <c r="L144" s="118">
        <v>-336778</v>
      </c>
      <c r="M144" s="118">
        <v>-48262.87</v>
      </c>
      <c r="N144" s="118">
        <v>15869.218427519569</v>
      </c>
      <c r="O144" s="118">
        <v>-80408.925045006879</v>
      </c>
      <c r="P144" s="136">
        <f t="shared" si="20"/>
        <v>-643827.40039218124</v>
      </c>
      <c r="Q144" s="136">
        <f t="shared" si="18"/>
        <v>-323.85684124355191</v>
      </c>
      <c r="R144" s="118">
        <v>14392288.042719999</v>
      </c>
      <c r="S144" s="118">
        <v>5954288.1900000004</v>
      </c>
      <c r="T144" s="118">
        <v>261265.71578108671</v>
      </c>
      <c r="U144" s="118">
        <v>6320459.1541309021</v>
      </c>
      <c r="V144" s="118">
        <v>1079700.8257773151</v>
      </c>
      <c r="W144" s="118">
        <v>-73156.87</v>
      </c>
      <c r="X144" s="160">
        <f t="shared" si="19"/>
        <v>-849731.02703069523</v>
      </c>
      <c r="Y144" s="160">
        <f t="shared" si="15"/>
        <v>-427.43009407982657</v>
      </c>
      <c r="Z144" s="134">
        <f t="shared" si="17"/>
        <v>205903.62663851399</v>
      </c>
      <c r="AA144" s="134">
        <f t="shared" si="16"/>
        <v>103.57325283627465</v>
      </c>
    </row>
    <row r="145" spans="1:27" s="119" customFormat="1" ht="15" x14ac:dyDescent="0.2">
      <c r="A145" s="118">
        <v>440</v>
      </c>
      <c r="B145" s="118" t="s">
        <v>146</v>
      </c>
      <c r="C145" s="118">
        <v>15</v>
      </c>
      <c r="D145" s="118">
        <v>5732</v>
      </c>
      <c r="E145" s="118">
        <v>16947105.907176141</v>
      </c>
      <c r="F145" s="118">
        <v>6647355.0712387273</v>
      </c>
      <c r="G145" s="118">
        <v>1439572</v>
      </c>
      <c r="H145" s="118">
        <v>419467.53086796589</v>
      </c>
      <c r="I145" s="118">
        <v>12217892.325259862</v>
      </c>
      <c r="J145" s="118">
        <v>753119.01954361494</v>
      </c>
      <c r="K145" s="118">
        <v>-1086140.1128572596</v>
      </c>
      <c r="L145" s="118">
        <v>-1244698</v>
      </c>
      <c r="M145" s="118">
        <v>699041.73</v>
      </c>
      <c r="N145" s="118">
        <v>49068.585058540993</v>
      </c>
      <c r="O145" s="118">
        <v>-231843.03740341018</v>
      </c>
      <c r="P145" s="136">
        <f t="shared" si="20"/>
        <v>2715729.2045319006</v>
      </c>
      <c r="Q145" s="136">
        <f t="shared" si="18"/>
        <v>473.78388076271818</v>
      </c>
      <c r="R145" s="118">
        <v>35327926.060000002</v>
      </c>
      <c r="S145" s="118">
        <v>17505430.100000001</v>
      </c>
      <c r="T145" s="118">
        <v>630443.73748898134</v>
      </c>
      <c r="U145" s="118">
        <v>15254212.077365723</v>
      </c>
      <c r="V145" s="118">
        <v>2511753.7030184357</v>
      </c>
      <c r="W145" s="118">
        <v>893915.73</v>
      </c>
      <c r="X145" s="160">
        <f t="shared" si="19"/>
        <v>1467829.287873134</v>
      </c>
      <c r="Y145" s="160">
        <f t="shared" si="15"/>
        <v>256.07628888226344</v>
      </c>
      <c r="Z145" s="134">
        <f t="shared" si="17"/>
        <v>1247899.9166587666</v>
      </c>
      <c r="AA145" s="134">
        <f t="shared" si="16"/>
        <v>217.70759188045474</v>
      </c>
    </row>
    <row r="146" spans="1:27" s="119" customFormat="1" ht="15" x14ac:dyDescent="0.2">
      <c r="A146" s="118">
        <v>441</v>
      </c>
      <c r="B146" s="118" t="s">
        <v>147</v>
      </c>
      <c r="C146" s="118">
        <v>9</v>
      </c>
      <c r="D146" s="118">
        <v>4421</v>
      </c>
      <c r="E146" s="118">
        <v>11960255.785652414</v>
      </c>
      <c r="F146" s="118">
        <v>5964419.0083347056</v>
      </c>
      <c r="G146" s="118">
        <v>1654281</v>
      </c>
      <c r="H146" s="118">
        <v>1500316.8969201164</v>
      </c>
      <c r="I146" s="118">
        <v>1076224.7995170408</v>
      </c>
      <c r="J146" s="118">
        <v>903950.5741007952</v>
      </c>
      <c r="K146" s="118">
        <v>-757653.84670753486</v>
      </c>
      <c r="L146" s="118">
        <v>-422447</v>
      </c>
      <c r="M146" s="118">
        <v>397867.69</v>
      </c>
      <c r="N146" s="118">
        <v>41103.292746297411</v>
      </c>
      <c r="O146" s="118">
        <v>-178816.8297907321</v>
      </c>
      <c r="P146" s="136">
        <f t="shared" si="20"/>
        <v>-1781010.2005317248</v>
      </c>
      <c r="Q146" s="136">
        <f t="shared" si="18"/>
        <v>-402.85234121957131</v>
      </c>
      <c r="R146" s="118">
        <v>34729081.810000002</v>
      </c>
      <c r="S146" s="118">
        <v>14482032.880000001</v>
      </c>
      <c r="T146" s="118">
        <v>2254917.6776414472</v>
      </c>
      <c r="U146" s="118">
        <v>11299341.010956787</v>
      </c>
      <c r="V146" s="118">
        <v>3014797.3201091406</v>
      </c>
      <c r="W146" s="118">
        <v>1629701.69</v>
      </c>
      <c r="X146" s="160">
        <f t="shared" si="19"/>
        <v>-2048291.2312926278</v>
      </c>
      <c r="Y146" s="160">
        <f t="shared" si="15"/>
        <v>-463.30948457195831</v>
      </c>
      <c r="Z146" s="134">
        <f t="shared" si="17"/>
        <v>267281.03076090291</v>
      </c>
      <c r="AA146" s="134">
        <f t="shared" si="16"/>
        <v>60.457143352387</v>
      </c>
    </row>
    <row r="147" spans="1:27" s="119" customFormat="1" ht="15" x14ac:dyDescent="0.2">
      <c r="A147" s="118">
        <v>444</v>
      </c>
      <c r="B147" s="118" t="s">
        <v>148</v>
      </c>
      <c r="C147" s="118">
        <v>33</v>
      </c>
      <c r="D147" s="118">
        <v>45811</v>
      </c>
      <c r="E147" s="118">
        <v>117282086.69974265</v>
      </c>
      <c r="F147" s="118">
        <v>72983219.964606777</v>
      </c>
      <c r="G147" s="118">
        <v>14215039</v>
      </c>
      <c r="H147" s="118">
        <v>8136450.1592164235</v>
      </c>
      <c r="I147" s="118">
        <v>19979054.915244233</v>
      </c>
      <c r="J147" s="118">
        <v>7119001.3747097366</v>
      </c>
      <c r="K147" s="118">
        <v>2643406.2996359812</v>
      </c>
      <c r="L147" s="118">
        <v>-575417</v>
      </c>
      <c r="M147" s="118">
        <v>50347.6</v>
      </c>
      <c r="N147" s="118">
        <v>523498.32754432532</v>
      </c>
      <c r="O147" s="118">
        <v>-1852924.1776845122</v>
      </c>
      <c r="P147" s="136">
        <f t="shared" si="20"/>
        <v>5939589.763530314</v>
      </c>
      <c r="Q147" s="136">
        <f t="shared" si="18"/>
        <v>129.65422635459419</v>
      </c>
      <c r="R147" s="118">
        <v>293113823.75999999</v>
      </c>
      <c r="S147" s="118">
        <v>186983364.53999999</v>
      </c>
      <c r="T147" s="118">
        <v>12228763.361275472</v>
      </c>
      <c r="U147" s="118">
        <v>66756953.542353585</v>
      </c>
      <c r="V147" s="118">
        <v>23742831.611869782</v>
      </c>
      <c r="W147" s="118">
        <v>13689969.6</v>
      </c>
      <c r="X147" s="160">
        <f t="shared" si="19"/>
        <v>10288058.895498872</v>
      </c>
      <c r="Y147" s="160">
        <f t="shared" si="15"/>
        <v>224.57616938069179</v>
      </c>
      <c r="Z147" s="134">
        <f t="shared" si="17"/>
        <v>-4348469.1319685578</v>
      </c>
      <c r="AA147" s="134">
        <f t="shared" si="16"/>
        <v>-94.921943026097608</v>
      </c>
    </row>
    <row r="148" spans="1:27" s="119" customFormat="1" ht="15" x14ac:dyDescent="0.2">
      <c r="A148" s="118">
        <v>445</v>
      </c>
      <c r="B148" s="118" t="s">
        <v>149</v>
      </c>
      <c r="C148" s="118">
        <v>2</v>
      </c>
      <c r="D148" s="118">
        <v>14991</v>
      </c>
      <c r="E148" s="118">
        <v>44669636.439926036</v>
      </c>
      <c r="F148" s="118">
        <v>24600275.099696405</v>
      </c>
      <c r="G148" s="118">
        <v>9963346</v>
      </c>
      <c r="H148" s="118">
        <v>2422343.6698559024</v>
      </c>
      <c r="I148" s="118">
        <v>12019173.317575591</v>
      </c>
      <c r="J148" s="118">
        <v>2172749.395259141</v>
      </c>
      <c r="K148" s="118">
        <v>-4454654.9479834782</v>
      </c>
      <c r="L148" s="118">
        <v>-292032</v>
      </c>
      <c r="M148" s="118">
        <v>-481235.37</v>
      </c>
      <c r="N148" s="118">
        <v>176187.60032042046</v>
      </c>
      <c r="O148" s="118">
        <v>-606343.1566145363</v>
      </c>
      <c r="P148" s="136">
        <f t="shared" si="20"/>
        <v>850173.16818340868</v>
      </c>
      <c r="Q148" s="136">
        <f t="shared" si="18"/>
        <v>56.712238555360464</v>
      </c>
      <c r="R148" s="118">
        <v>111726760.53968</v>
      </c>
      <c r="S148" s="118">
        <v>63126903.740000002</v>
      </c>
      <c r="T148" s="118">
        <v>3640687.758215283</v>
      </c>
      <c r="U148" s="118">
        <v>28377477.758460645</v>
      </c>
      <c r="V148" s="118">
        <v>7246412.8479723809</v>
      </c>
      <c r="W148" s="118">
        <v>9190078.6300000008</v>
      </c>
      <c r="X148" s="160">
        <f t="shared" si="19"/>
        <v>-145199.80503170192</v>
      </c>
      <c r="Y148" s="160">
        <f t="shared" si="15"/>
        <v>-9.6857984812021822</v>
      </c>
      <c r="Z148" s="134">
        <f t="shared" si="17"/>
        <v>995372.9732151106</v>
      </c>
      <c r="AA148" s="134">
        <f t="shared" si="16"/>
        <v>66.398037036562641</v>
      </c>
    </row>
    <row r="149" spans="1:27" s="119" customFormat="1" ht="15" x14ac:dyDescent="0.2">
      <c r="A149" s="118">
        <v>475</v>
      </c>
      <c r="B149" s="118" t="s">
        <v>150</v>
      </c>
      <c r="C149" s="118">
        <v>15</v>
      </c>
      <c r="D149" s="118">
        <v>5479</v>
      </c>
      <c r="E149" s="118">
        <v>16604413.000860009</v>
      </c>
      <c r="F149" s="118">
        <v>8366745.9608241506</v>
      </c>
      <c r="G149" s="118">
        <v>2084200</v>
      </c>
      <c r="H149" s="118">
        <v>1201181.4436304092</v>
      </c>
      <c r="I149" s="118">
        <v>6588617.2126064654</v>
      </c>
      <c r="J149" s="118">
        <v>1117749.6629083124</v>
      </c>
      <c r="K149" s="118">
        <v>-1339632.7728319045</v>
      </c>
      <c r="L149" s="118">
        <v>-19113</v>
      </c>
      <c r="M149" s="118">
        <v>-80632.39</v>
      </c>
      <c r="N149" s="118">
        <v>52176.27072221342</v>
      </c>
      <c r="O149" s="118">
        <v>-221609.9096185074</v>
      </c>
      <c r="P149" s="136">
        <f t="shared" si="20"/>
        <v>1145269.4773811288</v>
      </c>
      <c r="Q149" s="136">
        <f t="shared" si="18"/>
        <v>209.02892450832795</v>
      </c>
      <c r="R149" s="118">
        <v>42633645.170000002</v>
      </c>
      <c r="S149" s="118">
        <v>19532691.289999999</v>
      </c>
      <c r="T149" s="118">
        <v>1805329.2036749707</v>
      </c>
      <c r="U149" s="118">
        <v>15681405.174741337</v>
      </c>
      <c r="V149" s="118">
        <v>3727846.1730509689</v>
      </c>
      <c r="W149" s="118">
        <v>1984454.61</v>
      </c>
      <c r="X149" s="160">
        <f t="shared" si="19"/>
        <v>98081.281467273831</v>
      </c>
      <c r="Y149" s="160">
        <f t="shared" si="15"/>
        <v>17.901310725912364</v>
      </c>
      <c r="Z149" s="134">
        <f t="shared" si="17"/>
        <v>1047188.195913855</v>
      </c>
      <c r="AA149" s="134">
        <f t="shared" si="16"/>
        <v>191.12761378241558</v>
      </c>
    </row>
    <row r="150" spans="1:27" s="119" customFormat="1" ht="15" x14ac:dyDescent="0.2">
      <c r="A150" s="118">
        <v>480</v>
      </c>
      <c r="B150" s="118" t="s">
        <v>151</v>
      </c>
      <c r="C150" s="118">
        <v>2</v>
      </c>
      <c r="D150" s="118">
        <v>1978</v>
      </c>
      <c r="E150" s="118">
        <v>5018915.3404224841</v>
      </c>
      <c r="F150" s="118">
        <v>2566491.6432925747</v>
      </c>
      <c r="G150" s="118">
        <v>544696</v>
      </c>
      <c r="H150" s="118">
        <v>278352.62367468263</v>
      </c>
      <c r="I150" s="118">
        <v>1348466.0133018647</v>
      </c>
      <c r="J150" s="118">
        <v>411394.23761871096</v>
      </c>
      <c r="K150" s="118">
        <v>108318.090269441</v>
      </c>
      <c r="L150" s="118">
        <v>-475710</v>
      </c>
      <c r="M150" s="118">
        <v>24698.880000000001</v>
      </c>
      <c r="N150" s="118">
        <v>17084.119882443323</v>
      </c>
      <c r="O150" s="118">
        <v>-80004.453591058162</v>
      </c>
      <c r="P150" s="136">
        <f t="shared" si="20"/>
        <v>-275128.18597382586</v>
      </c>
      <c r="Q150" s="136">
        <f t="shared" si="18"/>
        <v>-139.09412839930528</v>
      </c>
      <c r="R150" s="118">
        <v>12821849.3519</v>
      </c>
      <c r="S150" s="118">
        <v>6280382.5300000003</v>
      </c>
      <c r="T150" s="118">
        <v>418353.14354781649</v>
      </c>
      <c r="U150" s="118">
        <v>4345774.235937125</v>
      </c>
      <c r="V150" s="118">
        <v>1372055.3762742963</v>
      </c>
      <c r="W150" s="118">
        <v>93684.88</v>
      </c>
      <c r="X150" s="160">
        <f t="shared" si="19"/>
        <v>-311599.18614076078</v>
      </c>
      <c r="Y150" s="160">
        <f t="shared" si="15"/>
        <v>-157.53245002060706</v>
      </c>
      <c r="Z150" s="134">
        <f t="shared" si="17"/>
        <v>36471.000166934915</v>
      </c>
      <c r="AA150" s="134">
        <f t="shared" si="16"/>
        <v>18.438321621301778</v>
      </c>
    </row>
    <row r="151" spans="1:27" s="119" customFormat="1" ht="15" x14ac:dyDescent="0.2">
      <c r="A151" s="118">
        <v>481</v>
      </c>
      <c r="B151" s="118" t="s">
        <v>152</v>
      </c>
      <c r="C151" s="118">
        <v>2</v>
      </c>
      <c r="D151" s="118">
        <v>9642</v>
      </c>
      <c r="E151" s="118">
        <v>25992997.470998451</v>
      </c>
      <c r="F151" s="118">
        <v>16579922.635199983</v>
      </c>
      <c r="G151" s="118">
        <v>2150799</v>
      </c>
      <c r="H151" s="118">
        <v>1673221.4913502277</v>
      </c>
      <c r="I151" s="118">
        <v>6703593.9938688232</v>
      </c>
      <c r="J151" s="118">
        <v>1285401.1698365146</v>
      </c>
      <c r="K151" s="118">
        <v>388696.33940051118</v>
      </c>
      <c r="L151" s="118">
        <v>-1856027</v>
      </c>
      <c r="M151" s="118">
        <v>-131258.67000000001</v>
      </c>
      <c r="N151" s="118">
        <v>114851.41566651766</v>
      </c>
      <c r="O151" s="118">
        <v>-389991.37589736236</v>
      </c>
      <c r="P151" s="136">
        <f t="shared" si="20"/>
        <v>526211.52842675894</v>
      </c>
      <c r="Q151" s="136">
        <f t="shared" si="18"/>
        <v>54.574935534822544</v>
      </c>
      <c r="R151" s="118">
        <v>56224330.512079999</v>
      </c>
      <c r="S151" s="118">
        <v>41646912.539999999</v>
      </c>
      <c r="T151" s="118">
        <v>2514788.0071635116</v>
      </c>
      <c r="U151" s="118">
        <v>8264387.6836951235</v>
      </c>
      <c r="V151" s="118">
        <v>4286986.6042655669</v>
      </c>
      <c r="W151" s="118">
        <v>163513.32999999999</v>
      </c>
      <c r="X151" s="160">
        <f t="shared" si="19"/>
        <v>652257.65304419398</v>
      </c>
      <c r="Y151" s="160">
        <f t="shared" si="15"/>
        <v>67.647547505102054</v>
      </c>
      <c r="Z151" s="134">
        <f t="shared" si="17"/>
        <v>-126046.12461743504</v>
      </c>
      <c r="AA151" s="134">
        <f t="shared" si="16"/>
        <v>-13.07261197027951</v>
      </c>
    </row>
    <row r="152" spans="1:27" s="119" customFormat="1" ht="15" x14ac:dyDescent="0.2">
      <c r="A152" s="118">
        <v>483</v>
      </c>
      <c r="B152" s="118" t="s">
        <v>153</v>
      </c>
      <c r="C152" s="118">
        <v>17</v>
      </c>
      <c r="D152" s="118">
        <v>1067</v>
      </c>
      <c r="E152" s="118">
        <v>3946496.4610322481</v>
      </c>
      <c r="F152" s="118">
        <v>1189658.4792016202</v>
      </c>
      <c r="G152" s="118">
        <v>339965</v>
      </c>
      <c r="H152" s="118">
        <v>129214.36575397465</v>
      </c>
      <c r="I152" s="118">
        <v>2083395.7286402744</v>
      </c>
      <c r="J152" s="118">
        <v>230951.94149333844</v>
      </c>
      <c r="K152" s="118">
        <v>-220343.42983835534</v>
      </c>
      <c r="L152" s="118">
        <v>-197264</v>
      </c>
      <c r="M152" s="118">
        <v>19861.55</v>
      </c>
      <c r="N152" s="118">
        <v>6137.5311725191923</v>
      </c>
      <c r="O152" s="118">
        <v>-43157.104136329144</v>
      </c>
      <c r="P152" s="136">
        <f t="shared" si="20"/>
        <v>-408076.39874520572</v>
      </c>
      <c r="Q152" s="136">
        <f t="shared" si="18"/>
        <v>-382.45210754002409</v>
      </c>
      <c r="R152" s="118">
        <v>8489293.8720399998</v>
      </c>
      <c r="S152" s="118">
        <v>2509193.0099999998</v>
      </c>
      <c r="T152" s="118">
        <v>194204.1069785085</v>
      </c>
      <c r="U152" s="118">
        <v>4147485.8493449651</v>
      </c>
      <c r="V152" s="118">
        <v>770255.93460210762</v>
      </c>
      <c r="W152" s="118">
        <v>162562.54999999999</v>
      </c>
      <c r="X152" s="160">
        <f t="shared" si="19"/>
        <v>-705592.42111441866</v>
      </c>
      <c r="Y152" s="160">
        <f t="shared" si="15"/>
        <v>-661.28624284387877</v>
      </c>
      <c r="Z152" s="134">
        <f t="shared" si="17"/>
        <v>297516.02236921294</v>
      </c>
      <c r="AA152" s="134">
        <f t="shared" si="16"/>
        <v>278.83413530385468</v>
      </c>
    </row>
    <row r="153" spans="1:27" s="119" customFormat="1" ht="15" x14ac:dyDescent="0.2">
      <c r="A153" s="118">
        <v>484</v>
      </c>
      <c r="B153" s="118" t="s">
        <v>154</v>
      </c>
      <c r="C153" s="118">
        <v>4</v>
      </c>
      <c r="D153" s="118">
        <v>2967</v>
      </c>
      <c r="E153" s="118">
        <v>8803473.1616309769</v>
      </c>
      <c r="F153" s="118">
        <v>3491647.047990236</v>
      </c>
      <c r="G153" s="118">
        <v>1243767</v>
      </c>
      <c r="H153" s="118">
        <v>977637.88678035652</v>
      </c>
      <c r="I153" s="118">
        <v>977508.99191928795</v>
      </c>
      <c r="J153" s="118">
        <v>590949.96653250745</v>
      </c>
      <c r="K153" s="118">
        <v>-386188.61847766035</v>
      </c>
      <c r="L153" s="118">
        <v>165604</v>
      </c>
      <c r="M153" s="118">
        <v>165376.14000000001</v>
      </c>
      <c r="N153" s="118">
        <v>25665.878300911438</v>
      </c>
      <c r="O153" s="118">
        <v>-120006.68038658724</v>
      </c>
      <c r="P153" s="136">
        <f t="shared" si="20"/>
        <v>-1671511.5489719231</v>
      </c>
      <c r="Q153" s="136">
        <f t="shared" si="18"/>
        <v>-563.36755947823497</v>
      </c>
      <c r="R153" s="118">
        <v>24595319.800000001</v>
      </c>
      <c r="S153" s="118">
        <v>8789728.3200000003</v>
      </c>
      <c r="T153" s="118">
        <v>1469349.0364378381</v>
      </c>
      <c r="U153" s="118">
        <v>9220556.3121283893</v>
      </c>
      <c r="V153" s="118">
        <v>1970897.996489499</v>
      </c>
      <c r="W153" s="118">
        <v>1574747.1400000001</v>
      </c>
      <c r="X153" s="160">
        <f t="shared" si="19"/>
        <v>-1570040.9949442744</v>
      </c>
      <c r="Y153" s="160">
        <f t="shared" si="15"/>
        <v>-529.16784460541771</v>
      </c>
      <c r="Z153" s="134">
        <f t="shared" si="17"/>
        <v>-101470.55402764864</v>
      </c>
      <c r="AA153" s="134">
        <f t="shared" si="16"/>
        <v>-34.199714872817204</v>
      </c>
    </row>
    <row r="154" spans="1:27" s="119" customFormat="1" ht="15" x14ac:dyDescent="0.2">
      <c r="A154" s="118">
        <v>489</v>
      </c>
      <c r="B154" s="118" t="s">
        <v>155</v>
      </c>
      <c r="C154" s="118">
        <v>8</v>
      </c>
      <c r="D154" s="118">
        <v>1791</v>
      </c>
      <c r="E154" s="118">
        <v>6515915.5982440505</v>
      </c>
      <c r="F154" s="118">
        <v>2234355.7010667608</v>
      </c>
      <c r="G154" s="118">
        <v>513219</v>
      </c>
      <c r="H154" s="118">
        <v>585073.40740011632</v>
      </c>
      <c r="I154" s="118">
        <v>924804.61406807532</v>
      </c>
      <c r="J154" s="118">
        <v>422239.16431304347</v>
      </c>
      <c r="K154" s="118">
        <v>626247.42020971456</v>
      </c>
      <c r="L154" s="118">
        <v>-420682</v>
      </c>
      <c r="M154" s="118">
        <v>30091.19</v>
      </c>
      <c r="N154" s="118">
        <v>14543.873254833816</v>
      </c>
      <c r="O154" s="118">
        <v>-72440.837402216959</v>
      </c>
      <c r="P154" s="136">
        <f t="shared" si="20"/>
        <v>-1658464.0653337231</v>
      </c>
      <c r="Q154" s="136">
        <f t="shared" si="18"/>
        <v>-925.99891978432333</v>
      </c>
      <c r="R154" s="118">
        <v>16070616.74</v>
      </c>
      <c r="S154" s="118">
        <v>5220941.4000000004</v>
      </c>
      <c r="T154" s="118">
        <v>879342.00713061914</v>
      </c>
      <c r="U154" s="118">
        <v>7132321.9398948792</v>
      </c>
      <c r="V154" s="118">
        <v>1408224.6723305294</v>
      </c>
      <c r="W154" s="118">
        <v>122628.19</v>
      </c>
      <c r="X154" s="160">
        <f t="shared" si="19"/>
        <v>-1307158.5306439735</v>
      </c>
      <c r="Y154" s="160">
        <f t="shared" si="15"/>
        <v>-729.84842582019735</v>
      </c>
      <c r="Z154" s="134">
        <f t="shared" si="17"/>
        <v>-351305.53468974959</v>
      </c>
      <c r="AA154" s="134">
        <f t="shared" si="16"/>
        <v>-196.15049396412596</v>
      </c>
    </row>
    <row r="155" spans="1:27" s="119" customFormat="1" ht="15" x14ac:dyDescent="0.2">
      <c r="A155" s="118">
        <v>491</v>
      </c>
      <c r="B155" s="118" t="s">
        <v>156</v>
      </c>
      <c r="C155" s="118">
        <v>10</v>
      </c>
      <c r="D155" s="118">
        <v>51980</v>
      </c>
      <c r="E155" s="118">
        <v>126806814.51484212</v>
      </c>
      <c r="F155" s="118">
        <v>88000410.065462381</v>
      </c>
      <c r="G155" s="118">
        <v>21509108</v>
      </c>
      <c r="H155" s="118">
        <v>13208165.774547746</v>
      </c>
      <c r="I155" s="118">
        <v>15415959.854735026</v>
      </c>
      <c r="J155" s="118">
        <v>8835308.4677305967</v>
      </c>
      <c r="K155" s="118">
        <v>-11813660.192783898</v>
      </c>
      <c r="L155" s="118">
        <v>1058135</v>
      </c>
      <c r="M155" s="118">
        <v>3285495.67</v>
      </c>
      <c r="N155" s="118">
        <v>536267.97398758715</v>
      </c>
      <c r="O155" s="118">
        <v>-2102442.6176254819</v>
      </c>
      <c r="P155" s="136">
        <f t="shared" si="20"/>
        <v>11125933.481211841</v>
      </c>
      <c r="Q155" s="136">
        <f t="shared" si="18"/>
        <v>214.04258332458332</v>
      </c>
      <c r="R155" s="118">
        <v>376036653.83000004</v>
      </c>
      <c r="S155" s="118">
        <v>202330294.56</v>
      </c>
      <c r="T155" s="118">
        <v>19851357.493260924</v>
      </c>
      <c r="U155" s="118">
        <v>104033650.33221558</v>
      </c>
      <c r="V155" s="118">
        <v>29466947.700485308</v>
      </c>
      <c r="W155" s="118">
        <v>25852738.670000002</v>
      </c>
      <c r="X155" s="160">
        <f t="shared" si="19"/>
        <v>5498334.9259617329</v>
      </c>
      <c r="Y155" s="160">
        <f t="shared" si="15"/>
        <v>105.77789392000255</v>
      </c>
      <c r="Z155" s="134">
        <f t="shared" si="17"/>
        <v>5627598.5552501082</v>
      </c>
      <c r="AA155" s="134">
        <f t="shared" si="16"/>
        <v>108.26468940458076</v>
      </c>
    </row>
    <row r="156" spans="1:27" s="119" customFormat="1" ht="15" x14ac:dyDescent="0.2">
      <c r="A156" s="118">
        <v>494</v>
      </c>
      <c r="B156" s="118" t="s">
        <v>157</v>
      </c>
      <c r="C156" s="118">
        <v>17</v>
      </c>
      <c r="D156" s="118">
        <v>8882</v>
      </c>
      <c r="E156" s="118">
        <v>28376231.582944758</v>
      </c>
      <c r="F156" s="118">
        <v>13105288.422007438</v>
      </c>
      <c r="G156" s="118">
        <v>4082142</v>
      </c>
      <c r="H156" s="118">
        <v>918698.86291028559</v>
      </c>
      <c r="I156" s="118">
        <v>12989403.359351192</v>
      </c>
      <c r="J156" s="118">
        <v>1347344.4454076407</v>
      </c>
      <c r="K156" s="118">
        <v>-1650690.8842148455</v>
      </c>
      <c r="L156" s="118">
        <v>-9224</v>
      </c>
      <c r="M156" s="118">
        <v>-149419.41</v>
      </c>
      <c r="N156" s="118">
        <v>76226.373731814529</v>
      </c>
      <c r="O156" s="118">
        <v>-359251.54539725912</v>
      </c>
      <c r="P156" s="136">
        <f t="shared" si="20"/>
        <v>1974286.0408515073</v>
      </c>
      <c r="Q156" s="136">
        <f t="shared" si="18"/>
        <v>222.27944616657368</v>
      </c>
      <c r="R156" s="118">
        <v>64506283.82632</v>
      </c>
      <c r="S156" s="118">
        <v>29838611.469999999</v>
      </c>
      <c r="T156" s="118">
        <v>1380769.4729622409</v>
      </c>
      <c r="U156" s="118">
        <v>24788315.810552366</v>
      </c>
      <c r="V156" s="118">
        <v>4493575.7990081869</v>
      </c>
      <c r="W156" s="118">
        <v>3923498.59</v>
      </c>
      <c r="X156" s="160">
        <f t="shared" si="19"/>
        <v>-81512.683797203004</v>
      </c>
      <c r="Y156" s="160">
        <f t="shared" si="15"/>
        <v>-9.1772893264133089</v>
      </c>
      <c r="Z156" s="134">
        <f t="shared" si="17"/>
        <v>2055798.7246487103</v>
      </c>
      <c r="AA156" s="134">
        <f t="shared" si="16"/>
        <v>231.45673549298698</v>
      </c>
    </row>
    <row r="157" spans="1:27" s="119" customFormat="1" ht="15" x14ac:dyDescent="0.2">
      <c r="A157" s="118">
        <v>495</v>
      </c>
      <c r="B157" s="118" t="s">
        <v>158</v>
      </c>
      <c r="C157" s="118">
        <v>13</v>
      </c>
      <c r="D157" s="118">
        <v>1477</v>
      </c>
      <c r="E157" s="118">
        <v>4605873.1133423317</v>
      </c>
      <c r="F157" s="118">
        <v>1885971.6975304496</v>
      </c>
      <c r="G157" s="118">
        <v>478892</v>
      </c>
      <c r="H157" s="118">
        <v>928743.6241741624</v>
      </c>
      <c r="I157" s="118">
        <v>873321.19218334975</v>
      </c>
      <c r="J157" s="118">
        <v>335372.9538111873</v>
      </c>
      <c r="K157" s="118">
        <v>-13791.668091181642</v>
      </c>
      <c r="L157" s="118">
        <v>-388195</v>
      </c>
      <c r="M157" s="118">
        <v>5187.91</v>
      </c>
      <c r="N157" s="118">
        <v>12618.215474013476</v>
      </c>
      <c r="O157" s="118">
        <v>-59740.433748226948</v>
      </c>
      <c r="P157" s="136">
        <f t="shared" si="20"/>
        <v>-547492.62200857792</v>
      </c>
      <c r="Q157" s="136">
        <f t="shared" si="18"/>
        <v>-370.67882329626127</v>
      </c>
      <c r="R157" s="118">
        <v>12664479.040000001</v>
      </c>
      <c r="S157" s="118">
        <v>4265308.82</v>
      </c>
      <c r="T157" s="118">
        <v>1395864.646244836</v>
      </c>
      <c r="U157" s="118">
        <v>5261014.7884016288</v>
      </c>
      <c r="V157" s="118">
        <v>1118514.1216297441</v>
      </c>
      <c r="W157" s="118">
        <v>95884.91</v>
      </c>
      <c r="X157" s="160">
        <f t="shared" si="19"/>
        <v>-527891.75372379087</v>
      </c>
      <c r="Y157" s="160">
        <f t="shared" si="15"/>
        <v>-357.40809324562684</v>
      </c>
      <c r="Z157" s="134">
        <f t="shared" si="17"/>
        <v>-19600.868284787051</v>
      </c>
      <c r="AA157" s="134">
        <f t="shared" si="16"/>
        <v>-13.270730050634429</v>
      </c>
    </row>
    <row r="158" spans="1:27" s="119" customFormat="1" ht="15" x14ac:dyDescent="0.2">
      <c r="A158" s="118">
        <v>498</v>
      </c>
      <c r="B158" s="118" t="s">
        <v>159</v>
      </c>
      <c r="C158" s="118">
        <v>19</v>
      </c>
      <c r="D158" s="118">
        <v>2281</v>
      </c>
      <c r="E158" s="118">
        <v>8394708.9402678106</v>
      </c>
      <c r="F158" s="118">
        <v>3525359.3276694273</v>
      </c>
      <c r="G158" s="118">
        <v>1195613</v>
      </c>
      <c r="H158" s="118">
        <v>1073706.9167991523</v>
      </c>
      <c r="I158" s="118">
        <v>2777023.7496504183</v>
      </c>
      <c r="J158" s="118">
        <v>451249.68529735203</v>
      </c>
      <c r="K158" s="118">
        <v>123923.62222622299</v>
      </c>
      <c r="L158" s="118">
        <v>153518</v>
      </c>
      <c r="M158" s="118">
        <v>219189.5</v>
      </c>
      <c r="N158" s="118">
        <v>23266.226039660174</v>
      </c>
      <c r="O158" s="118">
        <v>-92259.938645704577</v>
      </c>
      <c r="P158" s="136">
        <f t="shared" si="20"/>
        <v>1055881.1487687193</v>
      </c>
      <c r="Q158" s="136">
        <f t="shared" si="18"/>
        <v>462.9027394865056</v>
      </c>
      <c r="R158" s="118">
        <v>19923838.449999999</v>
      </c>
      <c r="S158" s="118">
        <v>8233796.4900000002</v>
      </c>
      <c r="T158" s="118">
        <v>1613740.8033022345</v>
      </c>
      <c r="U158" s="118">
        <v>8707001.4184687212</v>
      </c>
      <c r="V158" s="118">
        <v>1504978.6801538721</v>
      </c>
      <c r="W158" s="118">
        <v>1568320.5</v>
      </c>
      <c r="X158" s="160">
        <f t="shared" si="19"/>
        <v>1703999.441924829</v>
      </c>
      <c r="Y158" s="160">
        <f t="shared" si="15"/>
        <v>747.04052692890355</v>
      </c>
      <c r="Z158" s="134">
        <f t="shared" si="17"/>
        <v>-648118.29315610975</v>
      </c>
      <c r="AA158" s="134">
        <f t="shared" si="16"/>
        <v>-284.13778744239795</v>
      </c>
    </row>
    <row r="159" spans="1:27" s="119" customFormat="1" ht="15" x14ac:dyDescent="0.2">
      <c r="A159" s="118">
        <v>499</v>
      </c>
      <c r="B159" s="118" t="s">
        <v>160</v>
      </c>
      <c r="C159" s="118">
        <v>15</v>
      </c>
      <c r="D159" s="118">
        <v>19662</v>
      </c>
      <c r="E159" s="118">
        <v>60530966.59706454</v>
      </c>
      <c r="F159" s="118">
        <v>31461099.206007537</v>
      </c>
      <c r="G159" s="118">
        <v>5059677</v>
      </c>
      <c r="H159" s="118">
        <v>3182293.3931142758</v>
      </c>
      <c r="I159" s="118">
        <v>19786444.999655616</v>
      </c>
      <c r="J159" s="118">
        <v>2870551.6972954422</v>
      </c>
      <c r="K159" s="118">
        <v>1419735.0556356625</v>
      </c>
      <c r="L159" s="118">
        <v>-1255080</v>
      </c>
      <c r="M159" s="118">
        <v>-128182.79</v>
      </c>
      <c r="N159" s="118">
        <v>216872.54589861436</v>
      </c>
      <c r="O159" s="118">
        <v>-795271.77275398653</v>
      </c>
      <c r="P159" s="136">
        <f t="shared" si="20"/>
        <v>1287172.7377886251</v>
      </c>
      <c r="Q159" s="136">
        <f t="shared" si="18"/>
        <v>65.46499531017318</v>
      </c>
      <c r="R159" s="118">
        <v>130687493.90000001</v>
      </c>
      <c r="S159" s="118">
        <v>78783346.530000001</v>
      </c>
      <c r="T159" s="118">
        <v>4782861.3334211446</v>
      </c>
      <c r="U159" s="118">
        <v>35278218.179145597</v>
      </c>
      <c r="V159" s="118">
        <v>9573677.8228718303</v>
      </c>
      <c r="W159" s="118">
        <v>3676414.21</v>
      </c>
      <c r="X159" s="160">
        <f t="shared" si="19"/>
        <v>1407024.175438568</v>
      </c>
      <c r="Y159" s="160">
        <f t="shared" si="15"/>
        <v>71.560582618175573</v>
      </c>
      <c r="Z159" s="134">
        <f t="shared" si="17"/>
        <v>-119851.43764994293</v>
      </c>
      <c r="AA159" s="134">
        <f t="shared" si="16"/>
        <v>-6.0955873080023872</v>
      </c>
    </row>
    <row r="160" spans="1:27" s="119" customFormat="1" ht="15" x14ac:dyDescent="0.2">
      <c r="A160" s="118">
        <v>500</v>
      </c>
      <c r="B160" s="118" t="s">
        <v>161</v>
      </c>
      <c r="C160" s="118">
        <v>13</v>
      </c>
      <c r="D160" s="118">
        <v>10486</v>
      </c>
      <c r="E160" s="118">
        <v>30681606.427727222</v>
      </c>
      <c r="F160" s="118">
        <v>14600336.081737956</v>
      </c>
      <c r="G160" s="118">
        <v>2520288</v>
      </c>
      <c r="H160" s="118">
        <v>2185040.0106980857</v>
      </c>
      <c r="I160" s="118">
        <v>8396818.3287557121</v>
      </c>
      <c r="J160" s="118">
        <v>1064065.4764082972</v>
      </c>
      <c r="K160" s="118">
        <v>2754998.9205640899</v>
      </c>
      <c r="L160" s="118">
        <v>-626124</v>
      </c>
      <c r="M160" s="118">
        <v>38529.51</v>
      </c>
      <c r="N160" s="118">
        <v>121507.73468346652</v>
      </c>
      <c r="O160" s="118">
        <v>-424128.76661063492</v>
      </c>
      <c r="P160" s="136">
        <f t="shared" si="20"/>
        <v>-50275.131490245461</v>
      </c>
      <c r="Q160" s="136">
        <f t="shared" si="18"/>
        <v>-4.7945004282133761</v>
      </c>
      <c r="R160" s="118">
        <v>60080514.880000003</v>
      </c>
      <c r="S160" s="118">
        <v>40911453.869999997</v>
      </c>
      <c r="T160" s="118">
        <v>3284032.7667265227</v>
      </c>
      <c r="U160" s="118">
        <v>11824294.065960072</v>
      </c>
      <c r="V160" s="118">
        <v>3548802.1564536197</v>
      </c>
      <c r="W160" s="118">
        <v>1932693.51</v>
      </c>
      <c r="X160" s="160">
        <f t="shared" si="19"/>
        <v>1420761.4891402051</v>
      </c>
      <c r="Y160" s="160">
        <f t="shared" si="15"/>
        <v>135.4912730440783</v>
      </c>
      <c r="Z160" s="134">
        <f t="shared" si="17"/>
        <v>-1471036.6206304505</v>
      </c>
      <c r="AA160" s="134">
        <f t="shared" si="16"/>
        <v>-140.28577347229168</v>
      </c>
    </row>
    <row r="161" spans="1:27" s="119" customFormat="1" ht="15" x14ac:dyDescent="0.2">
      <c r="A161" s="118">
        <v>503</v>
      </c>
      <c r="B161" s="118" t="s">
        <v>162</v>
      </c>
      <c r="C161" s="118">
        <v>2</v>
      </c>
      <c r="D161" s="118">
        <v>7539</v>
      </c>
      <c r="E161" s="118">
        <v>17412867.966976386</v>
      </c>
      <c r="F161" s="118">
        <v>11526573.878129181</v>
      </c>
      <c r="G161" s="118">
        <v>1853944</v>
      </c>
      <c r="H161" s="118">
        <v>1110801.9965456619</v>
      </c>
      <c r="I161" s="118">
        <v>4356769.5873166798</v>
      </c>
      <c r="J161" s="118">
        <v>1438059.243024745</v>
      </c>
      <c r="K161" s="118">
        <v>-653149.55985415832</v>
      </c>
      <c r="L161" s="118">
        <v>-273069</v>
      </c>
      <c r="M161" s="118">
        <v>-118841.17</v>
      </c>
      <c r="N161" s="118">
        <v>73064.782954198425</v>
      </c>
      <c r="O161" s="118">
        <v>-304931.02913194511</v>
      </c>
      <c r="P161" s="136">
        <f t="shared" si="20"/>
        <v>1596354.7620079741</v>
      </c>
      <c r="Q161" s="136">
        <f t="shared" si="18"/>
        <v>211.7462212505603</v>
      </c>
      <c r="R161" s="118">
        <v>49821714.435879998</v>
      </c>
      <c r="S161" s="118">
        <v>27450074.649999999</v>
      </c>
      <c r="T161" s="118">
        <v>1669492.9377072251</v>
      </c>
      <c r="U161" s="118">
        <v>15147900.933237664</v>
      </c>
      <c r="V161" s="118">
        <v>4796121.9078176655</v>
      </c>
      <c r="W161" s="118">
        <v>1462033.83</v>
      </c>
      <c r="X161" s="160">
        <f t="shared" si="19"/>
        <v>703909.82288255543</v>
      </c>
      <c r="Y161" s="160">
        <f t="shared" si="15"/>
        <v>93.369123608244522</v>
      </c>
      <c r="Z161" s="134">
        <f t="shared" si="17"/>
        <v>892444.93912541866</v>
      </c>
      <c r="AA161" s="134">
        <f t="shared" si="16"/>
        <v>118.37709764231577</v>
      </c>
    </row>
    <row r="162" spans="1:27" s="119" customFormat="1" ht="15" x14ac:dyDescent="0.2">
      <c r="A162" s="118">
        <v>504</v>
      </c>
      <c r="B162" s="118" t="s">
        <v>163</v>
      </c>
      <c r="C162" s="118">
        <v>34</v>
      </c>
      <c r="D162" s="118">
        <v>1764</v>
      </c>
      <c r="E162" s="118">
        <v>5336581.0687645096</v>
      </c>
      <c r="F162" s="118">
        <v>2606021.0005912078</v>
      </c>
      <c r="G162" s="118">
        <v>411621</v>
      </c>
      <c r="H162" s="118">
        <v>417864.15696008893</v>
      </c>
      <c r="I162" s="118">
        <v>1403564.443172052</v>
      </c>
      <c r="J162" s="118">
        <v>396516.81656430673</v>
      </c>
      <c r="K162" s="118">
        <v>-481756.66322408413</v>
      </c>
      <c r="L162" s="118">
        <v>-500555</v>
      </c>
      <c r="M162" s="118">
        <v>78006.070000000007</v>
      </c>
      <c r="N162" s="118">
        <v>16388.180324117595</v>
      </c>
      <c r="O162" s="118">
        <v>-71348.7644765554</v>
      </c>
      <c r="P162" s="136">
        <f t="shared" si="20"/>
        <v>-1060259.8288533762</v>
      </c>
      <c r="Q162" s="136">
        <f t="shared" si="18"/>
        <v>-601.05432474681186</v>
      </c>
      <c r="R162" s="118">
        <v>13916352.218962749</v>
      </c>
      <c r="S162" s="118">
        <v>6092750.8499999996</v>
      </c>
      <c r="T162" s="118">
        <v>628033.40186839341</v>
      </c>
      <c r="U162" s="118">
        <v>4621143.6105410429</v>
      </c>
      <c r="V162" s="118">
        <v>1322437.1665955535</v>
      </c>
      <c r="W162" s="118">
        <v>-10927.929999999993</v>
      </c>
      <c r="X162" s="160">
        <f t="shared" si="19"/>
        <v>-1262915.11995776</v>
      </c>
      <c r="Y162" s="160">
        <f t="shared" si="15"/>
        <v>-715.93827662004537</v>
      </c>
      <c r="Z162" s="134">
        <f t="shared" si="17"/>
        <v>202655.29110438377</v>
      </c>
      <c r="AA162" s="134">
        <f t="shared" si="16"/>
        <v>114.88395187323343</v>
      </c>
    </row>
    <row r="163" spans="1:27" s="119" customFormat="1" ht="15" x14ac:dyDescent="0.2">
      <c r="A163" s="118">
        <v>505</v>
      </c>
      <c r="B163" s="118" t="s">
        <v>164</v>
      </c>
      <c r="C163" s="118">
        <v>35</v>
      </c>
      <c r="D163" s="118">
        <v>20912</v>
      </c>
      <c r="E163" s="118">
        <v>58577755.964227989</v>
      </c>
      <c r="F163" s="118">
        <v>34262560.684015393</v>
      </c>
      <c r="G163" s="118">
        <v>8509147</v>
      </c>
      <c r="H163" s="118">
        <v>3638479.5547234323</v>
      </c>
      <c r="I163" s="118">
        <v>14885151.861152273</v>
      </c>
      <c r="J163" s="118">
        <v>3164770.6125270398</v>
      </c>
      <c r="K163" s="118">
        <v>-563753.40234862536</v>
      </c>
      <c r="L163" s="118">
        <v>-2201441</v>
      </c>
      <c r="M163" s="118">
        <v>107150.69</v>
      </c>
      <c r="N163" s="118">
        <v>229237.89017470696</v>
      </c>
      <c r="O163" s="118">
        <v>-845830.70449757739</v>
      </c>
      <c r="P163" s="136">
        <f t="shared" si="20"/>
        <v>2607717.2215186581</v>
      </c>
      <c r="Q163" s="136">
        <f t="shared" si="18"/>
        <v>124.69956109021892</v>
      </c>
      <c r="R163" s="118">
        <v>131790860.61</v>
      </c>
      <c r="S163" s="118">
        <v>84144774.659999996</v>
      </c>
      <c r="T163" s="118">
        <v>5468495.4791422002</v>
      </c>
      <c r="U163" s="118">
        <v>27568192.97139148</v>
      </c>
      <c r="V163" s="118">
        <v>10554937.664482078</v>
      </c>
      <c r="W163" s="118">
        <v>6414856.6900000004</v>
      </c>
      <c r="X163" s="160">
        <f t="shared" si="19"/>
        <v>2360396.8550157547</v>
      </c>
      <c r="Y163" s="160">
        <f t="shared" si="15"/>
        <v>112.87284119241367</v>
      </c>
      <c r="Z163" s="134">
        <f t="shared" si="17"/>
        <v>247320.3665029034</v>
      </c>
      <c r="AA163" s="134">
        <f t="shared" si="16"/>
        <v>11.826719897805251</v>
      </c>
    </row>
    <row r="164" spans="1:27" s="119" customFormat="1" ht="15" x14ac:dyDescent="0.2">
      <c r="A164" s="118">
        <v>507</v>
      </c>
      <c r="B164" s="118" t="s">
        <v>165</v>
      </c>
      <c r="C164" s="118">
        <v>10</v>
      </c>
      <c r="D164" s="118">
        <v>5564</v>
      </c>
      <c r="E164" s="118">
        <v>12416962.637212723</v>
      </c>
      <c r="F164" s="118">
        <v>7192119.3186636437</v>
      </c>
      <c r="G164" s="118">
        <v>2854979</v>
      </c>
      <c r="H164" s="118">
        <v>2128099.3531403248</v>
      </c>
      <c r="I164" s="118">
        <v>880601.11862387066</v>
      </c>
      <c r="J164" s="118">
        <v>1128003.3488512365</v>
      </c>
      <c r="K164" s="118">
        <v>-810656.74584523321</v>
      </c>
      <c r="L164" s="118">
        <v>-35179</v>
      </c>
      <c r="M164" s="118">
        <v>247243.97</v>
      </c>
      <c r="N164" s="118">
        <v>52260.254874602258</v>
      </c>
      <c r="O164" s="118">
        <v>-225047.91697707158</v>
      </c>
      <c r="P164" s="136">
        <f t="shared" si="20"/>
        <v>995460.06411864795</v>
      </c>
      <c r="Q164" s="136">
        <f t="shared" si="18"/>
        <v>178.91086702348093</v>
      </c>
      <c r="R164" s="118">
        <v>43775937.349999994</v>
      </c>
      <c r="S164" s="118">
        <v>17910806.48</v>
      </c>
      <c r="T164" s="118">
        <v>3198450.6996591957</v>
      </c>
      <c r="U164" s="118">
        <v>16649489.341040572</v>
      </c>
      <c r="V164" s="118">
        <v>3762043.601303855</v>
      </c>
      <c r="W164" s="118">
        <v>3067043.97</v>
      </c>
      <c r="X164" s="160">
        <f t="shared" si="19"/>
        <v>811896.74200362712</v>
      </c>
      <c r="Y164" s="160">
        <f t="shared" si="15"/>
        <v>145.91961574472091</v>
      </c>
      <c r="Z164" s="134">
        <f t="shared" si="17"/>
        <v>183563.32211502083</v>
      </c>
      <c r="AA164" s="134">
        <f t="shared" si="16"/>
        <v>32.991251278760032</v>
      </c>
    </row>
    <row r="165" spans="1:27" s="119" customFormat="1" ht="15" x14ac:dyDescent="0.2">
      <c r="A165" s="118">
        <v>508</v>
      </c>
      <c r="B165" s="118" t="s">
        <v>166</v>
      </c>
      <c r="C165" s="118">
        <v>6</v>
      </c>
      <c r="D165" s="118">
        <v>9360</v>
      </c>
      <c r="E165" s="118">
        <v>23645640.768175215</v>
      </c>
      <c r="F165" s="118">
        <v>16281058.572694259</v>
      </c>
      <c r="G165" s="118">
        <v>3178005</v>
      </c>
      <c r="H165" s="118">
        <v>2630651.5739211016</v>
      </c>
      <c r="I165" s="118">
        <v>549117.47414105933</v>
      </c>
      <c r="J165" s="118">
        <v>1679739.0588825876</v>
      </c>
      <c r="K165" s="118">
        <v>-752852.88941235957</v>
      </c>
      <c r="L165" s="118">
        <v>-982561</v>
      </c>
      <c r="M165" s="118">
        <v>817898.66</v>
      </c>
      <c r="N165" s="118">
        <v>95560.057088242567</v>
      </c>
      <c r="O165" s="118">
        <v>-378585.28089600825</v>
      </c>
      <c r="P165" s="136">
        <f t="shared" si="20"/>
        <v>-527609.54175633565</v>
      </c>
      <c r="Q165" s="136">
        <f t="shared" si="18"/>
        <v>-56.368540785933298</v>
      </c>
      <c r="R165" s="118">
        <v>72340571.090000004</v>
      </c>
      <c r="S165" s="118">
        <v>36514694.200000003</v>
      </c>
      <c r="T165" s="118">
        <v>3953764.8665986834</v>
      </c>
      <c r="U165" s="118">
        <v>22148566.760554716</v>
      </c>
      <c r="V165" s="118">
        <v>5602156.7531381464</v>
      </c>
      <c r="W165" s="118">
        <v>3013342.66</v>
      </c>
      <c r="X165" s="160">
        <f t="shared" si="19"/>
        <v>-1108045.8497084677</v>
      </c>
      <c r="Y165" s="160">
        <f t="shared" si="15"/>
        <v>-118.38096684919527</v>
      </c>
      <c r="Z165" s="134">
        <f t="shared" si="17"/>
        <v>580436.30795213208</v>
      </c>
      <c r="AA165" s="134">
        <f t="shared" si="16"/>
        <v>62.012426063261977</v>
      </c>
    </row>
    <row r="166" spans="1:27" s="119" customFormat="1" ht="15" x14ac:dyDescent="0.2">
      <c r="A166" s="118">
        <v>529</v>
      </c>
      <c r="B166" s="118" t="s">
        <v>167</v>
      </c>
      <c r="C166" s="118">
        <v>2</v>
      </c>
      <c r="D166" s="118">
        <v>19850</v>
      </c>
      <c r="E166" s="118">
        <v>49617796.9934275</v>
      </c>
      <c r="F166" s="118">
        <v>28667331.162991583</v>
      </c>
      <c r="G166" s="118">
        <v>7261502</v>
      </c>
      <c r="H166" s="118">
        <v>7952892.8320776904</v>
      </c>
      <c r="I166" s="118">
        <v>4070144.3002463579</v>
      </c>
      <c r="J166" s="118">
        <v>2305097.3269123631</v>
      </c>
      <c r="K166" s="118">
        <v>4190192.9906637627</v>
      </c>
      <c r="L166" s="118">
        <v>-1086400</v>
      </c>
      <c r="M166" s="118">
        <v>3169960.9</v>
      </c>
      <c r="N166" s="118">
        <v>266120.470211696</v>
      </c>
      <c r="O166" s="118">
        <v>-802875.83608822268</v>
      </c>
      <c r="P166" s="136">
        <f t="shared" si="20"/>
        <v>6376169.1535877287</v>
      </c>
      <c r="Q166" s="136">
        <f t="shared" si="18"/>
        <v>321.21758960139692</v>
      </c>
      <c r="R166" s="118">
        <v>120779930.36330001</v>
      </c>
      <c r="S166" s="118">
        <v>84699652.310000002</v>
      </c>
      <c r="T166" s="118">
        <v>11952894.117903594</v>
      </c>
      <c r="U166" s="118">
        <v>14620872.467841715</v>
      </c>
      <c r="V166" s="118">
        <v>7687811.0848915074</v>
      </c>
      <c r="W166" s="118">
        <v>9345062.9000000004</v>
      </c>
      <c r="X166" s="160">
        <f t="shared" si="19"/>
        <v>7526362.5173368156</v>
      </c>
      <c r="Y166" s="160">
        <f t="shared" si="15"/>
        <v>379.16183966432322</v>
      </c>
      <c r="Z166" s="134">
        <f t="shared" si="17"/>
        <v>-1150193.3637490869</v>
      </c>
      <c r="AA166" s="134">
        <f t="shared" si="16"/>
        <v>-57.944250062926287</v>
      </c>
    </row>
    <row r="167" spans="1:27" s="119" customFormat="1" ht="15" x14ac:dyDescent="0.2">
      <c r="A167" s="118">
        <v>531</v>
      </c>
      <c r="B167" s="118" t="s">
        <v>168</v>
      </c>
      <c r="C167" s="118">
        <v>4</v>
      </c>
      <c r="D167" s="118">
        <v>5072</v>
      </c>
      <c r="E167" s="118">
        <v>11284949.766298849</v>
      </c>
      <c r="F167" s="118">
        <v>8262865.6828040853</v>
      </c>
      <c r="G167" s="118">
        <v>1575156</v>
      </c>
      <c r="H167" s="118">
        <v>592593.74592244241</v>
      </c>
      <c r="I167" s="118">
        <v>3123858.1010100087</v>
      </c>
      <c r="J167" s="118">
        <v>892457.54867764446</v>
      </c>
      <c r="K167" s="118">
        <v>-1097883.4750977457</v>
      </c>
      <c r="L167" s="118">
        <v>-213181</v>
      </c>
      <c r="M167" s="118">
        <v>96760.91</v>
      </c>
      <c r="N167" s="118">
        <v>49779.810245056193</v>
      </c>
      <c r="O167" s="118">
        <v>-205147.92144279421</v>
      </c>
      <c r="P167" s="136">
        <f t="shared" si="20"/>
        <v>1792309.6358198486</v>
      </c>
      <c r="Q167" s="136">
        <f t="shared" si="18"/>
        <v>353.37335091085345</v>
      </c>
      <c r="R167" s="118">
        <v>34588720.07</v>
      </c>
      <c r="S167" s="118">
        <v>19194305.899999999</v>
      </c>
      <c r="T167" s="118">
        <v>890645.25816501945</v>
      </c>
      <c r="U167" s="118">
        <v>10799487.129237399</v>
      </c>
      <c r="V167" s="118">
        <v>2976466.5272113886</v>
      </c>
      <c r="W167" s="118">
        <v>1458735.91</v>
      </c>
      <c r="X167" s="160">
        <f t="shared" si="19"/>
        <v>730920.65461380035</v>
      </c>
      <c r="Y167" s="160">
        <f t="shared" si="15"/>
        <v>144.10896187180606</v>
      </c>
      <c r="Z167" s="134">
        <f t="shared" si="17"/>
        <v>1061388.9812060483</v>
      </c>
      <c r="AA167" s="134">
        <f t="shared" si="16"/>
        <v>209.26438903904739</v>
      </c>
    </row>
    <row r="168" spans="1:27" s="119" customFormat="1" ht="15" x14ac:dyDescent="0.2">
      <c r="A168" s="118">
        <v>535</v>
      </c>
      <c r="B168" s="118" t="s">
        <v>169</v>
      </c>
      <c r="C168" s="118">
        <v>17</v>
      </c>
      <c r="D168" s="118">
        <v>10419</v>
      </c>
      <c r="E168" s="118">
        <v>33662237.172856711</v>
      </c>
      <c r="F168" s="118">
        <v>14110604.918933956</v>
      </c>
      <c r="G168" s="118">
        <v>2581916</v>
      </c>
      <c r="H168" s="118">
        <v>1383327.67210645</v>
      </c>
      <c r="I168" s="118">
        <v>14607306.980716048</v>
      </c>
      <c r="J168" s="118">
        <v>1951961.086962169</v>
      </c>
      <c r="K168" s="118">
        <v>456401.84811782994</v>
      </c>
      <c r="L168" s="118">
        <v>-927929</v>
      </c>
      <c r="M168" s="118">
        <v>-974040.7</v>
      </c>
      <c r="N168" s="118">
        <v>80644.450953963154</v>
      </c>
      <c r="O168" s="118">
        <v>-421418.80786917842</v>
      </c>
      <c r="P168" s="136">
        <f t="shared" si="20"/>
        <v>-813462.72293547168</v>
      </c>
      <c r="Q168" s="136">
        <f t="shared" si="18"/>
        <v>-78.07493261689909</v>
      </c>
      <c r="R168" s="118">
        <v>80590554.323599994</v>
      </c>
      <c r="S168" s="118">
        <v>31606880.960000001</v>
      </c>
      <c r="T168" s="118">
        <v>2079089.5386693361</v>
      </c>
      <c r="U168" s="118">
        <v>38396467.565769553</v>
      </c>
      <c r="V168" s="118">
        <v>6510054.0035441034</v>
      </c>
      <c r="W168" s="118">
        <v>679946.3</v>
      </c>
      <c r="X168" s="160">
        <f t="shared" si="19"/>
        <v>-1318115.9556170106</v>
      </c>
      <c r="Y168" s="160">
        <f t="shared" si="15"/>
        <v>-126.51079332152899</v>
      </c>
      <c r="Z168" s="134">
        <f t="shared" si="17"/>
        <v>504653.23268153891</v>
      </c>
      <c r="AA168" s="134">
        <f t="shared" si="16"/>
        <v>48.435860704629896</v>
      </c>
    </row>
    <row r="169" spans="1:27" s="119" customFormat="1" ht="15" x14ac:dyDescent="0.2">
      <c r="A169" s="118">
        <v>536</v>
      </c>
      <c r="B169" s="118" t="s">
        <v>170</v>
      </c>
      <c r="C169" s="118">
        <v>6</v>
      </c>
      <c r="D169" s="118">
        <v>35346</v>
      </c>
      <c r="E169" s="118">
        <v>83248689.915122911</v>
      </c>
      <c r="F169" s="118">
        <v>58441745.093422756</v>
      </c>
      <c r="G169" s="118">
        <v>9778744</v>
      </c>
      <c r="H169" s="118">
        <v>6519132.335337569</v>
      </c>
      <c r="I169" s="118">
        <v>19539015.544062998</v>
      </c>
      <c r="J169" s="118">
        <v>4309968.564386202</v>
      </c>
      <c r="K169" s="118">
        <v>-1123305.9487931768</v>
      </c>
      <c r="L169" s="118">
        <v>-1922232</v>
      </c>
      <c r="M169" s="118">
        <v>329302.8</v>
      </c>
      <c r="N169" s="118">
        <v>396494.82291168097</v>
      </c>
      <c r="O169" s="118">
        <v>-1429644.8011271697</v>
      </c>
      <c r="P169" s="136">
        <f t="shared" si="20"/>
        <v>11590530.495077953</v>
      </c>
      <c r="Q169" s="136">
        <f t="shared" si="18"/>
        <v>327.91632702647973</v>
      </c>
      <c r="R169" s="118">
        <v>206583750.16000003</v>
      </c>
      <c r="S169" s="118">
        <v>144605471.02000001</v>
      </c>
      <c r="T169" s="118">
        <v>9797999.9568963815</v>
      </c>
      <c r="U169" s="118">
        <v>40031255.952458531</v>
      </c>
      <c r="V169" s="118">
        <v>14374327.590412365</v>
      </c>
      <c r="W169" s="118">
        <v>8185814.7999999998</v>
      </c>
      <c r="X169" s="160">
        <f t="shared" si="19"/>
        <v>10411119.1597673</v>
      </c>
      <c r="Y169" s="160">
        <f t="shared" si="15"/>
        <v>294.54872290407116</v>
      </c>
      <c r="Z169" s="134">
        <f t="shared" si="17"/>
        <v>1179411.3353106529</v>
      </c>
      <c r="AA169" s="134">
        <f t="shared" si="16"/>
        <v>33.367604122408558</v>
      </c>
    </row>
    <row r="170" spans="1:27" s="119" customFormat="1" ht="15" x14ac:dyDescent="0.2">
      <c r="A170" s="118">
        <v>538</v>
      </c>
      <c r="B170" s="118" t="s">
        <v>171</v>
      </c>
      <c r="C170" s="118">
        <v>2</v>
      </c>
      <c r="D170" s="118">
        <v>4644</v>
      </c>
      <c r="E170" s="118">
        <v>14614174.411563143</v>
      </c>
      <c r="F170" s="118">
        <v>7755583.6360939797</v>
      </c>
      <c r="G170" s="118">
        <v>913365</v>
      </c>
      <c r="H170" s="118">
        <v>345711.25090761913</v>
      </c>
      <c r="I170" s="118">
        <v>4230231.2336015012</v>
      </c>
      <c r="J170" s="118">
        <v>796036.83807637822</v>
      </c>
      <c r="K170" s="118">
        <v>28446.413684924817</v>
      </c>
      <c r="L170" s="118">
        <v>668912</v>
      </c>
      <c r="M170" s="118">
        <v>-47750.09</v>
      </c>
      <c r="N170" s="118">
        <v>47163.80896445243</v>
      </c>
      <c r="O170" s="118">
        <v>-187836.54321378871</v>
      </c>
      <c r="P170" s="136">
        <f t="shared" si="20"/>
        <v>-64310.86344807595</v>
      </c>
      <c r="Q170" s="136">
        <f t="shared" si="18"/>
        <v>-13.848161810524537</v>
      </c>
      <c r="R170" s="118">
        <v>31053416.193799999</v>
      </c>
      <c r="S170" s="118">
        <v>18221069.77</v>
      </c>
      <c r="T170" s="118">
        <v>519590.75716561422</v>
      </c>
      <c r="U170" s="118">
        <v>7797033.882263503</v>
      </c>
      <c r="V170" s="118">
        <v>2654890.4275304084</v>
      </c>
      <c r="W170" s="118">
        <v>1534526.91</v>
      </c>
      <c r="X170" s="160">
        <f t="shared" si="19"/>
        <v>-326304.44684047252</v>
      </c>
      <c r="Y170" s="160">
        <f t="shared" si="15"/>
        <v>-70.263662110351532</v>
      </c>
      <c r="Z170" s="134">
        <f t="shared" si="17"/>
        <v>261993.58339239657</v>
      </c>
      <c r="AA170" s="134">
        <f t="shared" si="16"/>
        <v>56.415500299826995</v>
      </c>
    </row>
    <row r="171" spans="1:27" s="119" customFormat="1" ht="15" x14ac:dyDescent="0.2">
      <c r="A171" s="118">
        <v>541</v>
      </c>
      <c r="B171" s="118" t="s">
        <v>172</v>
      </c>
      <c r="C171" s="118">
        <v>12</v>
      </c>
      <c r="D171" s="118">
        <v>9243</v>
      </c>
      <c r="E171" s="118">
        <v>29202497.266412377</v>
      </c>
      <c r="F171" s="118">
        <v>11179859.324999491</v>
      </c>
      <c r="G171" s="118">
        <v>2191811</v>
      </c>
      <c r="H171" s="118">
        <v>2799257.1603177306</v>
      </c>
      <c r="I171" s="118">
        <v>5687437.3935074266</v>
      </c>
      <c r="J171" s="118">
        <v>1968519.2471732125</v>
      </c>
      <c r="K171" s="118">
        <v>2654171.6155870394</v>
      </c>
      <c r="L171" s="118">
        <v>-962239</v>
      </c>
      <c r="M171" s="118">
        <v>674330.56</v>
      </c>
      <c r="N171" s="118">
        <v>74877.393522035723</v>
      </c>
      <c r="O171" s="118">
        <v>-373852.96488480817</v>
      </c>
      <c r="P171" s="136">
        <f t="shared" si="20"/>
        <v>-3308325.536190249</v>
      </c>
      <c r="Q171" s="136">
        <f t="shared" si="18"/>
        <v>-357.92767891271762</v>
      </c>
      <c r="R171" s="118">
        <v>78781376.980000004</v>
      </c>
      <c r="S171" s="118">
        <v>26663027.989999998</v>
      </c>
      <c r="T171" s="118">
        <v>4207174.8039701907</v>
      </c>
      <c r="U171" s="118">
        <v>38068116.557303682</v>
      </c>
      <c r="V171" s="118">
        <v>6565277.7054371508</v>
      </c>
      <c r="W171" s="118">
        <v>1903902.56</v>
      </c>
      <c r="X171" s="160">
        <f t="shared" si="19"/>
        <v>-1373877.3632889837</v>
      </c>
      <c r="Y171" s="160">
        <f t="shared" si="15"/>
        <v>-148.63976666547481</v>
      </c>
      <c r="Z171" s="134">
        <f t="shared" si="17"/>
        <v>-1934448.1729012653</v>
      </c>
      <c r="AA171" s="134">
        <f t="shared" si="16"/>
        <v>-209.28791224724282</v>
      </c>
    </row>
    <row r="172" spans="1:27" s="119" customFormat="1" ht="15" x14ac:dyDescent="0.2">
      <c r="A172" s="118">
        <v>543</v>
      </c>
      <c r="B172" s="118" t="s">
        <v>173</v>
      </c>
      <c r="C172" s="118">
        <v>35</v>
      </c>
      <c r="D172" s="118">
        <v>44458</v>
      </c>
      <c r="E172" s="118">
        <v>118776797.20233011</v>
      </c>
      <c r="F172" s="118">
        <v>72118166.261306539</v>
      </c>
      <c r="G172" s="118">
        <v>12473530</v>
      </c>
      <c r="H172" s="118">
        <v>8147476.6404353483</v>
      </c>
      <c r="I172" s="118">
        <v>27833065.931889866</v>
      </c>
      <c r="J172" s="118">
        <v>5177628.6164690685</v>
      </c>
      <c r="K172" s="118">
        <v>5616152.8683547294</v>
      </c>
      <c r="L172" s="118">
        <v>-6734788</v>
      </c>
      <c r="M172" s="118">
        <v>1414572.74</v>
      </c>
      <c r="N172" s="118">
        <v>576948.49915505492</v>
      </c>
      <c r="O172" s="118">
        <v>-1798199.1899652495</v>
      </c>
      <c r="P172" s="136">
        <f t="shared" si="20"/>
        <v>6047757.1653152406</v>
      </c>
      <c r="Q172" s="136">
        <f t="shared" si="18"/>
        <v>136.03304614052004</v>
      </c>
      <c r="R172" s="118">
        <v>260160249.91000003</v>
      </c>
      <c r="S172" s="118">
        <v>198170213.15000001</v>
      </c>
      <c r="T172" s="118">
        <v>12245351.329980021</v>
      </c>
      <c r="U172" s="118">
        <v>35265104.029353917</v>
      </c>
      <c r="V172" s="118">
        <v>17268091.11546712</v>
      </c>
      <c r="W172" s="118">
        <v>7153314.7400000002</v>
      </c>
      <c r="X172" s="160">
        <f t="shared" si="19"/>
        <v>9941824.454801023</v>
      </c>
      <c r="Y172" s="160">
        <f t="shared" si="15"/>
        <v>223.62284526521714</v>
      </c>
      <c r="Z172" s="134">
        <f t="shared" si="17"/>
        <v>-3894067.2894857824</v>
      </c>
      <c r="AA172" s="134">
        <f t="shared" si="16"/>
        <v>-87.589799124697066</v>
      </c>
    </row>
    <row r="173" spans="1:27" s="119" customFormat="1" ht="15" x14ac:dyDescent="0.2">
      <c r="A173" s="118">
        <v>545</v>
      </c>
      <c r="B173" s="118" t="s">
        <v>174</v>
      </c>
      <c r="C173" s="118">
        <v>15</v>
      </c>
      <c r="D173" s="118">
        <v>9584</v>
      </c>
      <c r="E173" s="118">
        <v>29471140.714168943</v>
      </c>
      <c r="F173" s="118">
        <v>12638397.586159185</v>
      </c>
      <c r="G173" s="118">
        <v>4152856</v>
      </c>
      <c r="H173" s="118">
        <v>2977914.3492322783</v>
      </c>
      <c r="I173" s="118">
        <v>10547114.542636201</v>
      </c>
      <c r="J173" s="118">
        <v>2121957.9720273744</v>
      </c>
      <c r="K173" s="118">
        <v>1843456.1302430411</v>
      </c>
      <c r="L173" s="118">
        <v>363744</v>
      </c>
      <c r="M173" s="118">
        <v>-364955.64</v>
      </c>
      <c r="N173" s="118">
        <v>81869.243023641902</v>
      </c>
      <c r="O173" s="118">
        <v>-387645.44146445976</v>
      </c>
      <c r="P173" s="136">
        <f t="shared" si="20"/>
        <v>4503568.027688317</v>
      </c>
      <c r="Q173" s="136">
        <f t="shared" si="18"/>
        <v>469.90484429135194</v>
      </c>
      <c r="R173" s="118">
        <v>69484600.890000001</v>
      </c>
      <c r="S173" s="118">
        <v>29608951.960000001</v>
      </c>
      <c r="T173" s="118">
        <v>4475690.4672836121</v>
      </c>
      <c r="U173" s="118">
        <v>30239191.998645641</v>
      </c>
      <c r="V173" s="118">
        <v>7077016.5877885977</v>
      </c>
      <c r="W173" s="118">
        <v>4151644.36</v>
      </c>
      <c r="X173" s="160">
        <f t="shared" si="19"/>
        <v>6067894.4837178588</v>
      </c>
      <c r="Y173" s="160">
        <f t="shared" si="15"/>
        <v>633.12755464501868</v>
      </c>
      <c r="Z173" s="134">
        <f t="shared" si="17"/>
        <v>-1564326.4560295418</v>
      </c>
      <c r="AA173" s="134">
        <f t="shared" si="16"/>
        <v>-163.22271035366671</v>
      </c>
    </row>
    <row r="174" spans="1:27" s="119" customFormat="1" ht="15" x14ac:dyDescent="0.2">
      <c r="A174" s="118">
        <v>560</v>
      </c>
      <c r="B174" s="118" t="s">
        <v>175</v>
      </c>
      <c r="C174" s="118">
        <v>7</v>
      </c>
      <c r="D174" s="118">
        <v>15735</v>
      </c>
      <c r="E174" s="118">
        <v>45577904.372334346</v>
      </c>
      <c r="F174" s="118">
        <v>23329597.393505268</v>
      </c>
      <c r="G174" s="118">
        <v>4554874</v>
      </c>
      <c r="H174" s="118">
        <v>2663375.0923346821</v>
      </c>
      <c r="I174" s="118">
        <v>10988587.987124622</v>
      </c>
      <c r="J174" s="118">
        <v>2812027.5711718397</v>
      </c>
      <c r="K174" s="118">
        <v>204330.25860566518</v>
      </c>
      <c r="L174" s="118">
        <v>-1909711</v>
      </c>
      <c r="M174" s="118">
        <v>776058.29</v>
      </c>
      <c r="N174" s="118">
        <v>149351.98373657383</v>
      </c>
      <c r="O174" s="118">
        <v>-636435.83278832154</v>
      </c>
      <c r="P174" s="136">
        <f t="shared" si="20"/>
        <v>-2645848.6286440119</v>
      </c>
      <c r="Q174" s="136">
        <f t="shared" si="18"/>
        <v>-168.15053248452571</v>
      </c>
      <c r="R174" s="118">
        <v>106898135.03547975</v>
      </c>
      <c r="S174" s="118">
        <v>55681328.880000003</v>
      </c>
      <c r="T174" s="118">
        <v>4002950.5410979232</v>
      </c>
      <c r="U174" s="118">
        <v>31780481.683280874</v>
      </c>
      <c r="V174" s="118">
        <v>9378491.9535839241</v>
      </c>
      <c r="W174" s="118">
        <v>3421221.29</v>
      </c>
      <c r="X174" s="160">
        <f t="shared" si="19"/>
        <v>-2633660.6875170171</v>
      </c>
      <c r="Y174" s="160">
        <f t="shared" si="15"/>
        <v>-167.37595726196486</v>
      </c>
      <c r="Z174" s="134">
        <f t="shared" si="17"/>
        <v>-12187.941126994789</v>
      </c>
      <c r="AA174" s="134">
        <f t="shared" si="16"/>
        <v>-0.77457522256083822</v>
      </c>
    </row>
    <row r="175" spans="1:27" s="119" customFormat="1" ht="15" x14ac:dyDescent="0.2">
      <c r="A175" s="118">
        <v>561</v>
      </c>
      <c r="B175" s="118" t="s">
        <v>176</v>
      </c>
      <c r="C175" s="118">
        <v>2</v>
      </c>
      <c r="D175" s="118">
        <v>1317</v>
      </c>
      <c r="E175" s="118">
        <v>4211009.569894935</v>
      </c>
      <c r="F175" s="118">
        <v>1713579.8986172753</v>
      </c>
      <c r="G175" s="118">
        <v>427676</v>
      </c>
      <c r="H175" s="118">
        <v>489256.0635168709</v>
      </c>
      <c r="I175" s="118">
        <v>983055.97034078452</v>
      </c>
      <c r="J175" s="118">
        <v>285287.23308439273</v>
      </c>
      <c r="K175" s="118">
        <v>405805.70738276932</v>
      </c>
      <c r="L175" s="118">
        <v>-296983</v>
      </c>
      <c r="M175" s="118">
        <v>-27605.35</v>
      </c>
      <c r="N175" s="118">
        <v>11603.682761287824</v>
      </c>
      <c r="O175" s="118">
        <v>-53268.890485047319</v>
      </c>
      <c r="P175" s="136">
        <f t="shared" si="20"/>
        <v>-272602.25467660185</v>
      </c>
      <c r="Q175" s="136">
        <f t="shared" si="18"/>
        <v>-206.98728525178575</v>
      </c>
      <c r="R175" s="118">
        <v>9415221.6155199986</v>
      </c>
      <c r="S175" s="118">
        <v>4085099.13</v>
      </c>
      <c r="T175" s="118">
        <v>735333.38297376095</v>
      </c>
      <c r="U175" s="118">
        <v>3608072.0526811765</v>
      </c>
      <c r="V175" s="118">
        <v>951471.47466524527</v>
      </c>
      <c r="W175" s="118">
        <v>103087.65</v>
      </c>
      <c r="X175" s="160">
        <f t="shared" si="19"/>
        <v>67842.074800183997</v>
      </c>
      <c r="Y175" s="160">
        <f t="shared" si="15"/>
        <v>51.512585269691719</v>
      </c>
      <c r="Z175" s="134">
        <f t="shared" si="17"/>
        <v>-340444.32947678585</v>
      </c>
      <c r="AA175" s="134">
        <f t="shared" si="16"/>
        <v>-258.49987052147748</v>
      </c>
    </row>
    <row r="176" spans="1:27" s="119" customFormat="1" ht="15" x14ac:dyDescent="0.2">
      <c r="A176" s="118">
        <v>562</v>
      </c>
      <c r="B176" s="118" t="s">
        <v>177</v>
      </c>
      <c r="C176" s="118">
        <v>6</v>
      </c>
      <c r="D176" s="118">
        <v>8935</v>
      </c>
      <c r="E176" s="118">
        <v>24048417.899034224</v>
      </c>
      <c r="F176" s="118">
        <v>14068550.736425893</v>
      </c>
      <c r="G176" s="118">
        <v>3053702</v>
      </c>
      <c r="H176" s="118">
        <v>1770434.6310910713</v>
      </c>
      <c r="I176" s="118">
        <v>4851618.2045474602</v>
      </c>
      <c r="J176" s="118">
        <v>1710905.5069268346</v>
      </c>
      <c r="K176" s="118">
        <v>39104.140786981421</v>
      </c>
      <c r="L176" s="118">
        <v>-581202</v>
      </c>
      <c r="M176" s="118">
        <v>261227.9</v>
      </c>
      <c r="N176" s="118">
        <v>83934.944815275798</v>
      </c>
      <c r="O176" s="118">
        <v>-361395.24410318735</v>
      </c>
      <c r="P176" s="136">
        <f t="shared" si="20"/>
        <v>848462.92145610601</v>
      </c>
      <c r="Q176" s="136">
        <f t="shared" si="18"/>
        <v>94.959476380090209</v>
      </c>
      <c r="R176" s="118">
        <v>64210995.450000003</v>
      </c>
      <c r="S176" s="118">
        <v>32112408.34</v>
      </c>
      <c r="T176" s="118">
        <v>2660895.25761957</v>
      </c>
      <c r="U176" s="118">
        <v>21739906.92005543</v>
      </c>
      <c r="V176" s="118">
        <v>5706101.0690478776</v>
      </c>
      <c r="W176" s="118">
        <v>2733727.9</v>
      </c>
      <c r="X176" s="160">
        <f t="shared" si="19"/>
        <v>742044.03672286868</v>
      </c>
      <c r="Y176" s="160">
        <f t="shared" si="15"/>
        <v>83.049136734512444</v>
      </c>
      <c r="Z176" s="134">
        <f t="shared" si="17"/>
        <v>106418.88473323733</v>
      </c>
      <c r="AA176" s="134">
        <f t="shared" si="16"/>
        <v>11.910339645577764</v>
      </c>
    </row>
    <row r="177" spans="1:27" s="119" customFormat="1" ht="15" x14ac:dyDescent="0.2">
      <c r="A177" s="118">
        <v>563</v>
      </c>
      <c r="B177" s="118" t="s">
        <v>178</v>
      </c>
      <c r="C177" s="118">
        <v>17</v>
      </c>
      <c r="D177" s="118">
        <v>7025</v>
      </c>
      <c r="E177" s="118">
        <v>23238096.033659913</v>
      </c>
      <c r="F177" s="118">
        <v>10401912.434028011</v>
      </c>
      <c r="G177" s="118">
        <v>2137059</v>
      </c>
      <c r="H177" s="118">
        <v>1194863.3654894892</v>
      </c>
      <c r="I177" s="118">
        <v>6410666.6019456359</v>
      </c>
      <c r="J177" s="118">
        <v>1302524.839191502</v>
      </c>
      <c r="K177" s="118">
        <v>-642344.56861740584</v>
      </c>
      <c r="L177" s="118">
        <v>-388633</v>
      </c>
      <c r="M177" s="118">
        <v>-712100.26</v>
      </c>
      <c r="N177" s="118">
        <v>61605.694086593605</v>
      </c>
      <c r="O177" s="118">
        <v>-284141.19639898057</v>
      </c>
      <c r="P177" s="136">
        <f t="shared" si="20"/>
        <v>-3756683.1239350699</v>
      </c>
      <c r="Q177" s="136">
        <f t="shared" si="18"/>
        <v>-534.75916354947617</v>
      </c>
      <c r="R177" s="118">
        <v>60915088.86428</v>
      </c>
      <c r="S177" s="118">
        <v>23698155.760000002</v>
      </c>
      <c r="T177" s="118">
        <v>1795833.1631939947</v>
      </c>
      <c r="U177" s="118">
        <v>25189654.179884568</v>
      </c>
      <c r="V177" s="118">
        <v>4344096.3555738218</v>
      </c>
      <c r="W177" s="118">
        <v>1036325.74</v>
      </c>
      <c r="X177" s="160">
        <f t="shared" si="19"/>
        <v>-4851023.6656276211</v>
      </c>
      <c r="Y177" s="160">
        <f t="shared" si="15"/>
        <v>-690.53717660179655</v>
      </c>
      <c r="Z177" s="134">
        <f t="shared" si="17"/>
        <v>1094340.5416925512</v>
      </c>
      <c r="AA177" s="134">
        <f t="shared" si="16"/>
        <v>155.77801305232046</v>
      </c>
    </row>
    <row r="178" spans="1:27" s="119" customFormat="1" ht="15" x14ac:dyDescent="0.2">
      <c r="A178" s="118">
        <v>564</v>
      </c>
      <c r="B178" s="118" t="s">
        <v>179</v>
      </c>
      <c r="C178" s="118">
        <v>17</v>
      </c>
      <c r="D178" s="118">
        <v>211848</v>
      </c>
      <c r="E178" s="118">
        <v>515410333.23512197</v>
      </c>
      <c r="F178" s="118">
        <v>320354227.1215719</v>
      </c>
      <c r="G178" s="118">
        <v>63479458</v>
      </c>
      <c r="H178" s="118">
        <v>45399344.967214935</v>
      </c>
      <c r="I178" s="118">
        <v>118348006.72697836</v>
      </c>
      <c r="J178" s="118">
        <v>28631186.758485146</v>
      </c>
      <c r="K178" s="118">
        <v>-15581044.387715261</v>
      </c>
      <c r="L178" s="118">
        <v>9631</v>
      </c>
      <c r="M178" s="118">
        <v>15740524.710000001</v>
      </c>
      <c r="N178" s="118">
        <v>2315586.6022471637</v>
      </c>
      <c r="O178" s="118">
        <v>-8568646.8576129861</v>
      </c>
      <c r="P178" s="136">
        <f t="shared" si="20"/>
        <v>54717941.406047344</v>
      </c>
      <c r="Q178" s="136">
        <f t="shared" si="18"/>
        <v>258.28868531233405</v>
      </c>
      <c r="R178" s="118">
        <v>1266451165.5437999</v>
      </c>
      <c r="S178" s="118">
        <v>819877658.13999999</v>
      </c>
      <c r="T178" s="118">
        <v>68233481.619819492</v>
      </c>
      <c r="U178" s="118">
        <v>249402691.69645357</v>
      </c>
      <c r="V178" s="118">
        <v>95488876.918839708</v>
      </c>
      <c r="W178" s="118">
        <v>79229613.710000008</v>
      </c>
      <c r="X178" s="160">
        <f t="shared" si="19"/>
        <v>45781156.541312933</v>
      </c>
      <c r="Y178" s="160">
        <f t="shared" si="15"/>
        <v>216.10379395280074</v>
      </c>
      <c r="Z178" s="134">
        <f t="shared" si="17"/>
        <v>8936784.8647344112</v>
      </c>
      <c r="AA178" s="134">
        <f t="shared" si="16"/>
        <v>42.184891359533303</v>
      </c>
    </row>
    <row r="179" spans="1:27" s="119" customFormat="1" ht="15" x14ac:dyDescent="0.2">
      <c r="A179" s="118">
        <v>576</v>
      </c>
      <c r="B179" s="118" t="s">
        <v>180</v>
      </c>
      <c r="C179" s="118">
        <v>7</v>
      </c>
      <c r="D179" s="118">
        <v>2750</v>
      </c>
      <c r="E179" s="118">
        <v>6808817.8813082501</v>
      </c>
      <c r="F179" s="118">
        <v>3369758.4916209024</v>
      </c>
      <c r="G179" s="118">
        <v>1514790</v>
      </c>
      <c r="H179" s="118">
        <v>980934.29103066272</v>
      </c>
      <c r="I179" s="118">
        <v>447203.33466567774</v>
      </c>
      <c r="J179" s="118">
        <v>629448.88798383507</v>
      </c>
      <c r="K179" s="118">
        <v>356440.79268943792</v>
      </c>
      <c r="L179" s="118">
        <v>-273557</v>
      </c>
      <c r="M179" s="118">
        <v>11225.05</v>
      </c>
      <c r="N179" s="118">
        <v>23312.270540380763</v>
      </c>
      <c r="O179" s="118">
        <v>-111229.64983589987</v>
      </c>
      <c r="P179" s="136">
        <f t="shared" si="20"/>
        <v>139508.58738674689</v>
      </c>
      <c r="Q179" s="136">
        <f t="shared" si="18"/>
        <v>50.730395413362508</v>
      </c>
      <c r="R179" s="118">
        <v>21728826.067325253</v>
      </c>
      <c r="S179" s="118">
        <v>8135244.8899999997</v>
      </c>
      <c r="T179" s="118">
        <v>1474305.8099261126</v>
      </c>
      <c r="U179" s="118">
        <v>9310077.3839183338</v>
      </c>
      <c r="V179" s="118">
        <v>2099297.1020866297</v>
      </c>
      <c r="W179" s="118">
        <v>1252458.05</v>
      </c>
      <c r="X179" s="160">
        <f t="shared" si="19"/>
        <v>542557.16860582307</v>
      </c>
      <c r="Y179" s="160">
        <f t="shared" si="15"/>
        <v>197.29351585666294</v>
      </c>
      <c r="Z179" s="134">
        <f t="shared" si="17"/>
        <v>-403048.58121907618</v>
      </c>
      <c r="AA179" s="134">
        <f t="shared" si="16"/>
        <v>-146.56312044330042</v>
      </c>
    </row>
    <row r="180" spans="1:27" s="119" customFormat="1" ht="15" x14ac:dyDescent="0.2">
      <c r="A180" s="118">
        <v>577</v>
      </c>
      <c r="B180" s="118" t="s">
        <v>181</v>
      </c>
      <c r="C180" s="118">
        <v>2</v>
      </c>
      <c r="D180" s="118">
        <v>11138</v>
      </c>
      <c r="E180" s="118">
        <v>31106438.316348158</v>
      </c>
      <c r="F180" s="118">
        <v>17589505.563424312</v>
      </c>
      <c r="G180" s="118">
        <v>2514858</v>
      </c>
      <c r="H180" s="118">
        <v>1979281.3739285902</v>
      </c>
      <c r="I180" s="118">
        <v>7835940.1495970683</v>
      </c>
      <c r="J180" s="118">
        <v>1609314.53374825</v>
      </c>
      <c r="K180" s="118">
        <v>310589.7902028361</v>
      </c>
      <c r="L180" s="118">
        <v>80242</v>
      </c>
      <c r="M180" s="118">
        <v>608357.85</v>
      </c>
      <c r="N180" s="118">
        <v>121247.44406118954</v>
      </c>
      <c r="O180" s="118">
        <v>-450500.30540809187</v>
      </c>
      <c r="P180" s="136">
        <f t="shared" si="20"/>
        <v>1092398.0832060017</v>
      </c>
      <c r="Q180" s="136">
        <f t="shared" si="18"/>
        <v>98.078477572813938</v>
      </c>
      <c r="R180" s="118">
        <v>69705445.270359993</v>
      </c>
      <c r="S180" s="118">
        <v>43945388.590000004</v>
      </c>
      <c r="T180" s="118">
        <v>2974791.6852956447</v>
      </c>
      <c r="U180" s="118">
        <v>15054631.744087966</v>
      </c>
      <c r="V180" s="118">
        <v>5367281.4449874097</v>
      </c>
      <c r="W180" s="118">
        <v>3203457.85</v>
      </c>
      <c r="X180" s="160">
        <f t="shared" si="19"/>
        <v>840106.04401102662</v>
      </c>
      <c r="Y180" s="160">
        <f t="shared" si="15"/>
        <v>75.427010595351646</v>
      </c>
      <c r="Z180" s="134">
        <f t="shared" si="17"/>
        <v>252292.03919497505</v>
      </c>
      <c r="AA180" s="134">
        <f t="shared" si="16"/>
        <v>22.651466977462295</v>
      </c>
    </row>
    <row r="181" spans="1:27" s="119" customFormat="1" ht="15" x14ac:dyDescent="0.2">
      <c r="A181" s="118">
        <v>578</v>
      </c>
      <c r="B181" s="118" t="s">
        <v>182</v>
      </c>
      <c r="C181" s="118">
        <v>18</v>
      </c>
      <c r="D181" s="118">
        <v>3100</v>
      </c>
      <c r="E181" s="118">
        <v>8525140.7868575566</v>
      </c>
      <c r="F181" s="118">
        <v>4330443.7740354938</v>
      </c>
      <c r="G181" s="118">
        <v>1337755</v>
      </c>
      <c r="H181" s="118">
        <v>587341.10308208549</v>
      </c>
      <c r="I181" s="118">
        <v>2201329.2591393837</v>
      </c>
      <c r="J181" s="118">
        <v>686559.97341075726</v>
      </c>
      <c r="K181" s="118">
        <v>-291386.51023903955</v>
      </c>
      <c r="L181" s="118">
        <v>-27899</v>
      </c>
      <c r="M181" s="118">
        <v>-454295</v>
      </c>
      <c r="N181" s="118">
        <v>25601.235858531116</v>
      </c>
      <c r="O181" s="118">
        <v>-125386.1507241053</v>
      </c>
      <c r="P181" s="136">
        <f t="shared" si="20"/>
        <v>-255077.10229445063</v>
      </c>
      <c r="Q181" s="136">
        <f t="shared" si="18"/>
        <v>-82.282936224016325</v>
      </c>
      <c r="R181" s="118">
        <v>25899251.199999999</v>
      </c>
      <c r="S181" s="118">
        <v>9810244.5299999993</v>
      </c>
      <c r="T181" s="118">
        <v>882750.51609026722</v>
      </c>
      <c r="U181" s="118">
        <v>11537100.848089065</v>
      </c>
      <c r="V181" s="118">
        <v>2289770.2896996615</v>
      </c>
      <c r="W181" s="118">
        <v>855561</v>
      </c>
      <c r="X181" s="160">
        <f t="shared" si="19"/>
        <v>-523824.0161210075</v>
      </c>
      <c r="Y181" s="160">
        <f t="shared" si="15"/>
        <v>-168.97548907129274</v>
      </c>
      <c r="Z181" s="134">
        <f t="shared" si="17"/>
        <v>268746.91382655688</v>
      </c>
      <c r="AA181" s="134">
        <f t="shared" si="16"/>
        <v>86.692552847276417</v>
      </c>
    </row>
    <row r="182" spans="1:27" s="119" customFormat="1" ht="15" x14ac:dyDescent="0.2">
      <c r="A182" s="118">
        <v>580</v>
      </c>
      <c r="B182" s="118" t="s">
        <v>183</v>
      </c>
      <c r="C182" s="118">
        <v>9</v>
      </c>
      <c r="D182" s="118">
        <v>4438</v>
      </c>
      <c r="E182" s="118">
        <v>11315618.386651255</v>
      </c>
      <c r="F182" s="118">
        <v>6073130.7726911735</v>
      </c>
      <c r="G182" s="118">
        <v>1363039</v>
      </c>
      <c r="H182" s="118">
        <v>1062617.2439968386</v>
      </c>
      <c r="I182" s="118">
        <v>1420300.7109251353</v>
      </c>
      <c r="J182" s="118">
        <v>1012751.7011421002</v>
      </c>
      <c r="K182" s="118">
        <v>-260734.39033747476</v>
      </c>
      <c r="L182" s="118">
        <v>-308852</v>
      </c>
      <c r="M182" s="118">
        <v>-126232.17</v>
      </c>
      <c r="N182" s="118">
        <v>38662.318329095724</v>
      </c>
      <c r="O182" s="118">
        <v>-179504.43126244494</v>
      </c>
      <c r="P182" s="136">
        <f t="shared" si="20"/>
        <v>-1220439.6311668307</v>
      </c>
      <c r="Q182" s="136">
        <f t="shared" si="18"/>
        <v>-274.99766362479284</v>
      </c>
      <c r="R182" s="118">
        <v>36791289.039999999</v>
      </c>
      <c r="S182" s="118">
        <v>14260248.32</v>
      </c>
      <c r="T182" s="118">
        <v>1597071.3897142308</v>
      </c>
      <c r="U182" s="118">
        <v>15456110.167144036</v>
      </c>
      <c r="V182" s="118">
        <v>3377663.7816468976</v>
      </c>
      <c r="W182" s="118">
        <v>927954.83</v>
      </c>
      <c r="X182" s="160">
        <f t="shared" si="19"/>
        <v>-1172240.5514948368</v>
      </c>
      <c r="Y182" s="160">
        <f t="shared" si="15"/>
        <v>-264.13712291456437</v>
      </c>
      <c r="Z182" s="134">
        <f t="shared" si="17"/>
        <v>-48199.079671993852</v>
      </c>
      <c r="AA182" s="134">
        <f t="shared" si="16"/>
        <v>-10.860540710228447</v>
      </c>
    </row>
    <row r="183" spans="1:27" s="119" customFormat="1" ht="15" x14ac:dyDescent="0.2">
      <c r="A183" s="118">
        <v>581</v>
      </c>
      <c r="B183" s="118" t="s">
        <v>184</v>
      </c>
      <c r="C183" s="118">
        <v>6</v>
      </c>
      <c r="D183" s="118">
        <v>6240</v>
      </c>
      <c r="E183" s="118">
        <v>17561167.045626123</v>
      </c>
      <c r="F183" s="118">
        <v>8936832.4420409501</v>
      </c>
      <c r="G183" s="118">
        <v>2035809</v>
      </c>
      <c r="H183" s="118">
        <v>2058317.121646459</v>
      </c>
      <c r="I183" s="118">
        <v>3328170.5478133834</v>
      </c>
      <c r="J183" s="118">
        <v>1235397.0917646484</v>
      </c>
      <c r="K183" s="118">
        <v>-535579.20453071094</v>
      </c>
      <c r="L183" s="118">
        <v>-360824</v>
      </c>
      <c r="M183" s="118">
        <v>-579460.99</v>
      </c>
      <c r="N183" s="118">
        <v>54408.622010761865</v>
      </c>
      <c r="O183" s="118">
        <v>-252390.18726400551</v>
      </c>
      <c r="P183" s="136">
        <f t="shared" si="20"/>
        <v>-1640486.6021446381</v>
      </c>
      <c r="Q183" s="136">
        <f t="shared" si="18"/>
        <v>-262.89849393343559</v>
      </c>
      <c r="R183" s="118">
        <v>49047346.659999996</v>
      </c>
      <c r="S183" s="118">
        <v>20175251.850000001</v>
      </c>
      <c r="T183" s="118">
        <v>3093571.877414742</v>
      </c>
      <c r="U183" s="118">
        <v>18455188.372585651</v>
      </c>
      <c r="V183" s="118">
        <v>4120216.2465880457</v>
      </c>
      <c r="W183" s="118">
        <v>1095524.01</v>
      </c>
      <c r="X183" s="160">
        <f t="shared" si="19"/>
        <v>-2107594.3034115583</v>
      </c>
      <c r="Y183" s="160">
        <f t="shared" si="15"/>
        <v>-337.75549734159586</v>
      </c>
      <c r="Z183" s="134">
        <f t="shared" si="17"/>
        <v>467107.70126692019</v>
      </c>
      <c r="AA183" s="134">
        <f t="shared" si="16"/>
        <v>74.857003408160281</v>
      </c>
    </row>
    <row r="184" spans="1:27" s="119" customFormat="1" ht="15" x14ac:dyDescent="0.2">
      <c r="A184" s="118">
        <v>583</v>
      </c>
      <c r="B184" s="118" t="s">
        <v>185</v>
      </c>
      <c r="C184" s="118">
        <v>19</v>
      </c>
      <c r="D184" s="118">
        <v>947</v>
      </c>
      <c r="E184" s="118">
        <v>2503380.2879768396</v>
      </c>
      <c r="F184" s="118">
        <v>1398412.0651940992</v>
      </c>
      <c r="G184" s="118">
        <v>2066306</v>
      </c>
      <c r="H184" s="118">
        <v>301902.74054975394</v>
      </c>
      <c r="I184" s="118">
        <v>778013.54954019852</v>
      </c>
      <c r="J184" s="118">
        <v>194648.58204048802</v>
      </c>
      <c r="K184" s="118">
        <v>-512477.44173642842</v>
      </c>
      <c r="L184" s="118">
        <v>-156686</v>
      </c>
      <c r="M184" s="118">
        <v>16383.91</v>
      </c>
      <c r="N184" s="118">
        <v>8522.5606048422705</v>
      </c>
      <c r="O184" s="118">
        <v>-38303.446688944423</v>
      </c>
      <c r="P184" s="136">
        <f t="shared" si="20"/>
        <v>1553342.2315271702</v>
      </c>
      <c r="Q184" s="136">
        <f t="shared" si="18"/>
        <v>1640.2769076316474</v>
      </c>
      <c r="R184" s="118">
        <v>8995205.3499999996</v>
      </c>
      <c r="S184" s="118">
        <v>3169113.94</v>
      </c>
      <c r="T184" s="118">
        <v>453747.84522373736</v>
      </c>
      <c r="U184" s="118">
        <v>4691561.9957051016</v>
      </c>
      <c r="V184" s="118">
        <v>649179.32496746571</v>
      </c>
      <c r="W184" s="118">
        <v>1926003.91</v>
      </c>
      <c r="X184" s="160">
        <f t="shared" si="19"/>
        <v>1894401.6658963058</v>
      </c>
      <c r="Y184" s="160">
        <f t="shared" si="15"/>
        <v>2000.4241456138393</v>
      </c>
      <c r="Z184" s="134">
        <f t="shared" si="17"/>
        <v>-341059.43436913565</v>
      </c>
      <c r="AA184" s="134">
        <f t="shared" si="16"/>
        <v>-360.14723798219183</v>
      </c>
    </row>
    <row r="185" spans="1:27" s="119" customFormat="1" ht="15" x14ac:dyDescent="0.2">
      <c r="A185" s="118">
        <v>584</v>
      </c>
      <c r="B185" s="118" t="s">
        <v>186</v>
      </c>
      <c r="C185" s="118">
        <v>16</v>
      </c>
      <c r="D185" s="118">
        <v>2653</v>
      </c>
      <c r="E185" s="118">
        <v>10447318.276909463</v>
      </c>
      <c r="F185" s="118">
        <v>2928302.1387847578</v>
      </c>
      <c r="G185" s="118">
        <v>859003</v>
      </c>
      <c r="H185" s="118">
        <v>620626.86455812945</v>
      </c>
      <c r="I185" s="118">
        <v>5525774.1407506019</v>
      </c>
      <c r="J185" s="118">
        <v>531683.76091442816</v>
      </c>
      <c r="K185" s="118">
        <v>-435251.43453440588</v>
      </c>
      <c r="L185" s="118">
        <v>241881</v>
      </c>
      <c r="M185" s="118">
        <v>-374208.34</v>
      </c>
      <c r="N185" s="118">
        <v>18282.481816484807</v>
      </c>
      <c r="O185" s="118">
        <v>-107306.27673259721</v>
      </c>
      <c r="P185" s="136">
        <f t="shared" si="20"/>
        <v>-638530.94135206379</v>
      </c>
      <c r="Q185" s="136">
        <f t="shared" si="18"/>
        <v>-240.68260133888572</v>
      </c>
      <c r="R185" s="118">
        <v>22943534.390000001</v>
      </c>
      <c r="S185" s="118">
        <v>6740372.8300000001</v>
      </c>
      <c r="T185" s="118">
        <v>932777.96810585726</v>
      </c>
      <c r="U185" s="118">
        <v>11667265.84597639</v>
      </c>
      <c r="V185" s="118">
        <v>1773237.1918064989</v>
      </c>
      <c r="W185" s="118">
        <v>726675.65999999992</v>
      </c>
      <c r="X185" s="160">
        <f t="shared" si="19"/>
        <v>-1103204.8941112533</v>
      </c>
      <c r="Y185" s="160">
        <f t="shared" si="15"/>
        <v>-415.83297931068728</v>
      </c>
      <c r="Z185" s="134">
        <f t="shared" si="17"/>
        <v>464673.95275918953</v>
      </c>
      <c r="AA185" s="134">
        <f t="shared" si="16"/>
        <v>175.15037797180156</v>
      </c>
    </row>
    <row r="186" spans="1:27" s="119" customFormat="1" ht="15" x14ac:dyDescent="0.2">
      <c r="A186" s="118">
        <v>588</v>
      </c>
      <c r="B186" s="118" t="s">
        <v>187</v>
      </c>
      <c r="C186" s="118">
        <v>10</v>
      </c>
      <c r="D186" s="118">
        <v>1600</v>
      </c>
      <c r="E186" s="118">
        <v>4177696.5700687803</v>
      </c>
      <c r="F186" s="118">
        <v>2014995.6261939895</v>
      </c>
      <c r="G186" s="118">
        <v>941898</v>
      </c>
      <c r="H186" s="118">
        <v>654159.27124569274</v>
      </c>
      <c r="I186" s="118">
        <v>419008.31234798656</v>
      </c>
      <c r="J186" s="118">
        <v>387658.98398264812</v>
      </c>
      <c r="K186" s="118">
        <v>-632581.15869535727</v>
      </c>
      <c r="L186" s="118">
        <v>-353048</v>
      </c>
      <c r="M186" s="118">
        <v>106662.45</v>
      </c>
      <c r="N186" s="118">
        <v>13545.130818406422</v>
      </c>
      <c r="O186" s="118">
        <v>-64715.432631796284</v>
      </c>
      <c r="P186" s="136">
        <f t="shared" si="20"/>
        <v>-690113.38680720981</v>
      </c>
      <c r="Q186" s="136">
        <f t="shared" si="18"/>
        <v>-431.32086675450614</v>
      </c>
      <c r="R186" s="118">
        <v>14138253.119999999</v>
      </c>
      <c r="S186" s="118">
        <v>4741534.32</v>
      </c>
      <c r="T186" s="118">
        <v>983175.30435958656</v>
      </c>
      <c r="U186" s="118">
        <v>5360933.760418538</v>
      </c>
      <c r="V186" s="118">
        <v>1292895.0979313189</v>
      </c>
      <c r="W186" s="118">
        <v>695512.45</v>
      </c>
      <c r="X186" s="160">
        <f t="shared" si="19"/>
        <v>-1064202.1872905549</v>
      </c>
      <c r="Y186" s="160">
        <f t="shared" si="15"/>
        <v>-665.12636705659679</v>
      </c>
      <c r="Z186" s="134">
        <f t="shared" si="17"/>
        <v>374088.80048334505</v>
      </c>
      <c r="AA186" s="134">
        <f t="shared" si="16"/>
        <v>233.80550030209065</v>
      </c>
    </row>
    <row r="187" spans="1:27" s="119" customFormat="1" ht="15" x14ac:dyDescent="0.2">
      <c r="A187" s="118">
        <v>592</v>
      </c>
      <c r="B187" s="118" t="s">
        <v>188</v>
      </c>
      <c r="C187" s="118">
        <v>13</v>
      </c>
      <c r="D187" s="118">
        <v>3651</v>
      </c>
      <c r="E187" s="118">
        <v>12283325.120378222</v>
      </c>
      <c r="F187" s="118">
        <v>5288197.0971416067</v>
      </c>
      <c r="G187" s="118">
        <v>1084919</v>
      </c>
      <c r="H187" s="118">
        <v>1032431.6507998921</v>
      </c>
      <c r="I187" s="118">
        <v>3563856.7121611363</v>
      </c>
      <c r="J187" s="118">
        <v>700478.59328419995</v>
      </c>
      <c r="K187" s="118">
        <v>-400976.64468628791</v>
      </c>
      <c r="L187" s="118">
        <v>-165857</v>
      </c>
      <c r="M187" s="118">
        <v>-290718.55</v>
      </c>
      <c r="N187" s="118">
        <v>32663.271478092225</v>
      </c>
      <c r="O187" s="118">
        <v>-147672.52783668015</v>
      </c>
      <c r="P187" s="136">
        <f t="shared" si="20"/>
        <v>-1586003.5180362649</v>
      </c>
      <c r="Q187" s="136">
        <f t="shared" si="18"/>
        <v>-434.40249740790603</v>
      </c>
      <c r="R187" s="118">
        <v>27450544.77</v>
      </c>
      <c r="S187" s="118">
        <v>12137212.300000001</v>
      </c>
      <c r="T187" s="118">
        <v>1551703.6132399682</v>
      </c>
      <c r="U187" s="118">
        <v>8864301.2029203698</v>
      </c>
      <c r="V187" s="118">
        <v>2336190.767872171</v>
      </c>
      <c r="W187" s="118">
        <v>628343.44999999995</v>
      </c>
      <c r="X187" s="160">
        <f t="shared" si="19"/>
        <v>-1932793.4359674901</v>
      </c>
      <c r="Y187" s="160">
        <f t="shared" si="15"/>
        <v>-529.38741056354149</v>
      </c>
      <c r="Z187" s="134">
        <f t="shared" si="17"/>
        <v>346789.91793122515</v>
      </c>
      <c r="AA187" s="134">
        <f t="shared" si="16"/>
        <v>94.984913155635482</v>
      </c>
    </row>
    <row r="188" spans="1:27" s="119" customFormat="1" ht="15" x14ac:dyDescent="0.2">
      <c r="A188" s="118">
        <v>593</v>
      </c>
      <c r="B188" s="118" t="s">
        <v>189</v>
      </c>
      <c r="C188" s="118">
        <v>10</v>
      </c>
      <c r="D188" s="118">
        <v>17077</v>
      </c>
      <c r="E188" s="118">
        <v>41564699.820222765</v>
      </c>
      <c r="F188" s="118">
        <v>26599633.760343771</v>
      </c>
      <c r="G188" s="118">
        <v>4855378</v>
      </c>
      <c r="H188" s="118">
        <v>4132503.9723076774</v>
      </c>
      <c r="I188" s="118">
        <v>4222742.5045052171</v>
      </c>
      <c r="J188" s="118">
        <v>3313749.6288933894</v>
      </c>
      <c r="K188" s="118">
        <v>-1483502.8613500965</v>
      </c>
      <c r="L188" s="118">
        <v>-1963133</v>
      </c>
      <c r="M188" s="118">
        <v>1455958.26</v>
      </c>
      <c r="N188" s="118">
        <v>160198.47309055002</v>
      </c>
      <c r="O188" s="118">
        <v>-690715.90190824075</v>
      </c>
      <c r="P188" s="136">
        <f t="shared" si="20"/>
        <v>-961886.98434049636</v>
      </c>
      <c r="Q188" s="136">
        <f t="shared" si="18"/>
        <v>-56.32646157641836</v>
      </c>
      <c r="R188" s="118">
        <v>131191721.67</v>
      </c>
      <c r="S188" s="118">
        <v>60659238.840000004</v>
      </c>
      <c r="T188" s="118">
        <v>6210992.2237256868</v>
      </c>
      <c r="U188" s="118">
        <v>46281380.653800882</v>
      </c>
      <c r="V188" s="118">
        <v>11051802.816363364</v>
      </c>
      <c r="W188" s="118">
        <v>4348203.26</v>
      </c>
      <c r="X188" s="160">
        <f t="shared" si="19"/>
        <v>-2640103.876110062</v>
      </c>
      <c r="Y188" s="160">
        <f t="shared" si="15"/>
        <v>-154.59998103355753</v>
      </c>
      <c r="Z188" s="134">
        <f t="shared" si="17"/>
        <v>1678216.8917695656</v>
      </c>
      <c r="AA188" s="134">
        <f t="shared" si="16"/>
        <v>98.273519457139173</v>
      </c>
    </row>
    <row r="189" spans="1:27" s="119" customFormat="1" ht="15" x14ac:dyDescent="0.2">
      <c r="A189" s="118">
        <v>595</v>
      </c>
      <c r="B189" s="118" t="s">
        <v>190</v>
      </c>
      <c r="C189" s="118">
        <v>11</v>
      </c>
      <c r="D189" s="118">
        <v>4140</v>
      </c>
      <c r="E189" s="118">
        <v>12965313.64022091</v>
      </c>
      <c r="F189" s="118">
        <v>4897279.2026304128</v>
      </c>
      <c r="G189" s="118">
        <v>1228969</v>
      </c>
      <c r="H189" s="118">
        <v>1429758.5431584693</v>
      </c>
      <c r="I189" s="118">
        <v>3595948.4537519137</v>
      </c>
      <c r="J189" s="118">
        <v>951056.2254325375</v>
      </c>
      <c r="K189" s="118">
        <v>959761.79326961807</v>
      </c>
      <c r="L189" s="118">
        <v>17472</v>
      </c>
      <c r="M189" s="118">
        <v>633451.72</v>
      </c>
      <c r="N189" s="118">
        <v>30711.553031882064</v>
      </c>
      <c r="O189" s="118">
        <v>-167451.18193477287</v>
      </c>
      <c r="P189" s="136">
        <f t="shared" si="20"/>
        <v>611643.66911915131</v>
      </c>
      <c r="Q189" s="136">
        <f t="shared" si="18"/>
        <v>147.74001669544717</v>
      </c>
      <c r="R189" s="118">
        <v>37118423.149999999</v>
      </c>
      <c r="S189" s="118">
        <v>11106179.15</v>
      </c>
      <c r="T189" s="118">
        <v>2148870.7571848161</v>
      </c>
      <c r="U189" s="118">
        <v>19763645.01426987</v>
      </c>
      <c r="V189" s="118">
        <v>3171901.0329290587</v>
      </c>
      <c r="W189" s="118">
        <v>1879892.72</v>
      </c>
      <c r="X189" s="160">
        <f t="shared" si="19"/>
        <v>952065.52438374609</v>
      </c>
      <c r="Y189" s="160">
        <f t="shared" si="15"/>
        <v>229.96751796708844</v>
      </c>
      <c r="Z189" s="134">
        <f t="shared" si="17"/>
        <v>-340421.85526459478</v>
      </c>
      <c r="AA189" s="134">
        <f t="shared" si="16"/>
        <v>-82.227501271641245</v>
      </c>
    </row>
    <row r="190" spans="1:27" s="119" customFormat="1" ht="15" x14ac:dyDescent="0.2">
      <c r="A190" s="118">
        <v>598</v>
      </c>
      <c r="B190" s="118" t="s">
        <v>191</v>
      </c>
      <c r="C190" s="118">
        <v>15</v>
      </c>
      <c r="D190" s="118">
        <v>19207</v>
      </c>
      <c r="E190" s="118">
        <v>51706231.933847114</v>
      </c>
      <c r="F190" s="118">
        <v>30671256.423226971</v>
      </c>
      <c r="G190" s="118">
        <v>6963377</v>
      </c>
      <c r="H190" s="118">
        <v>7014187.8019191651</v>
      </c>
      <c r="I190" s="118">
        <v>11007485.245612307</v>
      </c>
      <c r="J190" s="118">
        <v>2992948.4784067981</v>
      </c>
      <c r="K190" s="118">
        <v>-7039190.7460698411</v>
      </c>
      <c r="L190" s="118">
        <v>2229776</v>
      </c>
      <c r="M190" s="118">
        <v>631533</v>
      </c>
      <c r="N190" s="118">
        <v>207901.14568402048</v>
      </c>
      <c r="O190" s="118">
        <v>-776868.32159931946</v>
      </c>
      <c r="P190" s="136">
        <f t="shared" si="20"/>
        <v>2196174.0933329836</v>
      </c>
      <c r="Q190" s="136">
        <f t="shared" si="18"/>
        <v>114.34238003503845</v>
      </c>
      <c r="R190" s="118">
        <v>144220955</v>
      </c>
      <c r="S190" s="118">
        <v>74042415.489999995</v>
      </c>
      <c r="T190" s="118">
        <v>10542046.318913536</v>
      </c>
      <c r="U190" s="118">
        <v>38112298.801839717</v>
      </c>
      <c r="V190" s="118">
        <v>9981887.6279837582</v>
      </c>
      <c r="W190" s="118">
        <v>9824686</v>
      </c>
      <c r="X190" s="160">
        <f t="shared" si="19"/>
        <v>-1717620.7612630129</v>
      </c>
      <c r="Y190" s="160">
        <f t="shared" si="15"/>
        <v>-89.426811124226219</v>
      </c>
      <c r="Z190" s="134">
        <f t="shared" si="17"/>
        <v>3913794.8545959964</v>
      </c>
      <c r="AA190" s="134">
        <f t="shared" si="16"/>
        <v>203.76919115926466</v>
      </c>
    </row>
    <row r="191" spans="1:27" s="119" customFormat="1" ht="15" x14ac:dyDescent="0.2">
      <c r="A191" s="118">
        <v>599</v>
      </c>
      <c r="B191" s="118" t="s">
        <v>192</v>
      </c>
      <c r="C191" s="118">
        <v>15</v>
      </c>
      <c r="D191" s="118">
        <v>11206</v>
      </c>
      <c r="E191" s="118">
        <v>31575545.875860348</v>
      </c>
      <c r="F191" s="118">
        <v>14898197.2645666</v>
      </c>
      <c r="G191" s="118">
        <v>2494062</v>
      </c>
      <c r="H191" s="118">
        <v>2732060.5627857922</v>
      </c>
      <c r="I191" s="118">
        <v>17553874.288712289</v>
      </c>
      <c r="J191" s="118">
        <v>1970430.45633497</v>
      </c>
      <c r="K191" s="118">
        <v>-1979925.3189340224</v>
      </c>
      <c r="L191" s="118">
        <v>-919269</v>
      </c>
      <c r="M191" s="118">
        <v>100850.02</v>
      </c>
      <c r="N191" s="118">
        <v>98068.582894560081</v>
      </c>
      <c r="O191" s="118">
        <v>-453250.71129494323</v>
      </c>
      <c r="P191" s="136">
        <f t="shared" si="20"/>
        <v>4919552.2692049071</v>
      </c>
      <c r="Q191" s="136">
        <f t="shared" si="18"/>
        <v>439.01055409645789</v>
      </c>
      <c r="R191" s="118">
        <v>71454805.010000005</v>
      </c>
      <c r="S191" s="118">
        <v>35646704.75</v>
      </c>
      <c r="T191" s="118">
        <v>4106183.4190698084</v>
      </c>
      <c r="U191" s="118">
        <v>26426250.837361664</v>
      </c>
      <c r="V191" s="118">
        <v>6571651.8462631181</v>
      </c>
      <c r="W191" s="118">
        <v>1675643.02</v>
      </c>
      <c r="X191" s="160">
        <f t="shared" si="19"/>
        <v>2971628.8626945913</v>
      </c>
      <c r="Y191" s="160">
        <f t="shared" si="15"/>
        <v>265.18194384210165</v>
      </c>
      <c r="Z191" s="134">
        <f t="shared" si="17"/>
        <v>1947923.4065103158</v>
      </c>
      <c r="AA191" s="134">
        <f t="shared" si="16"/>
        <v>173.82861025435622</v>
      </c>
    </row>
    <row r="192" spans="1:27" s="119" customFormat="1" ht="15" x14ac:dyDescent="0.2">
      <c r="A192" s="118">
        <v>601</v>
      </c>
      <c r="B192" s="118" t="s">
        <v>193</v>
      </c>
      <c r="C192" s="118">
        <v>13</v>
      </c>
      <c r="D192" s="118">
        <v>3786</v>
      </c>
      <c r="E192" s="118">
        <v>12126199.862824425</v>
      </c>
      <c r="F192" s="118">
        <v>4444442.8309817975</v>
      </c>
      <c r="G192" s="118">
        <v>1146082</v>
      </c>
      <c r="H192" s="118">
        <v>1667810.0594028926</v>
      </c>
      <c r="I192" s="118">
        <v>3345396.3147327756</v>
      </c>
      <c r="J192" s="118">
        <v>854923.05302928691</v>
      </c>
      <c r="K192" s="118">
        <v>752975.33587429649</v>
      </c>
      <c r="L192" s="118">
        <v>303850</v>
      </c>
      <c r="M192" s="118">
        <v>-250194.15</v>
      </c>
      <c r="N192" s="118">
        <v>30827.557301008354</v>
      </c>
      <c r="O192" s="118">
        <v>-153132.89246498796</v>
      </c>
      <c r="P192" s="136">
        <f t="shared" si="20"/>
        <v>16780.246032645926</v>
      </c>
      <c r="Q192" s="136">
        <f t="shared" si="18"/>
        <v>4.4321833155430337</v>
      </c>
      <c r="R192" s="118">
        <v>32694363.359999999</v>
      </c>
      <c r="S192" s="118">
        <v>10559779.060000001</v>
      </c>
      <c r="T192" s="118">
        <v>2506654.612639572</v>
      </c>
      <c r="U192" s="118">
        <v>16019627.686880184</v>
      </c>
      <c r="V192" s="118">
        <v>2851283.9119949746</v>
      </c>
      <c r="W192" s="118">
        <v>1199737.8500000001</v>
      </c>
      <c r="X192" s="160">
        <f t="shared" si="19"/>
        <v>442719.76151473448</v>
      </c>
      <c r="Y192" s="160">
        <f t="shared" si="15"/>
        <v>116.93601730447293</v>
      </c>
      <c r="Z192" s="134">
        <f t="shared" si="17"/>
        <v>-425939.51548208855</v>
      </c>
      <c r="AA192" s="134">
        <f t="shared" si="16"/>
        <v>-112.50383398892988</v>
      </c>
    </row>
    <row r="193" spans="1:27" s="119" customFormat="1" ht="15" x14ac:dyDescent="0.2">
      <c r="A193" s="118">
        <v>604</v>
      </c>
      <c r="B193" s="118" t="s">
        <v>194</v>
      </c>
      <c r="C193" s="118">
        <v>6</v>
      </c>
      <c r="D193" s="118">
        <v>20405</v>
      </c>
      <c r="E193" s="118">
        <v>61699659.912169419</v>
      </c>
      <c r="F193" s="118">
        <v>37468936.867279992</v>
      </c>
      <c r="G193" s="118">
        <v>6193230</v>
      </c>
      <c r="H193" s="118">
        <v>5496395.641680399</v>
      </c>
      <c r="I193" s="118">
        <v>11629060.16893441</v>
      </c>
      <c r="J193" s="118">
        <v>2095812.7694232035</v>
      </c>
      <c r="K193" s="118">
        <v>4140998.6087009497</v>
      </c>
      <c r="L193" s="118">
        <v>-2419970</v>
      </c>
      <c r="M193" s="118">
        <v>-608741.61</v>
      </c>
      <c r="N193" s="118">
        <v>276833.69709202874</v>
      </c>
      <c r="O193" s="118">
        <v>-825324.00178237702</v>
      </c>
      <c r="P193" s="136">
        <f t="shared" si="20"/>
        <v>1747572.2291591763</v>
      </c>
      <c r="Q193" s="136">
        <f t="shared" si="18"/>
        <v>85.644314097484752</v>
      </c>
      <c r="R193" s="118">
        <v>126661359.28999999</v>
      </c>
      <c r="S193" s="118">
        <v>97153501.329999998</v>
      </c>
      <c r="T193" s="118">
        <v>8260878.2247665506</v>
      </c>
      <c r="U193" s="118">
        <v>15084933.672705164</v>
      </c>
      <c r="V193" s="118">
        <v>6989818.8039682005</v>
      </c>
      <c r="W193" s="118">
        <v>3164518.39</v>
      </c>
      <c r="X193" s="160">
        <f t="shared" si="19"/>
        <v>3992291.1314399242</v>
      </c>
      <c r="Y193" s="160">
        <f t="shared" si="15"/>
        <v>195.65259159225309</v>
      </c>
      <c r="Z193" s="134">
        <f t="shared" si="17"/>
        <v>-2244718.9022807479</v>
      </c>
      <c r="AA193" s="134">
        <f t="shared" si="16"/>
        <v>-110.00827749476834</v>
      </c>
    </row>
    <row r="194" spans="1:27" s="119" customFormat="1" ht="15" x14ac:dyDescent="0.2">
      <c r="A194" s="118">
        <v>607</v>
      </c>
      <c r="B194" s="118" t="s">
        <v>195</v>
      </c>
      <c r="C194" s="118">
        <v>12</v>
      </c>
      <c r="D194" s="118">
        <v>4084</v>
      </c>
      <c r="E194" s="118">
        <v>11538089.291343514</v>
      </c>
      <c r="F194" s="118">
        <v>4034913.5173661844</v>
      </c>
      <c r="G194" s="118">
        <v>912511</v>
      </c>
      <c r="H194" s="118">
        <v>1156526.9582003327</v>
      </c>
      <c r="I194" s="118">
        <v>2940832.344977167</v>
      </c>
      <c r="J194" s="118">
        <v>933227.32589475717</v>
      </c>
      <c r="K194" s="118">
        <v>-381017.47538689052</v>
      </c>
      <c r="L194" s="118">
        <v>-611441</v>
      </c>
      <c r="M194" s="118">
        <v>230683.51999999999</v>
      </c>
      <c r="N194" s="118">
        <v>29235.340996559866</v>
      </c>
      <c r="O194" s="118">
        <v>-165186.14179266003</v>
      </c>
      <c r="P194" s="136">
        <f t="shared" si="20"/>
        <v>-2457803.9010880627</v>
      </c>
      <c r="Q194" s="136">
        <f t="shared" si="18"/>
        <v>-601.81290428209172</v>
      </c>
      <c r="R194" s="118">
        <v>32292825.779999997</v>
      </c>
      <c r="S194" s="118">
        <v>10048226.109999999</v>
      </c>
      <c r="T194" s="118">
        <v>1738217.8079668928</v>
      </c>
      <c r="U194" s="118">
        <v>14327711.194780862</v>
      </c>
      <c r="V194" s="118">
        <v>3112439.243659813</v>
      </c>
      <c r="W194" s="118">
        <v>531753.52</v>
      </c>
      <c r="X194" s="160">
        <f t="shared" si="19"/>
        <v>-2534477.9035924301</v>
      </c>
      <c r="Y194" s="160">
        <f t="shared" si="15"/>
        <v>-620.5871458355607</v>
      </c>
      <c r="Z194" s="134">
        <f t="shared" si="17"/>
        <v>76674.002504367381</v>
      </c>
      <c r="AA194" s="134">
        <f t="shared" si="16"/>
        <v>18.774241553468997</v>
      </c>
    </row>
    <row r="195" spans="1:27" s="119" customFormat="1" ht="15" x14ac:dyDescent="0.2">
      <c r="A195" s="118">
        <v>608</v>
      </c>
      <c r="B195" s="118" t="s">
        <v>196</v>
      </c>
      <c r="C195" s="118">
        <v>4</v>
      </c>
      <c r="D195" s="118">
        <v>1980</v>
      </c>
      <c r="E195" s="118">
        <v>5941546.2014983576</v>
      </c>
      <c r="F195" s="118">
        <v>2618190.365155878</v>
      </c>
      <c r="G195" s="118">
        <v>559199</v>
      </c>
      <c r="H195" s="118">
        <v>537228.91722338903</v>
      </c>
      <c r="I195" s="118">
        <v>1416348.4866480485</v>
      </c>
      <c r="J195" s="118">
        <v>421472.39467939257</v>
      </c>
      <c r="K195" s="118">
        <v>-73042.043032247908</v>
      </c>
      <c r="L195" s="118">
        <v>436574</v>
      </c>
      <c r="M195" s="118">
        <v>-26030.69</v>
      </c>
      <c r="N195" s="118">
        <v>16749.802223054525</v>
      </c>
      <c r="O195" s="118">
        <v>-80085.347881847905</v>
      </c>
      <c r="P195" s="136">
        <f t="shared" si="20"/>
        <v>-114941.31648269109</v>
      </c>
      <c r="Q195" s="136">
        <f t="shared" si="18"/>
        <v>-58.051169940753077</v>
      </c>
      <c r="R195" s="118">
        <v>15681001.709999999</v>
      </c>
      <c r="S195" s="118">
        <v>6126459.9299999997</v>
      </c>
      <c r="T195" s="118">
        <v>807434.29247209895</v>
      </c>
      <c r="U195" s="118">
        <v>6170385.787796081</v>
      </c>
      <c r="V195" s="118">
        <v>1405667.3919847857</v>
      </c>
      <c r="W195" s="118">
        <v>969742.31</v>
      </c>
      <c r="X195" s="160">
        <f t="shared" si="19"/>
        <v>-201311.99774703383</v>
      </c>
      <c r="Y195" s="160">
        <f t="shared" si="15"/>
        <v>-101.67272613486557</v>
      </c>
      <c r="Z195" s="134">
        <f t="shared" si="17"/>
        <v>86370.68126434274</v>
      </c>
      <c r="AA195" s="134">
        <f t="shared" si="16"/>
        <v>43.621556194112493</v>
      </c>
    </row>
    <row r="196" spans="1:27" s="119" customFormat="1" ht="15" x14ac:dyDescent="0.2">
      <c r="A196" s="118">
        <v>609</v>
      </c>
      <c r="B196" s="118" t="s">
        <v>197</v>
      </c>
      <c r="C196" s="118">
        <v>4</v>
      </c>
      <c r="D196" s="118">
        <v>83205</v>
      </c>
      <c r="E196" s="118">
        <v>194586032.75505847</v>
      </c>
      <c r="F196" s="118">
        <v>126653451.75091495</v>
      </c>
      <c r="G196" s="118">
        <v>25646895</v>
      </c>
      <c r="H196" s="118">
        <v>15755610.956247289</v>
      </c>
      <c r="I196" s="118">
        <v>28817579.595950518</v>
      </c>
      <c r="J196" s="118">
        <v>13338024.007764351</v>
      </c>
      <c r="K196" s="118">
        <v>-14770126.555727303</v>
      </c>
      <c r="L196" s="118">
        <v>-5614340</v>
      </c>
      <c r="M196" s="118">
        <v>5010758.1100000003</v>
      </c>
      <c r="N196" s="118">
        <v>847831.75452468568</v>
      </c>
      <c r="O196" s="118">
        <v>-3365404.732580381</v>
      </c>
      <c r="P196" s="136">
        <f t="shared" si="20"/>
        <v>-2265752.8679643869</v>
      </c>
      <c r="Q196" s="136">
        <f t="shared" si="18"/>
        <v>-27.230970109541335</v>
      </c>
      <c r="R196" s="118">
        <v>556160902.88</v>
      </c>
      <c r="S196" s="118">
        <v>309985628.75999999</v>
      </c>
      <c r="T196" s="118">
        <v>23680082.546698004</v>
      </c>
      <c r="U196" s="118">
        <v>145873398.91060901</v>
      </c>
      <c r="V196" s="118">
        <v>44484112.501570858</v>
      </c>
      <c r="W196" s="118">
        <v>25043313.109999999</v>
      </c>
      <c r="X196" s="160">
        <f t="shared" si="19"/>
        <v>-7094367.0511221886</v>
      </c>
      <c r="Y196" s="160">
        <f t="shared" si="15"/>
        <v>-85.263710727987359</v>
      </c>
      <c r="Z196" s="134">
        <f t="shared" si="17"/>
        <v>4828614.1831578016</v>
      </c>
      <c r="AA196" s="134">
        <f t="shared" si="16"/>
        <v>58.032740618446027</v>
      </c>
    </row>
    <row r="197" spans="1:27" s="119" customFormat="1" ht="15" x14ac:dyDescent="0.2">
      <c r="A197" s="118">
        <v>611</v>
      </c>
      <c r="B197" s="118" t="s">
        <v>198</v>
      </c>
      <c r="C197" s="118">
        <v>35</v>
      </c>
      <c r="D197" s="118">
        <v>5011</v>
      </c>
      <c r="E197" s="118">
        <v>14854756.987987636</v>
      </c>
      <c r="F197" s="118">
        <v>8149656.8113600789</v>
      </c>
      <c r="G197" s="118">
        <v>1235600</v>
      </c>
      <c r="H197" s="118">
        <v>444299.30267793237</v>
      </c>
      <c r="I197" s="118">
        <v>4094785.9419310982</v>
      </c>
      <c r="J197" s="118">
        <v>763164.84244161146</v>
      </c>
      <c r="K197" s="118">
        <v>567192.37618225312</v>
      </c>
      <c r="L197" s="118">
        <v>-1287903</v>
      </c>
      <c r="M197" s="118">
        <v>-1797.58</v>
      </c>
      <c r="N197" s="118">
        <v>57499.378904147059</v>
      </c>
      <c r="O197" s="118">
        <v>-202680.64557370698</v>
      </c>
      <c r="P197" s="136">
        <f t="shared" si="20"/>
        <v>-1034939.5600642208</v>
      </c>
      <c r="Q197" s="136">
        <f t="shared" si="18"/>
        <v>-206.53353822874092</v>
      </c>
      <c r="R197" s="118">
        <v>30122626.48</v>
      </c>
      <c r="S197" s="118">
        <v>20856157.789999999</v>
      </c>
      <c r="T197" s="118">
        <v>708695.49446455389</v>
      </c>
      <c r="U197" s="118">
        <v>5289314.9435874494</v>
      </c>
      <c r="V197" s="118">
        <v>2545257.8799268892</v>
      </c>
      <c r="W197" s="118">
        <v>-54100.58</v>
      </c>
      <c r="X197" s="160">
        <f t="shared" si="19"/>
        <v>-777300.95202110708</v>
      </c>
      <c r="Y197" s="160">
        <f t="shared" si="15"/>
        <v>-155.11892876094734</v>
      </c>
      <c r="Z197" s="134">
        <f t="shared" si="17"/>
        <v>-257638.60804311372</v>
      </c>
      <c r="AA197" s="134">
        <f t="shared" si="16"/>
        <v>-51.414609467793596</v>
      </c>
    </row>
    <row r="198" spans="1:27" s="119" customFormat="1" ht="15" x14ac:dyDescent="0.2">
      <c r="A198" s="118">
        <v>614</v>
      </c>
      <c r="B198" s="118" t="s">
        <v>199</v>
      </c>
      <c r="C198" s="118">
        <v>19</v>
      </c>
      <c r="D198" s="118">
        <v>2999</v>
      </c>
      <c r="E198" s="118">
        <v>9363090.162405245</v>
      </c>
      <c r="F198" s="118">
        <v>3833109.9883199711</v>
      </c>
      <c r="G198" s="118">
        <v>1350452</v>
      </c>
      <c r="H198" s="118">
        <v>681371.79946232494</v>
      </c>
      <c r="I198" s="118">
        <v>3485273.7446446116</v>
      </c>
      <c r="J198" s="118">
        <v>753004.56781899417</v>
      </c>
      <c r="K198" s="118">
        <v>-697893.80721391761</v>
      </c>
      <c r="L198" s="118">
        <v>190601</v>
      </c>
      <c r="M198" s="118">
        <v>201382.98</v>
      </c>
      <c r="N198" s="118">
        <v>23476.742688003196</v>
      </c>
      <c r="O198" s="118">
        <v>-121300.98903922316</v>
      </c>
      <c r="P198" s="136">
        <f t="shared" si="20"/>
        <v>336387.8642755188</v>
      </c>
      <c r="Q198" s="136">
        <f t="shared" si="18"/>
        <v>112.16667698416765</v>
      </c>
      <c r="R198" s="118">
        <v>30084299.449999999</v>
      </c>
      <c r="S198" s="118">
        <v>8786366.3499999996</v>
      </c>
      <c r="T198" s="118">
        <v>1024075.5178083073</v>
      </c>
      <c r="U198" s="118">
        <v>15888722.624715395</v>
      </c>
      <c r="V198" s="118">
        <v>2511371.9910503761</v>
      </c>
      <c r="W198" s="118">
        <v>1742435.98</v>
      </c>
      <c r="X198" s="160">
        <f t="shared" si="19"/>
        <v>-131326.98642592132</v>
      </c>
      <c r="Y198" s="160">
        <f t="shared" ref="Y198:Y261" si="21">X198/D198</f>
        <v>-43.790258894938752</v>
      </c>
      <c r="Z198" s="134">
        <f t="shared" si="17"/>
        <v>467714.85070144013</v>
      </c>
      <c r="AA198" s="134">
        <f t="shared" ref="AA198:AA261" si="22">Z198/D198</f>
        <v>155.95693587910642</v>
      </c>
    </row>
    <row r="199" spans="1:27" s="119" customFormat="1" ht="15" x14ac:dyDescent="0.2">
      <c r="A199" s="118">
        <v>615</v>
      </c>
      <c r="B199" s="118" t="s">
        <v>200</v>
      </c>
      <c r="C199" s="118">
        <v>17</v>
      </c>
      <c r="D199" s="118">
        <v>7603</v>
      </c>
      <c r="E199" s="118">
        <v>29002957.299286358</v>
      </c>
      <c r="F199" s="118">
        <v>8412352.3805516716</v>
      </c>
      <c r="G199" s="118">
        <v>2615932</v>
      </c>
      <c r="H199" s="118">
        <v>2458189.1405417142</v>
      </c>
      <c r="I199" s="118">
        <v>11261926.869281482</v>
      </c>
      <c r="J199" s="118">
        <v>1565479.7728614239</v>
      </c>
      <c r="K199" s="118">
        <v>2006424.8292243807</v>
      </c>
      <c r="L199" s="118">
        <v>-211823</v>
      </c>
      <c r="M199" s="118">
        <v>-57779.12</v>
      </c>
      <c r="N199" s="118">
        <v>57269.758794303423</v>
      </c>
      <c r="O199" s="118">
        <v>-307519.64643721696</v>
      </c>
      <c r="P199" s="136">
        <f t="shared" si="20"/>
        <v>-1202504.3144685961</v>
      </c>
      <c r="Q199" s="136">
        <f t="shared" si="18"/>
        <v>-158.16181960654953</v>
      </c>
      <c r="R199" s="118">
        <v>67139496.61428</v>
      </c>
      <c r="S199" s="118">
        <v>20095078.719999999</v>
      </c>
      <c r="T199" s="118">
        <v>3694561.5192617052</v>
      </c>
      <c r="U199" s="118">
        <v>35013185.901595816</v>
      </c>
      <c r="V199" s="118">
        <v>5221086.5938135087</v>
      </c>
      <c r="W199" s="118">
        <v>2346329.88</v>
      </c>
      <c r="X199" s="160">
        <f t="shared" si="19"/>
        <v>-769253.99960897118</v>
      </c>
      <c r="Y199" s="160">
        <f t="shared" si="21"/>
        <v>-101.17769296448391</v>
      </c>
      <c r="Z199" s="134">
        <f t="shared" ref="Z199:Z262" si="23">P199-X199</f>
        <v>-433250.31485962495</v>
      </c>
      <c r="AA199" s="134">
        <f t="shared" si="22"/>
        <v>-56.984126642065625</v>
      </c>
    </row>
    <row r="200" spans="1:27" s="119" customFormat="1" ht="15" x14ac:dyDescent="0.2">
      <c r="A200" s="118">
        <v>616</v>
      </c>
      <c r="B200" s="118" t="s">
        <v>201</v>
      </c>
      <c r="C200" s="118">
        <v>34</v>
      </c>
      <c r="D200" s="118">
        <v>1807</v>
      </c>
      <c r="E200" s="118">
        <v>5464203.5153824249</v>
      </c>
      <c r="F200" s="118">
        <v>2871968.635320181</v>
      </c>
      <c r="G200" s="118">
        <v>459247</v>
      </c>
      <c r="H200" s="118">
        <v>238573.79198064067</v>
      </c>
      <c r="I200" s="118">
        <v>1261740.1256710445</v>
      </c>
      <c r="J200" s="118">
        <v>387633.96273964457</v>
      </c>
      <c r="K200" s="118">
        <v>-86760.820478694848</v>
      </c>
      <c r="L200" s="118">
        <v>-488692</v>
      </c>
      <c r="M200" s="118">
        <v>70519.210000000006</v>
      </c>
      <c r="N200" s="118">
        <v>17700.766901562158</v>
      </c>
      <c r="O200" s="118">
        <v>-73087.991728534922</v>
      </c>
      <c r="P200" s="136">
        <f t="shared" si="20"/>
        <v>-805360.83497658186</v>
      </c>
      <c r="Q200" s="136">
        <f t="shared" ref="Q200:Q263" si="24">P200/D200</f>
        <v>-445.68944935062638</v>
      </c>
      <c r="R200" s="118">
        <v>12684138.587285999</v>
      </c>
      <c r="S200" s="118">
        <v>6744972.1600000001</v>
      </c>
      <c r="T200" s="118">
        <v>358566.91689233831</v>
      </c>
      <c r="U200" s="118">
        <v>3346730.7121598348</v>
      </c>
      <c r="V200" s="118">
        <v>1292811.6487046531</v>
      </c>
      <c r="W200" s="118">
        <v>41074.210000000006</v>
      </c>
      <c r="X200" s="160">
        <f t="shared" ref="X200:X263" si="25">S200+T200+U200+V200+W200-R200</f>
        <v>-899982.93952917121</v>
      </c>
      <c r="Y200" s="160">
        <f t="shared" si="21"/>
        <v>-498.05364666805269</v>
      </c>
      <c r="Z200" s="134">
        <f t="shared" si="23"/>
        <v>94622.104552589357</v>
      </c>
      <c r="AA200" s="134">
        <f t="shared" si="22"/>
        <v>52.364197317426317</v>
      </c>
    </row>
    <row r="201" spans="1:27" s="119" customFormat="1" ht="15" x14ac:dyDescent="0.2">
      <c r="A201" s="118">
        <v>619</v>
      </c>
      <c r="B201" s="118" t="s">
        <v>202</v>
      </c>
      <c r="C201" s="118">
        <v>6</v>
      </c>
      <c r="D201" s="118">
        <v>2675</v>
      </c>
      <c r="E201" s="118">
        <v>7426734.9794063363</v>
      </c>
      <c r="F201" s="118">
        <v>3614545.5087129241</v>
      </c>
      <c r="G201" s="118">
        <v>672800</v>
      </c>
      <c r="H201" s="118">
        <v>520102.55786088872</v>
      </c>
      <c r="I201" s="118">
        <v>1788675.7777692212</v>
      </c>
      <c r="J201" s="118">
        <v>658726.99352228525</v>
      </c>
      <c r="K201" s="118">
        <v>808628.14040854131</v>
      </c>
      <c r="L201" s="118">
        <v>-4288</v>
      </c>
      <c r="M201" s="118">
        <v>-14808.27</v>
      </c>
      <c r="N201" s="118">
        <v>21388.169402587555</v>
      </c>
      <c r="O201" s="118">
        <v>-108196.11393128442</v>
      </c>
      <c r="P201" s="136">
        <f t="shared" ref="P201:P264" si="26">SUM(F201:O201)-E201</f>
        <v>530839.78433882724</v>
      </c>
      <c r="Q201" s="136">
        <f t="shared" si="24"/>
        <v>198.44477919208495</v>
      </c>
      <c r="R201" s="118">
        <v>20659233.59742</v>
      </c>
      <c r="S201" s="118">
        <v>8177766.5199999996</v>
      </c>
      <c r="T201" s="118">
        <v>781694.46232893714</v>
      </c>
      <c r="U201" s="118">
        <v>9827827.095813239</v>
      </c>
      <c r="V201" s="118">
        <v>2196943.5405581091</v>
      </c>
      <c r="W201" s="118">
        <v>653703.73</v>
      </c>
      <c r="X201" s="160">
        <f t="shared" si="25"/>
        <v>978701.75128028169</v>
      </c>
      <c r="Y201" s="160">
        <f t="shared" si="21"/>
        <v>365.86981356272213</v>
      </c>
      <c r="Z201" s="134">
        <f t="shared" si="23"/>
        <v>-447861.96694145445</v>
      </c>
      <c r="AA201" s="134">
        <f t="shared" si="22"/>
        <v>-167.42503437063718</v>
      </c>
    </row>
    <row r="202" spans="1:27" s="119" customFormat="1" ht="15" x14ac:dyDescent="0.2">
      <c r="A202" s="118">
        <v>620</v>
      </c>
      <c r="B202" s="118" t="s">
        <v>203</v>
      </c>
      <c r="C202" s="118">
        <v>18</v>
      </c>
      <c r="D202" s="118">
        <v>2380</v>
      </c>
      <c r="E202" s="118">
        <v>7699330.0085823517</v>
      </c>
      <c r="F202" s="118">
        <v>2876298.2320668115</v>
      </c>
      <c r="G202" s="118">
        <v>830159</v>
      </c>
      <c r="H202" s="118">
        <v>1185301.0926685845</v>
      </c>
      <c r="I202" s="118">
        <v>2544926.3522515027</v>
      </c>
      <c r="J202" s="118">
        <v>562606.00813870993</v>
      </c>
      <c r="K202" s="118">
        <v>258884.25472553421</v>
      </c>
      <c r="L202" s="118">
        <v>-88920</v>
      </c>
      <c r="M202" s="118">
        <v>-73117.08</v>
      </c>
      <c r="N202" s="118">
        <v>19213.467145943188</v>
      </c>
      <c r="O202" s="118">
        <v>-96264.206039796976</v>
      </c>
      <c r="P202" s="136">
        <f t="shared" si="26"/>
        <v>319757.11237493716</v>
      </c>
      <c r="Q202" s="136">
        <f t="shared" si="24"/>
        <v>134.35172788862906</v>
      </c>
      <c r="R202" s="118">
        <v>23867888.280000001</v>
      </c>
      <c r="S202" s="118">
        <v>6614374.8399999999</v>
      </c>
      <c r="T202" s="118">
        <v>1781460.9823651726</v>
      </c>
      <c r="U202" s="118">
        <v>13602709.931815695</v>
      </c>
      <c r="V202" s="118">
        <v>1876367.064981536</v>
      </c>
      <c r="W202" s="118">
        <v>668121.92000000004</v>
      </c>
      <c r="X202" s="160">
        <f t="shared" si="25"/>
        <v>675146.4591624029</v>
      </c>
      <c r="Y202" s="160">
        <f t="shared" si="21"/>
        <v>283.67498284134575</v>
      </c>
      <c r="Z202" s="134">
        <f t="shared" si="23"/>
        <v>-355389.34678746574</v>
      </c>
      <c r="AA202" s="134">
        <f t="shared" si="22"/>
        <v>-149.3232549527167</v>
      </c>
    </row>
    <row r="203" spans="1:27" s="119" customFormat="1" ht="15" x14ac:dyDescent="0.2">
      <c r="A203" s="118">
        <v>623</v>
      </c>
      <c r="B203" s="118" t="s">
        <v>204</v>
      </c>
      <c r="C203" s="118">
        <v>10</v>
      </c>
      <c r="D203" s="118">
        <v>2107</v>
      </c>
      <c r="E203" s="118">
        <v>6711513.1485709697</v>
      </c>
      <c r="F203" s="118">
        <v>2506901.8046686705</v>
      </c>
      <c r="G203" s="118">
        <v>1827593</v>
      </c>
      <c r="H203" s="118">
        <v>1199783.3073437966</v>
      </c>
      <c r="I203" s="118">
        <v>900516.79975161341</v>
      </c>
      <c r="J203" s="118">
        <v>472954.4286206176</v>
      </c>
      <c r="K203" s="118">
        <v>481073.06604970264</v>
      </c>
      <c r="L203" s="118">
        <v>-468164</v>
      </c>
      <c r="M203" s="118">
        <v>63244.94</v>
      </c>
      <c r="N203" s="118">
        <v>22182.696022140142</v>
      </c>
      <c r="O203" s="118">
        <v>-85222.135346996729</v>
      </c>
      <c r="P203" s="136">
        <f t="shared" si="26"/>
        <v>209350.75853857491</v>
      </c>
      <c r="Q203" s="136">
        <f t="shared" si="24"/>
        <v>99.359638603974801</v>
      </c>
      <c r="R203" s="118">
        <v>18665971.740000002</v>
      </c>
      <c r="S203" s="118">
        <v>6907502.5999999996</v>
      </c>
      <c r="T203" s="118">
        <v>1803227.3304036721</v>
      </c>
      <c r="U203" s="118">
        <v>7280130.864265196</v>
      </c>
      <c r="V203" s="118">
        <v>1577366.9322103851</v>
      </c>
      <c r="W203" s="118">
        <v>1422673.94</v>
      </c>
      <c r="X203" s="160">
        <f t="shared" si="25"/>
        <v>324929.92687925324</v>
      </c>
      <c r="Y203" s="160">
        <f t="shared" si="21"/>
        <v>154.2144883147856</v>
      </c>
      <c r="Z203" s="134">
        <f t="shared" si="23"/>
        <v>-115579.16834067833</v>
      </c>
      <c r="AA203" s="134">
        <f t="shared" si="22"/>
        <v>-54.85484971081079</v>
      </c>
    </row>
    <row r="204" spans="1:27" s="119" customFormat="1" ht="15" x14ac:dyDescent="0.2">
      <c r="A204" s="118">
        <v>624</v>
      </c>
      <c r="B204" s="118" t="s">
        <v>205</v>
      </c>
      <c r="C204" s="118">
        <v>8</v>
      </c>
      <c r="D204" s="118">
        <v>5117</v>
      </c>
      <c r="E204" s="118">
        <v>13989378.759030867</v>
      </c>
      <c r="F204" s="118">
        <v>8100224.6969922595</v>
      </c>
      <c r="G204" s="118">
        <v>2133917</v>
      </c>
      <c r="H204" s="118">
        <v>751896.84711876698</v>
      </c>
      <c r="I204" s="118">
        <v>2806464.1974992631</v>
      </c>
      <c r="J204" s="118">
        <v>734489.65680850088</v>
      </c>
      <c r="K204" s="118">
        <v>739062.8578008964</v>
      </c>
      <c r="L204" s="118">
        <v>-842338</v>
      </c>
      <c r="M204" s="118">
        <v>-44362.31</v>
      </c>
      <c r="N204" s="118">
        <v>56228.814645380182</v>
      </c>
      <c r="O204" s="118">
        <v>-206968.04298556349</v>
      </c>
      <c r="P204" s="136">
        <f t="shared" si="26"/>
        <v>239236.95884863473</v>
      </c>
      <c r="Q204" s="136">
        <f t="shared" si="24"/>
        <v>46.753363073800024</v>
      </c>
      <c r="R204" s="118">
        <v>33059650.07</v>
      </c>
      <c r="S204" s="118">
        <v>20406328.309999999</v>
      </c>
      <c r="T204" s="118">
        <v>1130072.3807784312</v>
      </c>
      <c r="U204" s="118">
        <v>8956432.4041040689</v>
      </c>
      <c r="V204" s="118">
        <v>2449622.2608153801</v>
      </c>
      <c r="W204" s="118">
        <v>1247216.69</v>
      </c>
      <c r="X204" s="160">
        <f t="shared" si="25"/>
        <v>1130021.975697875</v>
      </c>
      <c r="Y204" s="160">
        <f t="shared" si="21"/>
        <v>220.83681369901799</v>
      </c>
      <c r="Z204" s="134">
        <f t="shared" si="23"/>
        <v>-890785.01684924029</v>
      </c>
      <c r="AA204" s="134">
        <f t="shared" si="22"/>
        <v>-174.08345062521795</v>
      </c>
    </row>
    <row r="205" spans="1:27" s="119" customFormat="1" ht="15" x14ac:dyDescent="0.2">
      <c r="A205" s="118">
        <v>625</v>
      </c>
      <c r="B205" s="118" t="s">
        <v>206</v>
      </c>
      <c r="C205" s="118">
        <v>17</v>
      </c>
      <c r="D205" s="118">
        <v>2991</v>
      </c>
      <c r="E205" s="118">
        <v>12083863.633090643</v>
      </c>
      <c r="F205" s="118">
        <v>4315801.4012302067</v>
      </c>
      <c r="G205" s="118">
        <v>3429742</v>
      </c>
      <c r="H205" s="118">
        <v>491530.24038688006</v>
      </c>
      <c r="I205" s="118">
        <v>2614016.5605597245</v>
      </c>
      <c r="J205" s="118">
        <v>548243.64284184529</v>
      </c>
      <c r="K205" s="118">
        <v>860954.29268937605</v>
      </c>
      <c r="L205" s="118">
        <v>418116</v>
      </c>
      <c r="M205" s="118">
        <v>-688519.24</v>
      </c>
      <c r="N205" s="118">
        <v>29557.843156639934</v>
      </c>
      <c r="O205" s="118">
        <v>-120977.41187606417</v>
      </c>
      <c r="P205" s="136">
        <f t="shared" si="26"/>
        <v>-185398.30410203524</v>
      </c>
      <c r="Q205" s="136">
        <f t="shared" si="24"/>
        <v>-61.985390873298307</v>
      </c>
      <c r="R205" s="118">
        <v>25348884.31408</v>
      </c>
      <c r="S205" s="118">
        <v>10736335.08</v>
      </c>
      <c r="T205" s="118">
        <v>738751.09168768616</v>
      </c>
      <c r="U205" s="118">
        <v>9267343.8912009094</v>
      </c>
      <c r="V205" s="118">
        <v>1828466.6358563174</v>
      </c>
      <c r="W205" s="118">
        <v>3159338.76</v>
      </c>
      <c r="X205" s="160">
        <f t="shared" si="25"/>
        <v>381351.14466491342</v>
      </c>
      <c r="Y205" s="160">
        <f t="shared" si="21"/>
        <v>127.49954686222448</v>
      </c>
      <c r="Z205" s="134">
        <f t="shared" si="23"/>
        <v>-566749.44876694866</v>
      </c>
      <c r="AA205" s="134">
        <f t="shared" si="22"/>
        <v>-189.48493773552278</v>
      </c>
    </row>
    <row r="206" spans="1:27" s="119" customFormat="1" ht="15" x14ac:dyDescent="0.2">
      <c r="A206" s="118">
        <v>626</v>
      </c>
      <c r="B206" s="118" t="s">
        <v>207</v>
      </c>
      <c r="C206" s="118">
        <v>17</v>
      </c>
      <c r="D206" s="118">
        <v>4835</v>
      </c>
      <c r="E206" s="118">
        <v>13688369.458316967</v>
      </c>
      <c r="F206" s="118">
        <v>6744863.2511101551</v>
      </c>
      <c r="G206" s="118">
        <v>1332891</v>
      </c>
      <c r="H206" s="118">
        <v>2008923.0874291861</v>
      </c>
      <c r="I206" s="118">
        <v>2018060.2954021734</v>
      </c>
      <c r="J206" s="118">
        <v>961535.92089417158</v>
      </c>
      <c r="K206" s="118">
        <v>-827195.75984866277</v>
      </c>
      <c r="L206" s="118">
        <v>-248029</v>
      </c>
      <c r="M206" s="118">
        <v>-385449.88</v>
      </c>
      <c r="N206" s="118">
        <v>44003.012625492789</v>
      </c>
      <c r="O206" s="118">
        <v>-195561.9479842094</v>
      </c>
      <c r="P206" s="136">
        <f t="shared" si="26"/>
        <v>-2234329.478688661</v>
      </c>
      <c r="Q206" s="136">
        <f t="shared" si="24"/>
        <v>-462.11571430996094</v>
      </c>
      <c r="R206" s="118">
        <v>43176646.870879993</v>
      </c>
      <c r="S206" s="118">
        <v>15660801.550000001</v>
      </c>
      <c r="T206" s="118">
        <v>3019327.6957508586</v>
      </c>
      <c r="U206" s="118">
        <v>17635492.619427808</v>
      </c>
      <c r="V206" s="118">
        <v>3206852.2334686713</v>
      </c>
      <c r="W206" s="118">
        <v>699412.12</v>
      </c>
      <c r="X206" s="160">
        <f t="shared" si="25"/>
        <v>-2954760.6522326544</v>
      </c>
      <c r="Y206" s="160">
        <f t="shared" si="21"/>
        <v>-611.11905940696056</v>
      </c>
      <c r="Z206" s="134">
        <f t="shared" si="23"/>
        <v>720431.17354399338</v>
      </c>
      <c r="AA206" s="134">
        <f t="shared" si="22"/>
        <v>149.00334509699965</v>
      </c>
    </row>
    <row r="207" spans="1:27" s="119" customFormat="1" ht="15" x14ac:dyDescent="0.2">
      <c r="A207" s="118">
        <v>630</v>
      </c>
      <c r="B207" s="118" t="s">
        <v>208</v>
      </c>
      <c r="C207" s="118">
        <v>17</v>
      </c>
      <c r="D207" s="118">
        <v>1635</v>
      </c>
      <c r="E207" s="118">
        <v>4931699.2205727622</v>
      </c>
      <c r="F207" s="118">
        <v>1737265.9773270993</v>
      </c>
      <c r="G207" s="118">
        <v>1351039</v>
      </c>
      <c r="H207" s="118">
        <v>595065.41899466817</v>
      </c>
      <c r="I207" s="118">
        <v>2874058.1599629903</v>
      </c>
      <c r="J207" s="118">
        <v>287449.54471563874</v>
      </c>
      <c r="K207" s="118">
        <v>-220733.46501268609</v>
      </c>
      <c r="L207" s="118">
        <v>-86061</v>
      </c>
      <c r="M207" s="118">
        <v>-54111.02</v>
      </c>
      <c r="N207" s="118">
        <v>13640.48706012127</v>
      </c>
      <c r="O207" s="118">
        <v>-66131.082720616832</v>
      </c>
      <c r="P207" s="136">
        <f t="shared" si="26"/>
        <v>1499782.7997544529</v>
      </c>
      <c r="Q207" s="136">
        <f t="shared" si="24"/>
        <v>917.29834847367147</v>
      </c>
      <c r="R207" s="118">
        <v>12449597.152719999</v>
      </c>
      <c r="S207" s="118">
        <v>4515036.83</v>
      </c>
      <c r="T207" s="118">
        <v>894360.06482589187</v>
      </c>
      <c r="U207" s="118">
        <v>5983532.2294161031</v>
      </c>
      <c r="V207" s="118">
        <v>958683.07615972531</v>
      </c>
      <c r="W207" s="118">
        <v>1210866.98</v>
      </c>
      <c r="X207" s="160">
        <f t="shared" si="25"/>
        <v>1112882.0276817214</v>
      </c>
      <c r="Y207" s="160">
        <f t="shared" si="21"/>
        <v>680.6617906310222</v>
      </c>
      <c r="Z207" s="134">
        <f t="shared" si="23"/>
        <v>386900.77207273152</v>
      </c>
      <c r="AA207" s="134">
        <f t="shared" si="22"/>
        <v>236.63655784264924</v>
      </c>
    </row>
    <row r="208" spans="1:27" s="119" customFormat="1" ht="15" x14ac:dyDescent="0.2">
      <c r="A208" s="118">
        <v>631</v>
      </c>
      <c r="B208" s="118" t="s">
        <v>209</v>
      </c>
      <c r="C208" s="118">
        <v>2</v>
      </c>
      <c r="D208" s="118">
        <v>1963</v>
      </c>
      <c r="E208" s="118">
        <v>6351323.0226381812</v>
      </c>
      <c r="F208" s="118">
        <v>3280356.9874917553</v>
      </c>
      <c r="G208" s="118">
        <v>794062</v>
      </c>
      <c r="H208" s="118">
        <v>345868.41971758736</v>
      </c>
      <c r="I208" s="118">
        <v>903193.68862906424</v>
      </c>
      <c r="J208" s="118">
        <v>351250.3570551665</v>
      </c>
      <c r="K208" s="118">
        <v>49658.822297944709</v>
      </c>
      <c r="L208" s="118">
        <v>-524950</v>
      </c>
      <c r="M208" s="118">
        <v>31599.5</v>
      </c>
      <c r="N208" s="118">
        <v>19999.621055950152</v>
      </c>
      <c r="O208" s="118">
        <v>-79397.746410135063</v>
      </c>
      <c r="P208" s="136">
        <f t="shared" si="26"/>
        <v>-1179681.3728008475</v>
      </c>
      <c r="Q208" s="136">
        <f t="shared" si="24"/>
        <v>-600.95841711708988</v>
      </c>
      <c r="R208" s="118">
        <v>14249264.1919</v>
      </c>
      <c r="S208" s="118">
        <v>7617978.0899999999</v>
      </c>
      <c r="T208" s="118">
        <v>519826.97438572801</v>
      </c>
      <c r="U208" s="118">
        <v>3661713.9046543427</v>
      </c>
      <c r="V208" s="118">
        <v>1171467.4070434477</v>
      </c>
      <c r="W208" s="118">
        <v>300711.5</v>
      </c>
      <c r="X208" s="160">
        <f t="shared" si="25"/>
        <v>-977566.31581648253</v>
      </c>
      <c r="Y208" s="160">
        <f t="shared" si="21"/>
        <v>-497.99608548980262</v>
      </c>
      <c r="Z208" s="134">
        <f t="shared" si="23"/>
        <v>-202115.05698436499</v>
      </c>
      <c r="AA208" s="134">
        <f t="shared" si="22"/>
        <v>-102.96233162728731</v>
      </c>
    </row>
    <row r="209" spans="1:27" s="119" customFormat="1" ht="15" x14ac:dyDescent="0.2">
      <c r="A209" s="118">
        <v>635</v>
      </c>
      <c r="B209" s="118" t="s">
        <v>210</v>
      </c>
      <c r="C209" s="118">
        <v>6</v>
      </c>
      <c r="D209" s="118">
        <v>6347</v>
      </c>
      <c r="E209" s="118">
        <v>16458473.03439109</v>
      </c>
      <c r="F209" s="118">
        <v>9402159.7931248639</v>
      </c>
      <c r="G209" s="118">
        <v>2452688</v>
      </c>
      <c r="H209" s="118">
        <v>1186610.6527186516</v>
      </c>
      <c r="I209" s="118">
        <v>3421955.8939053928</v>
      </c>
      <c r="J209" s="118">
        <v>1268554.2008295483</v>
      </c>
      <c r="K209" s="118">
        <v>-69968.134668402519</v>
      </c>
      <c r="L209" s="118">
        <v>-647860</v>
      </c>
      <c r="M209" s="118">
        <v>76766.53</v>
      </c>
      <c r="N209" s="118">
        <v>58569.414274984934</v>
      </c>
      <c r="O209" s="118">
        <v>-256718.03182125688</v>
      </c>
      <c r="P209" s="136">
        <f t="shared" si="26"/>
        <v>434285.28397268802</v>
      </c>
      <c r="Q209" s="136">
        <f t="shared" si="24"/>
        <v>68.423709464737357</v>
      </c>
      <c r="R209" s="118">
        <v>44770750.039999999</v>
      </c>
      <c r="S209" s="118">
        <v>22017619.68</v>
      </c>
      <c r="T209" s="118">
        <v>1783430.00036147</v>
      </c>
      <c r="U209" s="118">
        <v>15153399.123515483</v>
      </c>
      <c r="V209" s="118">
        <v>4230799.6860099016</v>
      </c>
      <c r="W209" s="118">
        <v>1881594.53</v>
      </c>
      <c r="X209" s="160">
        <f t="shared" si="25"/>
        <v>296092.9798868522</v>
      </c>
      <c r="Y209" s="160">
        <f t="shared" si="21"/>
        <v>46.650855504467025</v>
      </c>
      <c r="Z209" s="134">
        <f t="shared" si="23"/>
        <v>138192.30408583581</v>
      </c>
      <c r="AA209" s="134">
        <f t="shared" si="22"/>
        <v>21.772853960270336</v>
      </c>
    </row>
    <row r="210" spans="1:27" s="119" customFormat="1" ht="15" x14ac:dyDescent="0.2">
      <c r="A210" s="118">
        <v>636</v>
      </c>
      <c r="B210" s="118" t="s">
        <v>211</v>
      </c>
      <c r="C210" s="118">
        <v>2</v>
      </c>
      <c r="D210" s="118">
        <v>8154</v>
      </c>
      <c r="E210" s="118">
        <v>23734123.295782</v>
      </c>
      <c r="F210" s="118">
        <v>11054721.342029903</v>
      </c>
      <c r="G210" s="118">
        <v>2197413</v>
      </c>
      <c r="H210" s="118">
        <v>1850367.3032204653</v>
      </c>
      <c r="I210" s="118">
        <v>6538613.4490104187</v>
      </c>
      <c r="J210" s="118">
        <v>1633479.4778134371</v>
      </c>
      <c r="K210" s="118">
        <v>756742.26842228067</v>
      </c>
      <c r="L210" s="118">
        <v>-740748</v>
      </c>
      <c r="M210" s="118">
        <v>51229.279999999999</v>
      </c>
      <c r="N210" s="118">
        <v>70396.815037324021</v>
      </c>
      <c r="O210" s="118">
        <v>-329806.02354979183</v>
      </c>
      <c r="P210" s="136">
        <f t="shared" si="26"/>
        <v>-651714.38379795849</v>
      </c>
      <c r="Q210" s="136">
        <f t="shared" si="24"/>
        <v>-79.925727716207817</v>
      </c>
      <c r="R210" s="118">
        <v>54670566.986740001</v>
      </c>
      <c r="S210" s="118">
        <v>26004402.57</v>
      </c>
      <c r="T210" s="118">
        <v>2781028.895941427</v>
      </c>
      <c r="U210" s="118">
        <v>18606913.272692434</v>
      </c>
      <c r="V210" s="118">
        <v>5447874.7989777904</v>
      </c>
      <c r="W210" s="118">
        <v>1507894.28</v>
      </c>
      <c r="X210" s="160">
        <f t="shared" si="25"/>
        <v>-322453.16912834346</v>
      </c>
      <c r="Y210" s="160">
        <f t="shared" si="21"/>
        <v>-39.545397244094119</v>
      </c>
      <c r="Z210" s="134">
        <f t="shared" si="23"/>
        <v>-329261.21466961503</v>
      </c>
      <c r="AA210" s="134">
        <f t="shared" si="22"/>
        <v>-40.380330472113691</v>
      </c>
    </row>
    <row r="211" spans="1:27" s="119" customFormat="1" ht="15" x14ac:dyDescent="0.2">
      <c r="A211" s="118">
        <v>638</v>
      </c>
      <c r="B211" s="118" t="s">
        <v>212</v>
      </c>
      <c r="C211" s="118">
        <v>34</v>
      </c>
      <c r="D211" s="118">
        <v>51232</v>
      </c>
      <c r="E211" s="118">
        <v>161328089.18351787</v>
      </c>
      <c r="F211" s="118">
        <v>80871351.585591823</v>
      </c>
      <c r="G211" s="118">
        <v>17800833</v>
      </c>
      <c r="H211" s="118">
        <v>43595563.18339444</v>
      </c>
      <c r="I211" s="118">
        <v>22907271.226155683</v>
      </c>
      <c r="J211" s="118">
        <v>7169124.3958935365</v>
      </c>
      <c r="K211" s="118">
        <v>14865856.586878723</v>
      </c>
      <c r="L211" s="118">
        <v>-1114354</v>
      </c>
      <c r="M211" s="118">
        <v>3302215.88</v>
      </c>
      <c r="N211" s="118">
        <v>722493.2005707986</v>
      </c>
      <c r="O211" s="118">
        <v>-2072188.152870117</v>
      </c>
      <c r="P211" s="136">
        <f t="shared" si="26"/>
        <v>26720077.72209698</v>
      </c>
      <c r="Q211" s="136">
        <f t="shared" si="24"/>
        <v>521.55054891663372</v>
      </c>
      <c r="R211" s="118">
        <v>342690380.20000005</v>
      </c>
      <c r="S211" s="118">
        <v>221926969.28999999</v>
      </c>
      <c r="T211" s="118">
        <v>65522314.846114986</v>
      </c>
      <c r="U211" s="118">
        <v>44438621.729523391</v>
      </c>
      <c r="V211" s="118">
        <v>23909998.660898998</v>
      </c>
      <c r="W211" s="118">
        <v>19988694.879999999</v>
      </c>
      <c r="X211" s="160">
        <f t="shared" si="25"/>
        <v>33096219.206537306</v>
      </c>
      <c r="Y211" s="160">
        <f t="shared" si="21"/>
        <v>646.00677714196809</v>
      </c>
      <c r="Z211" s="134">
        <f t="shared" si="23"/>
        <v>-6376141.4844403267</v>
      </c>
      <c r="AA211" s="134">
        <f t="shared" si="22"/>
        <v>-124.4562282253343</v>
      </c>
    </row>
    <row r="212" spans="1:27" s="119" customFormat="1" ht="15" x14ac:dyDescent="0.2">
      <c r="A212" s="118">
        <v>678</v>
      </c>
      <c r="B212" s="118" t="s">
        <v>213</v>
      </c>
      <c r="C212" s="118">
        <v>17</v>
      </c>
      <c r="D212" s="118">
        <v>24073</v>
      </c>
      <c r="E212" s="118">
        <v>78284223.113355145</v>
      </c>
      <c r="F212" s="118">
        <v>37940369.652657486</v>
      </c>
      <c r="G212" s="118">
        <v>7200009</v>
      </c>
      <c r="H212" s="118">
        <v>3474807.5926891952</v>
      </c>
      <c r="I212" s="118">
        <v>18112925.79123874</v>
      </c>
      <c r="J212" s="118">
        <v>3451840.8040390126</v>
      </c>
      <c r="K212" s="118">
        <v>1549269.0749211886</v>
      </c>
      <c r="L212" s="118">
        <v>-918198</v>
      </c>
      <c r="M212" s="118">
        <v>-171406.46</v>
      </c>
      <c r="N212" s="118">
        <v>249256.04490490528</v>
      </c>
      <c r="O212" s="118">
        <v>-973684.13109077001</v>
      </c>
      <c r="P212" s="136">
        <f t="shared" si="26"/>
        <v>-8369033.7439953834</v>
      </c>
      <c r="Q212" s="136">
        <f t="shared" si="24"/>
        <v>-347.65229692997895</v>
      </c>
      <c r="R212" s="118">
        <v>182326328.21331999</v>
      </c>
      <c r="S212" s="118">
        <v>92420664.439999998</v>
      </c>
      <c r="T212" s="118">
        <v>5222503.2495280784</v>
      </c>
      <c r="U212" s="118">
        <v>59606560.031473629</v>
      </c>
      <c r="V212" s="118">
        <v>11512355.546443632</v>
      </c>
      <c r="W212" s="118">
        <v>6110404.54</v>
      </c>
      <c r="X212" s="160">
        <f t="shared" si="25"/>
        <v>-7453840.4058746397</v>
      </c>
      <c r="Y212" s="160">
        <f t="shared" si="21"/>
        <v>-309.63487749240392</v>
      </c>
      <c r="Z212" s="134">
        <f t="shared" si="23"/>
        <v>-915193.33812074363</v>
      </c>
      <c r="AA212" s="134">
        <f t="shared" si="22"/>
        <v>-38.017419437575029</v>
      </c>
    </row>
    <row r="213" spans="1:27" s="119" customFormat="1" ht="15" x14ac:dyDescent="0.2">
      <c r="A213" s="118">
        <v>680</v>
      </c>
      <c r="B213" s="118" t="s">
        <v>214</v>
      </c>
      <c r="C213" s="118">
        <v>2</v>
      </c>
      <c r="D213" s="118">
        <v>24942</v>
      </c>
      <c r="E213" s="118">
        <v>59934887.743151113</v>
      </c>
      <c r="F213" s="118">
        <v>38930694.615489975</v>
      </c>
      <c r="G213" s="118">
        <v>7857948</v>
      </c>
      <c r="H213" s="118">
        <v>5948381.9934396846</v>
      </c>
      <c r="I213" s="118">
        <v>8234468.2518968331</v>
      </c>
      <c r="J213" s="118">
        <v>3367540.9222764401</v>
      </c>
      <c r="K213" s="118">
        <v>919775.64970190404</v>
      </c>
      <c r="L213" s="118">
        <v>-947375</v>
      </c>
      <c r="M213" s="118">
        <v>24491.279999999999</v>
      </c>
      <c r="N213" s="118">
        <v>289840.20502501895</v>
      </c>
      <c r="O213" s="118">
        <v>-1008832.7004389144</v>
      </c>
      <c r="P213" s="136">
        <f t="shared" si="26"/>
        <v>3682045.4742398188</v>
      </c>
      <c r="Q213" s="136">
        <f t="shared" si="24"/>
        <v>147.62430736267416</v>
      </c>
      <c r="R213" s="118">
        <v>152773385.70366001</v>
      </c>
      <c r="S213" s="118">
        <v>101321978.42</v>
      </c>
      <c r="T213" s="118">
        <v>8940195.6568523757</v>
      </c>
      <c r="U213" s="118">
        <v>29194036.523133885</v>
      </c>
      <c r="V213" s="118">
        <v>11231204.048889538</v>
      </c>
      <c r="W213" s="118">
        <v>6935064.2800000003</v>
      </c>
      <c r="X213" s="160">
        <f t="shared" si="25"/>
        <v>4849093.2252157927</v>
      </c>
      <c r="Y213" s="160">
        <f t="shared" si="21"/>
        <v>194.41477127799666</v>
      </c>
      <c r="Z213" s="134">
        <f t="shared" si="23"/>
        <v>-1167047.7509759739</v>
      </c>
      <c r="AA213" s="134">
        <f t="shared" si="22"/>
        <v>-46.790463915322505</v>
      </c>
    </row>
    <row r="214" spans="1:27" s="119" customFormat="1" ht="15" x14ac:dyDescent="0.2">
      <c r="A214" s="118">
        <v>681</v>
      </c>
      <c r="B214" s="118" t="s">
        <v>215</v>
      </c>
      <c r="C214" s="118">
        <v>10</v>
      </c>
      <c r="D214" s="118">
        <v>3308</v>
      </c>
      <c r="E214" s="118">
        <v>8945467.5482182167</v>
      </c>
      <c r="F214" s="118">
        <v>4470723.4692895748</v>
      </c>
      <c r="G214" s="118">
        <v>1419212</v>
      </c>
      <c r="H214" s="118">
        <v>1155458.822404753</v>
      </c>
      <c r="I214" s="118">
        <v>1217432.0304303507</v>
      </c>
      <c r="J214" s="118">
        <v>779128.71748113306</v>
      </c>
      <c r="K214" s="118">
        <v>347929.31459087512</v>
      </c>
      <c r="L214" s="118">
        <v>-98930</v>
      </c>
      <c r="M214" s="118">
        <v>298900.09000000003</v>
      </c>
      <c r="N214" s="118">
        <v>27320.080335885639</v>
      </c>
      <c r="O214" s="118">
        <v>-133799.15696623881</v>
      </c>
      <c r="P214" s="136">
        <f t="shared" si="26"/>
        <v>537907.81934811547</v>
      </c>
      <c r="Q214" s="136">
        <f t="shared" si="24"/>
        <v>162.60816788032511</v>
      </c>
      <c r="R214" s="118">
        <v>25077874.780000001</v>
      </c>
      <c r="S214" s="118">
        <v>10052524.710000001</v>
      </c>
      <c r="T214" s="118">
        <v>1736610.2861974819</v>
      </c>
      <c r="U214" s="118">
        <v>9951794.0629679505</v>
      </c>
      <c r="V214" s="118">
        <v>2598499.5604641046</v>
      </c>
      <c r="W214" s="118">
        <v>1619182.09</v>
      </c>
      <c r="X214" s="160">
        <f t="shared" si="25"/>
        <v>880735.92962953821</v>
      </c>
      <c r="Y214" s="160">
        <f t="shared" si="21"/>
        <v>266.24423507543474</v>
      </c>
      <c r="Z214" s="134">
        <f t="shared" si="23"/>
        <v>-342828.11028142273</v>
      </c>
      <c r="AA214" s="134">
        <f t="shared" si="22"/>
        <v>-103.63606719510966</v>
      </c>
    </row>
    <row r="215" spans="1:27" s="119" customFormat="1" ht="15" x14ac:dyDescent="0.2">
      <c r="A215" s="118">
        <v>683</v>
      </c>
      <c r="B215" s="118" t="s">
        <v>216</v>
      </c>
      <c r="C215" s="118">
        <v>19</v>
      </c>
      <c r="D215" s="118">
        <v>3618</v>
      </c>
      <c r="E215" s="118">
        <v>12912821.450621199</v>
      </c>
      <c r="F215" s="118">
        <v>3279736.3974820855</v>
      </c>
      <c r="G215" s="118">
        <v>1078121</v>
      </c>
      <c r="H215" s="118">
        <v>654427.88048334734</v>
      </c>
      <c r="I215" s="118">
        <v>7378778.1668159049</v>
      </c>
      <c r="J215" s="118">
        <v>755271.164952836</v>
      </c>
      <c r="K215" s="118">
        <v>-56033.58369211734</v>
      </c>
      <c r="L215" s="118">
        <v>145318</v>
      </c>
      <c r="M215" s="118">
        <v>196015.52</v>
      </c>
      <c r="N215" s="118">
        <v>25060.132426657743</v>
      </c>
      <c r="O215" s="118">
        <v>-146337.77203864936</v>
      </c>
      <c r="P215" s="136">
        <f t="shared" si="26"/>
        <v>397535.45580886677</v>
      </c>
      <c r="Q215" s="136">
        <f t="shared" si="24"/>
        <v>109.877129853197</v>
      </c>
      <c r="R215" s="118">
        <v>31796833.400000002</v>
      </c>
      <c r="S215" s="118">
        <v>8603731.0199999996</v>
      </c>
      <c r="T215" s="118">
        <v>983579.55238576047</v>
      </c>
      <c r="U215" s="118">
        <v>18912973.079585597</v>
      </c>
      <c r="V215" s="118">
        <v>2518931.3987886487</v>
      </c>
      <c r="W215" s="118">
        <v>1419454.52</v>
      </c>
      <c r="X215" s="160">
        <f t="shared" si="25"/>
        <v>641836.17076000199</v>
      </c>
      <c r="Y215" s="160">
        <f t="shared" si="21"/>
        <v>177.40082110558373</v>
      </c>
      <c r="Z215" s="134">
        <f t="shared" si="23"/>
        <v>-244300.71495113522</v>
      </c>
      <c r="AA215" s="134">
        <f t="shared" si="22"/>
        <v>-67.52369125238674</v>
      </c>
    </row>
    <row r="216" spans="1:27" s="119" customFormat="1" ht="15" x14ac:dyDescent="0.2">
      <c r="A216" s="118">
        <v>684</v>
      </c>
      <c r="B216" s="118" t="s">
        <v>217</v>
      </c>
      <c r="C216" s="118">
        <v>4</v>
      </c>
      <c r="D216" s="118">
        <v>38667</v>
      </c>
      <c r="E216" s="118">
        <v>102036629.66927132</v>
      </c>
      <c r="F216" s="118">
        <v>63731424.347266279</v>
      </c>
      <c r="G216" s="118">
        <v>9086456</v>
      </c>
      <c r="H216" s="118">
        <v>12027165.850308659</v>
      </c>
      <c r="I216" s="118">
        <v>7212701.1770127909</v>
      </c>
      <c r="J216" s="118">
        <v>6963780.2754166778</v>
      </c>
      <c r="K216" s="118">
        <v>-121547.51378711186</v>
      </c>
      <c r="L216" s="118">
        <v>-1301496</v>
      </c>
      <c r="M216" s="118">
        <v>1800464.45</v>
      </c>
      <c r="N216" s="118">
        <v>467610.23188768345</v>
      </c>
      <c r="O216" s="118">
        <v>-1563969.7709835419</v>
      </c>
      <c r="P216" s="136">
        <f t="shared" si="26"/>
        <v>-3734040.6221498847</v>
      </c>
      <c r="Q216" s="136">
        <f t="shared" si="24"/>
        <v>-96.569183597121182</v>
      </c>
      <c r="R216" s="118">
        <v>261136882.84999999</v>
      </c>
      <c r="S216" s="118">
        <v>163167265.66</v>
      </c>
      <c r="T216" s="118">
        <v>18076363.667571515</v>
      </c>
      <c r="U216" s="118">
        <v>44856086.720121391</v>
      </c>
      <c r="V216" s="118">
        <v>23225148.269903205</v>
      </c>
      <c r="W216" s="118">
        <v>9585424.4499999993</v>
      </c>
      <c r="X216" s="160">
        <f t="shared" si="25"/>
        <v>-2226594.0824038982</v>
      </c>
      <c r="Y216" s="160">
        <f t="shared" si="21"/>
        <v>-57.583833304986115</v>
      </c>
      <c r="Z216" s="134">
        <f t="shared" si="23"/>
        <v>-1507446.5397459865</v>
      </c>
      <c r="AA216" s="134">
        <f t="shared" si="22"/>
        <v>-38.98535029213506</v>
      </c>
    </row>
    <row r="217" spans="1:27" s="119" customFormat="1" ht="15" x14ac:dyDescent="0.2">
      <c r="A217" s="118">
        <v>686</v>
      </c>
      <c r="B217" s="118" t="s">
        <v>218</v>
      </c>
      <c r="C217" s="118">
        <v>11</v>
      </c>
      <c r="D217" s="118">
        <v>2964</v>
      </c>
      <c r="E217" s="118">
        <v>8479232.1127558574</v>
      </c>
      <c r="F217" s="118">
        <v>4291274.9057741174</v>
      </c>
      <c r="G217" s="118">
        <v>1273811</v>
      </c>
      <c r="H217" s="118">
        <v>724955.80866780714</v>
      </c>
      <c r="I217" s="118">
        <v>1936786.6886011979</v>
      </c>
      <c r="J217" s="118">
        <v>655783.63740630914</v>
      </c>
      <c r="K217" s="118">
        <v>-169927.34215612442</v>
      </c>
      <c r="L217" s="118">
        <v>377106</v>
      </c>
      <c r="M217" s="118">
        <v>396193.7</v>
      </c>
      <c r="N217" s="118">
        <v>24556.331230206823</v>
      </c>
      <c r="O217" s="118">
        <v>-119885.33895040261</v>
      </c>
      <c r="P217" s="136">
        <f t="shared" si="26"/>
        <v>911423.27781725116</v>
      </c>
      <c r="Q217" s="136">
        <f t="shared" si="24"/>
        <v>307.49773205710227</v>
      </c>
      <c r="R217" s="118">
        <v>24958123.559999999</v>
      </c>
      <c r="S217" s="118">
        <v>9466147.4199999999</v>
      </c>
      <c r="T217" s="118">
        <v>1089580.4740710065</v>
      </c>
      <c r="U217" s="118">
        <v>10817122.731884804</v>
      </c>
      <c r="V217" s="118">
        <v>2187127.0501605025</v>
      </c>
      <c r="W217" s="118">
        <v>2047110.7</v>
      </c>
      <c r="X217" s="160">
        <f t="shared" si="25"/>
        <v>648964.81611631438</v>
      </c>
      <c r="Y217" s="160">
        <f t="shared" si="21"/>
        <v>218.94899329160404</v>
      </c>
      <c r="Z217" s="134">
        <f t="shared" si="23"/>
        <v>262458.46170093678</v>
      </c>
      <c r="AA217" s="134">
        <f t="shared" si="22"/>
        <v>88.548738765498243</v>
      </c>
    </row>
    <row r="218" spans="1:27" s="119" customFormat="1" ht="15" x14ac:dyDescent="0.2">
      <c r="A218" s="118">
        <v>687</v>
      </c>
      <c r="B218" s="118" t="s">
        <v>219</v>
      </c>
      <c r="C218" s="118">
        <v>11</v>
      </c>
      <c r="D218" s="118">
        <v>1477</v>
      </c>
      <c r="E218" s="118">
        <v>4490325.0113684423</v>
      </c>
      <c r="F218" s="118">
        <v>1721062.9970333611</v>
      </c>
      <c r="G218" s="118">
        <v>468191</v>
      </c>
      <c r="H218" s="118">
        <v>1295992.5830704563</v>
      </c>
      <c r="I218" s="118">
        <v>997583.43700367189</v>
      </c>
      <c r="J218" s="118">
        <v>376465.62666123314</v>
      </c>
      <c r="K218" s="118">
        <v>51673.686452730952</v>
      </c>
      <c r="L218" s="118">
        <v>159381</v>
      </c>
      <c r="M218" s="118">
        <v>377010.97</v>
      </c>
      <c r="N218" s="118">
        <v>12262.058615900976</v>
      </c>
      <c r="O218" s="118">
        <v>-59740.433748226948</v>
      </c>
      <c r="P218" s="136">
        <f t="shared" si="26"/>
        <v>909557.91372068413</v>
      </c>
      <c r="Q218" s="136">
        <f t="shared" si="24"/>
        <v>615.81443041346256</v>
      </c>
      <c r="R218" s="118">
        <v>14273785.16</v>
      </c>
      <c r="S218" s="118">
        <v>3835345.15</v>
      </c>
      <c r="T218" s="118">
        <v>1947825.5505772859</v>
      </c>
      <c r="U218" s="118">
        <v>7009936.7704075286</v>
      </c>
      <c r="V218" s="118">
        <v>1255563.7386485457</v>
      </c>
      <c r="W218" s="118">
        <v>1004582.97</v>
      </c>
      <c r="X218" s="160">
        <f t="shared" si="25"/>
        <v>779469.01963336021</v>
      </c>
      <c r="Y218" s="160">
        <f t="shared" si="21"/>
        <v>527.73799568947879</v>
      </c>
      <c r="Z218" s="134">
        <f t="shared" si="23"/>
        <v>130088.89408732392</v>
      </c>
      <c r="AA218" s="134">
        <f t="shared" si="22"/>
        <v>88.076434723983695</v>
      </c>
    </row>
    <row r="219" spans="1:27" s="119" customFormat="1" ht="15" x14ac:dyDescent="0.2">
      <c r="A219" s="118">
        <v>689</v>
      </c>
      <c r="B219" s="118" t="s">
        <v>220</v>
      </c>
      <c r="C219" s="118">
        <v>9</v>
      </c>
      <c r="D219" s="118">
        <v>3093</v>
      </c>
      <c r="E219" s="118">
        <v>8895698.1998716369</v>
      </c>
      <c r="F219" s="118">
        <v>4327319.7598784044</v>
      </c>
      <c r="G219" s="118">
        <v>865228</v>
      </c>
      <c r="H219" s="118">
        <v>2074384.886962438</v>
      </c>
      <c r="I219" s="118">
        <v>-151157.13457550111</v>
      </c>
      <c r="J219" s="118">
        <v>594689.28722761525</v>
      </c>
      <c r="K219" s="118">
        <v>1421350.578935924</v>
      </c>
      <c r="L219" s="118">
        <v>-465675</v>
      </c>
      <c r="M219" s="118">
        <v>76637.67</v>
      </c>
      <c r="N219" s="118">
        <v>33026.202770567601</v>
      </c>
      <c r="O219" s="118">
        <v>-125103.02070634119</v>
      </c>
      <c r="P219" s="136">
        <f t="shared" si="26"/>
        <v>-244996.96937852912</v>
      </c>
      <c r="Q219" s="136">
        <f t="shared" si="24"/>
        <v>-79.210142055780508</v>
      </c>
      <c r="R219" s="118">
        <v>25168850.680000003</v>
      </c>
      <c r="S219" s="118">
        <v>10734135.85</v>
      </c>
      <c r="T219" s="118">
        <v>3117727.1851741853</v>
      </c>
      <c r="U219" s="118">
        <v>9582448.7974247467</v>
      </c>
      <c r="V219" s="118">
        <v>1983369.1363212909</v>
      </c>
      <c r="W219" s="118">
        <v>476190.67</v>
      </c>
      <c r="X219" s="160">
        <f t="shared" si="25"/>
        <v>725020.95892022178</v>
      </c>
      <c r="Y219" s="160">
        <f t="shared" si="21"/>
        <v>234.40703489176261</v>
      </c>
      <c r="Z219" s="134">
        <f t="shared" si="23"/>
        <v>-970017.92829875089</v>
      </c>
      <c r="AA219" s="134">
        <f t="shared" si="22"/>
        <v>-313.6171769475431</v>
      </c>
    </row>
    <row r="220" spans="1:27" s="119" customFormat="1" ht="15" x14ac:dyDescent="0.2">
      <c r="A220" s="118">
        <v>691</v>
      </c>
      <c r="B220" s="118" t="s">
        <v>221</v>
      </c>
      <c r="C220" s="118">
        <v>17</v>
      </c>
      <c r="D220" s="118">
        <v>2636</v>
      </c>
      <c r="E220" s="118">
        <v>8169477.8567901272</v>
      </c>
      <c r="F220" s="118">
        <v>3645585.5071091829</v>
      </c>
      <c r="G220" s="118">
        <v>779810</v>
      </c>
      <c r="H220" s="118">
        <v>422532.41267884593</v>
      </c>
      <c r="I220" s="118">
        <v>3555645.5670911088</v>
      </c>
      <c r="J220" s="118">
        <v>570775.4463251566</v>
      </c>
      <c r="K220" s="118">
        <v>584728.83414476074</v>
      </c>
      <c r="L220" s="118">
        <v>13579</v>
      </c>
      <c r="M220" s="118">
        <v>-695285.93</v>
      </c>
      <c r="N220" s="118">
        <v>20222.798397522489</v>
      </c>
      <c r="O220" s="118">
        <v>-106618.67526088438</v>
      </c>
      <c r="P220" s="136">
        <f t="shared" si="26"/>
        <v>621497.10369556583</v>
      </c>
      <c r="Q220" s="136">
        <f t="shared" si="24"/>
        <v>235.77280109846959</v>
      </c>
      <c r="R220" s="118">
        <v>20833490.989999998</v>
      </c>
      <c r="S220" s="118">
        <v>7994992.54</v>
      </c>
      <c r="T220" s="118">
        <v>635050.10857170343</v>
      </c>
      <c r="U220" s="118">
        <v>10897115.616100879</v>
      </c>
      <c r="V220" s="118">
        <v>1903613.2453114691</v>
      </c>
      <c r="W220" s="118">
        <v>98103.069999999949</v>
      </c>
      <c r="X220" s="160">
        <f t="shared" si="25"/>
        <v>695383.58998405561</v>
      </c>
      <c r="Y220" s="160">
        <f t="shared" si="21"/>
        <v>263.80257586648543</v>
      </c>
      <c r="Z220" s="134">
        <f t="shared" si="23"/>
        <v>-73886.486288489774</v>
      </c>
      <c r="AA220" s="134">
        <f t="shared" si="22"/>
        <v>-28.029774768015848</v>
      </c>
    </row>
    <row r="221" spans="1:27" s="119" customFormat="1" ht="15" x14ac:dyDescent="0.2">
      <c r="A221" s="118">
        <v>694</v>
      </c>
      <c r="B221" s="118" t="s">
        <v>222</v>
      </c>
      <c r="C221" s="118">
        <v>5</v>
      </c>
      <c r="D221" s="118">
        <v>28349</v>
      </c>
      <c r="E221" s="118">
        <v>69453717.62709035</v>
      </c>
      <c r="F221" s="118">
        <v>44506277.015104361</v>
      </c>
      <c r="G221" s="118">
        <v>9980781</v>
      </c>
      <c r="H221" s="118">
        <v>9815486.7165024728</v>
      </c>
      <c r="I221" s="118">
        <v>8598372.3937464133</v>
      </c>
      <c r="J221" s="118">
        <v>4200649.5835725106</v>
      </c>
      <c r="K221" s="118">
        <v>-1266059.7124831111</v>
      </c>
      <c r="L221" s="118">
        <v>-481472</v>
      </c>
      <c r="M221" s="118">
        <v>803730.95</v>
      </c>
      <c r="N221" s="118">
        <v>329702.82402343821</v>
      </c>
      <c r="O221" s="118">
        <v>-1146636.1247992455</v>
      </c>
      <c r="P221" s="136">
        <f t="shared" si="26"/>
        <v>5887115.0185764879</v>
      </c>
      <c r="Q221" s="136">
        <f t="shared" si="24"/>
        <v>207.66570314919355</v>
      </c>
      <c r="R221" s="118">
        <v>181972468.00999999</v>
      </c>
      <c r="S221" s="118">
        <v>113944894.61</v>
      </c>
      <c r="T221" s="118">
        <v>14752306.016957629</v>
      </c>
      <c r="U221" s="118">
        <v>35456473.02675087</v>
      </c>
      <c r="V221" s="118">
        <v>14009734.016563462</v>
      </c>
      <c r="W221" s="118">
        <v>10303039.949999999</v>
      </c>
      <c r="X221" s="160">
        <f t="shared" si="25"/>
        <v>6493979.6102719605</v>
      </c>
      <c r="Y221" s="160">
        <f t="shared" si="21"/>
        <v>229.07261668037535</v>
      </c>
      <c r="Z221" s="134">
        <f t="shared" si="23"/>
        <v>-606864.5916954726</v>
      </c>
      <c r="AA221" s="134">
        <f t="shared" si="22"/>
        <v>-21.40691353118179</v>
      </c>
    </row>
    <row r="222" spans="1:27" s="119" customFormat="1" ht="15" x14ac:dyDescent="0.2">
      <c r="A222" s="118">
        <v>697</v>
      </c>
      <c r="B222" s="118" t="s">
        <v>223</v>
      </c>
      <c r="C222" s="118">
        <v>18</v>
      </c>
      <c r="D222" s="118">
        <v>1174</v>
      </c>
      <c r="E222" s="118">
        <v>3497184.2938895803</v>
      </c>
      <c r="F222" s="118">
        <v>1683480.5082505448</v>
      </c>
      <c r="G222" s="118">
        <v>851400</v>
      </c>
      <c r="H222" s="118">
        <v>430856.95861712605</v>
      </c>
      <c r="I222" s="118">
        <v>724072.70878581144</v>
      </c>
      <c r="J222" s="118">
        <v>291432.94267706352</v>
      </c>
      <c r="K222" s="118">
        <v>-119840.94967131478</v>
      </c>
      <c r="L222" s="118">
        <v>-257531</v>
      </c>
      <c r="M222" s="118">
        <v>-2573.4499999999998</v>
      </c>
      <c r="N222" s="118">
        <v>10457.161612216547</v>
      </c>
      <c r="O222" s="118">
        <v>-47484.948693580525</v>
      </c>
      <c r="P222" s="136">
        <f t="shared" si="26"/>
        <v>67085.637688286602</v>
      </c>
      <c r="Q222" s="136">
        <f t="shared" si="24"/>
        <v>57.142791898029472</v>
      </c>
      <c r="R222" s="118">
        <v>11412235.93</v>
      </c>
      <c r="S222" s="118">
        <v>3825737.08</v>
      </c>
      <c r="T222" s="118">
        <v>647560.9626454711</v>
      </c>
      <c r="U222" s="118">
        <v>5368947.8322101105</v>
      </c>
      <c r="V222" s="118">
        <v>971968.24665809888</v>
      </c>
      <c r="W222" s="118">
        <v>591295.55000000005</v>
      </c>
      <c r="X222" s="160">
        <f t="shared" si="25"/>
        <v>-6726.2584863193333</v>
      </c>
      <c r="Y222" s="160">
        <f t="shared" si="21"/>
        <v>-5.7293513512089724</v>
      </c>
      <c r="Z222" s="134">
        <f t="shared" si="23"/>
        <v>73811.896174605936</v>
      </c>
      <c r="AA222" s="134">
        <f t="shared" si="22"/>
        <v>62.872143249238448</v>
      </c>
    </row>
    <row r="223" spans="1:27" s="119" customFormat="1" ht="15" x14ac:dyDescent="0.2">
      <c r="A223" s="118">
        <v>698</v>
      </c>
      <c r="B223" s="118" t="s">
        <v>224</v>
      </c>
      <c r="C223" s="118">
        <v>19</v>
      </c>
      <c r="D223" s="118">
        <v>64535</v>
      </c>
      <c r="E223" s="118">
        <v>183294004.39949736</v>
      </c>
      <c r="F223" s="118">
        <v>104553345.03152525</v>
      </c>
      <c r="G223" s="118">
        <v>33939565</v>
      </c>
      <c r="H223" s="118">
        <v>12086772.25651384</v>
      </c>
      <c r="I223" s="118">
        <v>38062259.44541119</v>
      </c>
      <c r="J223" s="118">
        <v>9523173.4182633981</v>
      </c>
      <c r="K223" s="118">
        <v>-16959458.784521747</v>
      </c>
      <c r="L223" s="118">
        <v>-3440286</v>
      </c>
      <c r="M223" s="118">
        <v>19439007.07</v>
      </c>
      <c r="N223" s="118">
        <v>662246.71863835002</v>
      </c>
      <c r="O223" s="118">
        <v>-2610256.5280581084</v>
      </c>
      <c r="P223" s="136">
        <f t="shared" si="26"/>
        <v>11962363.228274822</v>
      </c>
      <c r="Q223" s="136">
        <f t="shared" si="24"/>
        <v>185.36241153288637</v>
      </c>
      <c r="R223" s="118">
        <v>442603784.43000001</v>
      </c>
      <c r="S223" s="118">
        <v>247865928.15000001</v>
      </c>
      <c r="T223" s="118">
        <v>18165960.886218756</v>
      </c>
      <c r="U223" s="118">
        <v>95574042.340892568</v>
      </c>
      <c r="V223" s="118">
        <v>31761070.265235242</v>
      </c>
      <c r="W223" s="118">
        <v>49938286.07</v>
      </c>
      <c r="X223" s="160">
        <f t="shared" si="25"/>
        <v>701503.28234654665</v>
      </c>
      <c r="Y223" s="160">
        <f t="shared" si="21"/>
        <v>10.870121365871956</v>
      </c>
      <c r="Z223" s="134">
        <f t="shared" si="23"/>
        <v>11260859.945928276</v>
      </c>
      <c r="AA223" s="134">
        <f t="shared" si="22"/>
        <v>174.49229016701443</v>
      </c>
    </row>
    <row r="224" spans="1:27" s="119" customFormat="1" ht="15" x14ac:dyDescent="0.2">
      <c r="A224" s="118">
        <v>700</v>
      </c>
      <c r="B224" s="118" t="s">
        <v>225</v>
      </c>
      <c r="C224" s="118">
        <v>9</v>
      </c>
      <c r="D224" s="118">
        <v>4842</v>
      </c>
      <c r="E224" s="118">
        <v>12115865.233070854</v>
      </c>
      <c r="F224" s="118">
        <v>7082044.7384355748</v>
      </c>
      <c r="G224" s="118">
        <v>1873807</v>
      </c>
      <c r="H224" s="118">
        <v>1481877.5568805281</v>
      </c>
      <c r="I224" s="118">
        <v>504870.03356075136</v>
      </c>
      <c r="J224" s="118">
        <v>831703.77833160409</v>
      </c>
      <c r="K224" s="118">
        <v>358569.28658398724</v>
      </c>
      <c r="L224" s="118">
        <v>-1000953</v>
      </c>
      <c r="M224" s="118">
        <v>-198020.14</v>
      </c>
      <c r="N224" s="118">
        <v>52387.960999284136</v>
      </c>
      <c r="O224" s="118">
        <v>-195845.07800197351</v>
      </c>
      <c r="P224" s="136">
        <f t="shared" si="26"/>
        <v>-1325423.0962811001</v>
      </c>
      <c r="Q224" s="136">
        <f t="shared" si="24"/>
        <v>-273.73463368052461</v>
      </c>
      <c r="R224" s="118">
        <v>35156468.969999999</v>
      </c>
      <c r="S224" s="118">
        <v>18154566.289999999</v>
      </c>
      <c r="T224" s="118">
        <v>2227202.8767198087</v>
      </c>
      <c r="U224" s="118">
        <v>10563876.860096386</v>
      </c>
      <c r="V224" s="118">
        <v>2773844.493138378</v>
      </c>
      <c r="W224" s="118">
        <v>674833.86</v>
      </c>
      <c r="X224" s="160">
        <f t="shared" si="25"/>
        <v>-762144.59004542232</v>
      </c>
      <c r="Y224" s="160">
        <f t="shared" si="21"/>
        <v>-157.40284800607648</v>
      </c>
      <c r="Z224" s="134">
        <f t="shared" si="23"/>
        <v>-563278.50623567775</v>
      </c>
      <c r="AA224" s="134">
        <f t="shared" si="22"/>
        <v>-116.33178567444811</v>
      </c>
    </row>
    <row r="225" spans="1:27" s="119" customFormat="1" ht="15" x14ac:dyDescent="0.2">
      <c r="A225" s="118">
        <v>702</v>
      </c>
      <c r="B225" s="118" t="s">
        <v>226</v>
      </c>
      <c r="C225" s="118">
        <v>6</v>
      </c>
      <c r="D225" s="118">
        <v>4114</v>
      </c>
      <c r="E225" s="118">
        <v>12010925.178952418</v>
      </c>
      <c r="F225" s="118">
        <v>5869354.3855112316</v>
      </c>
      <c r="G225" s="118">
        <v>1977370</v>
      </c>
      <c r="H225" s="118">
        <v>1467841.6440150654</v>
      </c>
      <c r="I225" s="118">
        <v>1154107.2994897754</v>
      </c>
      <c r="J225" s="118">
        <v>896641.1792673138</v>
      </c>
      <c r="K225" s="118">
        <v>661614.96422428812</v>
      </c>
      <c r="L225" s="118">
        <v>-792365</v>
      </c>
      <c r="M225" s="118">
        <v>4749.78</v>
      </c>
      <c r="N225" s="118">
        <v>36247.689924327264</v>
      </c>
      <c r="O225" s="118">
        <v>-166399.55615450619</v>
      </c>
      <c r="P225" s="136">
        <f t="shared" si="26"/>
        <v>-901762.79267492332</v>
      </c>
      <c r="Q225" s="136">
        <f t="shared" si="24"/>
        <v>-219.19367833615053</v>
      </c>
      <c r="R225" s="118">
        <v>33103127.460000001</v>
      </c>
      <c r="S225" s="118">
        <v>13307959.060000001</v>
      </c>
      <c r="T225" s="118">
        <v>2206108.9224865586</v>
      </c>
      <c r="U225" s="118">
        <v>12751156.041159039</v>
      </c>
      <c r="V225" s="118">
        <v>2990419.5005834214</v>
      </c>
      <c r="W225" s="118">
        <v>1189754.78</v>
      </c>
      <c r="X225" s="160">
        <f t="shared" si="25"/>
        <v>-657729.15577097982</v>
      </c>
      <c r="Y225" s="160">
        <f t="shared" si="21"/>
        <v>-159.87582784904711</v>
      </c>
      <c r="Z225" s="134">
        <f t="shared" si="23"/>
        <v>-244033.63690394349</v>
      </c>
      <c r="AA225" s="134">
        <f t="shared" si="22"/>
        <v>-59.317850487103428</v>
      </c>
    </row>
    <row r="226" spans="1:27" s="119" customFormat="1" ht="15" x14ac:dyDescent="0.2">
      <c r="A226" s="118">
        <v>704</v>
      </c>
      <c r="B226" s="118" t="s">
        <v>227</v>
      </c>
      <c r="C226" s="118">
        <v>2</v>
      </c>
      <c r="D226" s="118">
        <v>6428</v>
      </c>
      <c r="E226" s="118">
        <v>16778081.76674806</v>
      </c>
      <c r="F226" s="118">
        <v>9337782.0928450134</v>
      </c>
      <c r="G226" s="118">
        <v>1257249</v>
      </c>
      <c r="H226" s="118">
        <v>1016017.8620557813</v>
      </c>
      <c r="I226" s="118">
        <v>4311862.0769029064</v>
      </c>
      <c r="J226" s="118">
        <v>860100.61637865775</v>
      </c>
      <c r="K226" s="118">
        <v>913821.05180100503</v>
      </c>
      <c r="L226" s="118">
        <v>-971431</v>
      </c>
      <c r="M226" s="118">
        <v>55401.96</v>
      </c>
      <c r="N226" s="118">
        <v>73492.408735503079</v>
      </c>
      <c r="O226" s="118">
        <v>-259994.25059824158</v>
      </c>
      <c r="P226" s="136">
        <f t="shared" si="26"/>
        <v>-183779.94862743467</v>
      </c>
      <c r="Q226" s="136">
        <f t="shared" si="24"/>
        <v>-28.590533389457789</v>
      </c>
      <c r="R226" s="118">
        <v>35951832.210179999</v>
      </c>
      <c r="S226" s="118">
        <v>25405421.329999998</v>
      </c>
      <c r="T226" s="118">
        <v>1527035.554470083</v>
      </c>
      <c r="U226" s="118">
        <v>5896874.5718143936</v>
      </c>
      <c r="V226" s="118">
        <v>2868551.7854358489</v>
      </c>
      <c r="W226" s="118">
        <v>341219.96</v>
      </c>
      <c r="X226" s="160">
        <f t="shared" si="25"/>
        <v>87270.991540327668</v>
      </c>
      <c r="Y226" s="160">
        <f t="shared" si="21"/>
        <v>13.576694390218989</v>
      </c>
      <c r="Z226" s="134">
        <f t="shared" si="23"/>
        <v>-271050.94016776234</v>
      </c>
      <c r="AA226" s="134">
        <f t="shared" si="22"/>
        <v>-42.167227779676779</v>
      </c>
    </row>
    <row r="227" spans="1:27" s="119" customFormat="1" ht="15" x14ac:dyDescent="0.2">
      <c r="A227" s="118">
        <v>707</v>
      </c>
      <c r="B227" s="118" t="s">
        <v>228</v>
      </c>
      <c r="C227" s="118">
        <v>12</v>
      </c>
      <c r="D227" s="118">
        <v>1960</v>
      </c>
      <c r="E227" s="118">
        <v>2899583.2202197481</v>
      </c>
      <c r="F227" s="118">
        <v>2187482.4723576852</v>
      </c>
      <c r="G227" s="118">
        <v>664384</v>
      </c>
      <c r="H227" s="118">
        <v>472246.18550608825</v>
      </c>
      <c r="I227" s="118">
        <v>1173818.038889905</v>
      </c>
      <c r="J227" s="118">
        <v>516226.745809254</v>
      </c>
      <c r="K227" s="118">
        <v>-224303.01907220742</v>
      </c>
      <c r="L227" s="118">
        <v>-531857</v>
      </c>
      <c r="M227" s="118">
        <v>93178.8</v>
      </c>
      <c r="N227" s="118">
        <v>13631.407399711125</v>
      </c>
      <c r="O227" s="118">
        <v>-79276.404973950441</v>
      </c>
      <c r="P227" s="136">
        <f t="shared" si="26"/>
        <v>1385948.0056967381</v>
      </c>
      <c r="Q227" s="136">
        <f t="shared" si="24"/>
        <v>707.11632943711129</v>
      </c>
      <c r="R227" s="118">
        <v>15036869.34</v>
      </c>
      <c r="S227" s="118">
        <v>5024978.13</v>
      </c>
      <c r="T227" s="118">
        <v>709767.80699984683</v>
      </c>
      <c r="U227" s="118">
        <v>8751371.5673616156</v>
      </c>
      <c r="V227" s="118">
        <v>1721685.9576449182</v>
      </c>
      <c r="W227" s="118">
        <v>225705.8</v>
      </c>
      <c r="X227" s="160">
        <f t="shared" si="25"/>
        <v>1396639.9220063817</v>
      </c>
      <c r="Y227" s="160">
        <f t="shared" si="21"/>
        <v>712.57138877876616</v>
      </c>
      <c r="Z227" s="134">
        <f t="shared" si="23"/>
        <v>-10691.916309643537</v>
      </c>
      <c r="AA227" s="134">
        <f t="shared" si="22"/>
        <v>-5.4550593416548656</v>
      </c>
    </row>
    <row r="228" spans="1:27" s="119" customFormat="1" ht="15" x14ac:dyDescent="0.2">
      <c r="A228" s="118">
        <v>710</v>
      </c>
      <c r="B228" s="118" t="s">
        <v>229</v>
      </c>
      <c r="C228" s="118">
        <v>33</v>
      </c>
      <c r="D228" s="118">
        <v>27306</v>
      </c>
      <c r="E228" s="118">
        <v>79135420.130630359</v>
      </c>
      <c r="F228" s="118">
        <v>47573601.249788135</v>
      </c>
      <c r="G228" s="118">
        <v>11822242</v>
      </c>
      <c r="H228" s="118">
        <v>3676708.3022779254</v>
      </c>
      <c r="I228" s="118">
        <v>17575924.889738191</v>
      </c>
      <c r="J228" s="118">
        <v>4812990.4843048882</v>
      </c>
      <c r="K228" s="118">
        <v>-2182719.5488708513</v>
      </c>
      <c r="L228" s="118">
        <v>-741513</v>
      </c>
      <c r="M228" s="118">
        <v>1207682.76</v>
      </c>
      <c r="N228" s="118">
        <v>281140.06359611754</v>
      </c>
      <c r="O228" s="118">
        <v>-1104449.7521523933</v>
      </c>
      <c r="P228" s="136">
        <f t="shared" si="26"/>
        <v>3786187.3180516511</v>
      </c>
      <c r="Q228" s="136">
        <f t="shared" si="24"/>
        <v>138.6577059273292</v>
      </c>
      <c r="R228" s="118">
        <v>195494553.81999999</v>
      </c>
      <c r="S228" s="118">
        <v>109144850.40000001</v>
      </c>
      <c r="T228" s="118">
        <v>5525950.3798314696</v>
      </c>
      <c r="U228" s="118">
        <v>56351876.97692398</v>
      </c>
      <c r="V228" s="118">
        <v>16051973.669276308</v>
      </c>
      <c r="W228" s="118">
        <v>12288411.76</v>
      </c>
      <c r="X228" s="160">
        <f t="shared" si="25"/>
        <v>3868509.3660317361</v>
      </c>
      <c r="Y228" s="160">
        <f t="shared" si="21"/>
        <v>141.67250296754327</v>
      </c>
      <c r="Z228" s="134">
        <f t="shared" si="23"/>
        <v>-82322.047980085015</v>
      </c>
      <c r="AA228" s="134">
        <f t="shared" si="22"/>
        <v>-3.0147970402140563</v>
      </c>
    </row>
    <row r="229" spans="1:27" s="119" customFormat="1" ht="15" x14ac:dyDescent="0.2">
      <c r="A229" s="118">
        <v>729</v>
      </c>
      <c r="B229" s="118" t="s">
        <v>230</v>
      </c>
      <c r="C229" s="118">
        <v>13</v>
      </c>
      <c r="D229" s="118">
        <v>8975</v>
      </c>
      <c r="E229" s="118">
        <v>23421719.625525482</v>
      </c>
      <c r="F229" s="118">
        <v>12118581.168088404</v>
      </c>
      <c r="G229" s="118">
        <v>2735900</v>
      </c>
      <c r="H229" s="118">
        <v>1973483.7711938762</v>
      </c>
      <c r="I229" s="118">
        <v>6383102.3872591313</v>
      </c>
      <c r="J229" s="118">
        <v>1890838.7504743328</v>
      </c>
      <c r="K229" s="118">
        <v>-503175.5150292308</v>
      </c>
      <c r="L229" s="118">
        <v>241103</v>
      </c>
      <c r="M229" s="118">
        <v>-13499.88</v>
      </c>
      <c r="N229" s="118">
        <v>71788.19147110013</v>
      </c>
      <c r="O229" s="118">
        <v>-363013.12991898227</v>
      </c>
      <c r="P229" s="136">
        <f t="shared" si="26"/>
        <v>1113389.118013151</v>
      </c>
      <c r="Q229" s="136">
        <f t="shared" si="24"/>
        <v>124.05449782876335</v>
      </c>
      <c r="R229" s="118">
        <v>68312281.260000005</v>
      </c>
      <c r="S229" s="118">
        <v>27320208.940000001</v>
      </c>
      <c r="T229" s="118">
        <v>2966070.0476599904</v>
      </c>
      <c r="U229" s="118">
        <v>29692830.284602955</v>
      </c>
      <c r="V229" s="118">
        <v>6306202.7515819687</v>
      </c>
      <c r="W229" s="118">
        <v>2963503.12</v>
      </c>
      <c r="X229" s="160">
        <f t="shared" si="25"/>
        <v>936533.88384491205</v>
      </c>
      <c r="Y229" s="160">
        <f t="shared" si="21"/>
        <v>104.34917925848602</v>
      </c>
      <c r="Z229" s="134">
        <f t="shared" si="23"/>
        <v>176855.23416823894</v>
      </c>
      <c r="AA229" s="134">
        <f t="shared" si="22"/>
        <v>19.705318570277321</v>
      </c>
    </row>
    <row r="230" spans="1:27" s="119" customFormat="1" ht="15" x14ac:dyDescent="0.2">
      <c r="A230" s="118">
        <v>732</v>
      </c>
      <c r="B230" s="118" t="s">
        <v>231</v>
      </c>
      <c r="C230" s="118">
        <v>19</v>
      </c>
      <c r="D230" s="118">
        <v>3336</v>
      </c>
      <c r="E230" s="118">
        <v>8356290.7427481487</v>
      </c>
      <c r="F230" s="118">
        <v>3829679.772844634</v>
      </c>
      <c r="G230" s="118">
        <v>1381189</v>
      </c>
      <c r="H230" s="118">
        <v>1030391.1567653223</v>
      </c>
      <c r="I230" s="118">
        <v>3831590.0868732296</v>
      </c>
      <c r="J230" s="118">
        <v>746264.22304606508</v>
      </c>
      <c r="K230" s="118">
        <v>-749323.85637202323</v>
      </c>
      <c r="L230" s="118">
        <v>174626</v>
      </c>
      <c r="M230" s="118">
        <v>641299.21</v>
      </c>
      <c r="N230" s="118">
        <v>28429.76266975098</v>
      </c>
      <c r="O230" s="118">
        <v>-134931.67703729525</v>
      </c>
      <c r="P230" s="136">
        <f t="shared" si="26"/>
        <v>2422922.9360415358</v>
      </c>
      <c r="Q230" s="136">
        <f t="shared" si="24"/>
        <v>726.29584413715099</v>
      </c>
      <c r="R230" s="118">
        <v>32156558.190000001</v>
      </c>
      <c r="S230" s="118">
        <v>9724712</v>
      </c>
      <c r="T230" s="118">
        <v>1548637.389255628</v>
      </c>
      <c r="U230" s="118">
        <v>19087528.197446361</v>
      </c>
      <c r="V230" s="118">
        <v>2488892.0303752562</v>
      </c>
      <c r="W230" s="118">
        <v>2197114.21</v>
      </c>
      <c r="X230" s="160">
        <f t="shared" si="25"/>
        <v>2890325.6370772459</v>
      </c>
      <c r="Y230" s="160">
        <f t="shared" si="21"/>
        <v>866.40456746919835</v>
      </c>
      <c r="Z230" s="134">
        <f t="shared" si="23"/>
        <v>-467402.70103571005</v>
      </c>
      <c r="AA230" s="134">
        <f t="shared" si="22"/>
        <v>-140.10872333204739</v>
      </c>
    </row>
    <row r="231" spans="1:27" s="119" customFormat="1" ht="15" x14ac:dyDescent="0.2">
      <c r="A231" s="118">
        <v>734</v>
      </c>
      <c r="B231" s="118" t="s">
        <v>232</v>
      </c>
      <c r="C231" s="118">
        <v>2</v>
      </c>
      <c r="D231" s="118">
        <v>50933</v>
      </c>
      <c r="E231" s="118">
        <v>126991691.67606217</v>
      </c>
      <c r="F231" s="118">
        <v>73478995.249010444</v>
      </c>
      <c r="G231" s="118">
        <v>15169207</v>
      </c>
      <c r="H231" s="118">
        <v>11543076.373857614</v>
      </c>
      <c r="I231" s="118">
        <v>24328441.076373447</v>
      </c>
      <c r="J231" s="118">
        <v>9058081.7662253641</v>
      </c>
      <c r="K231" s="118">
        <v>-1395514.1374865898</v>
      </c>
      <c r="L231" s="118">
        <v>-2395741</v>
      </c>
      <c r="M231" s="118">
        <v>1920381.88</v>
      </c>
      <c r="N231" s="118">
        <v>505386.08379505476</v>
      </c>
      <c r="O231" s="118">
        <v>-2060094.4563970501</v>
      </c>
      <c r="P231" s="136">
        <f t="shared" si="26"/>
        <v>3160528.1593161076</v>
      </c>
      <c r="Q231" s="136">
        <f t="shared" si="24"/>
        <v>62.052660540633923</v>
      </c>
      <c r="R231" s="118">
        <v>343812706.75853997</v>
      </c>
      <c r="S231" s="118">
        <v>181679898.81</v>
      </c>
      <c r="T231" s="118">
        <v>17348811.65323009</v>
      </c>
      <c r="U231" s="118">
        <v>103840108.29006165</v>
      </c>
      <c r="V231" s="118">
        <v>30209926.755465154</v>
      </c>
      <c r="W231" s="118">
        <v>14693847.879999999</v>
      </c>
      <c r="X231" s="160">
        <f t="shared" si="25"/>
        <v>3959886.6302168965</v>
      </c>
      <c r="Y231" s="160">
        <f t="shared" si="21"/>
        <v>77.746974068224858</v>
      </c>
      <c r="Z231" s="134">
        <f t="shared" si="23"/>
        <v>-799358.4709007889</v>
      </c>
      <c r="AA231" s="134">
        <f t="shared" si="22"/>
        <v>-15.694313527590932</v>
      </c>
    </row>
    <row r="232" spans="1:27" s="119" customFormat="1" ht="15" x14ac:dyDescent="0.2">
      <c r="A232" s="118">
        <v>738</v>
      </c>
      <c r="B232" s="118" t="s">
        <v>233</v>
      </c>
      <c r="C232" s="118">
        <v>2</v>
      </c>
      <c r="D232" s="118">
        <v>2917</v>
      </c>
      <c r="E232" s="118">
        <v>7411723.2348411363</v>
      </c>
      <c r="F232" s="118">
        <v>4658477.4317045994</v>
      </c>
      <c r="G232" s="118">
        <v>1241754</v>
      </c>
      <c r="H232" s="118">
        <v>491457.86712043424</v>
      </c>
      <c r="I232" s="118">
        <v>1366884.822854354</v>
      </c>
      <c r="J232" s="118">
        <v>574246.56734256609</v>
      </c>
      <c r="K232" s="118">
        <v>112524.8784493737</v>
      </c>
      <c r="L232" s="118">
        <v>-571952</v>
      </c>
      <c r="M232" s="118">
        <v>29142.65</v>
      </c>
      <c r="N232" s="118">
        <v>28911.190199711884</v>
      </c>
      <c r="O232" s="118">
        <v>-117984.3231168436</v>
      </c>
      <c r="P232" s="136">
        <f t="shared" si="26"/>
        <v>401739.84971306007</v>
      </c>
      <c r="Q232" s="136">
        <f t="shared" si="24"/>
        <v>137.72363720022628</v>
      </c>
      <c r="R232" s="118">
        <v>17989919.328280002</v>
      </c>
      <c r="S232" s="118">
        <v>10933173.16</v>
      </c>
      <c r="T232" s="118">
        <v>738642.58870341862</v>
      </c>
      <c r="U232" s="118">
        <v>4128998.2773555713</v>
      </c>
      <c r="V232" s="118">
        <v>1915189.9029749373</v>
      </c>
      <c r="W232" s="118">
        <v>698944.65</v>
      </c>
      <c r="X232" s="160">
        <f t="shared" si="25"/>
        <v>425029.25075392425</v>
      </c>
      <c r="Y232" s="160">
        <f t="shared" si="21"/>
        <v>145.70766223994661</v>
      </c>
      <c r="Z232" s="134">
        <f t="shared" si="23"/>
        <v>-23289.401040864177</v>
      </c>
      <c r="AA232" s="134">
        <f t="shared" si="22"/>
        <v>-7.9840250397203212</v>
      </c>
    </row>
    <row r="233" spans="1:27" s="119" customFormat="1" ht="15" x14ac:dyDescent="0.2">
      <c r="A233" s="118">
        <v>739</v>
      </c>
      <c r="B233" s="118" t="s">
        <v>234</v>
      </c>
      <c r="C233" s="118">
        <v>9</v>
      </c>
      <c r="D233" s="118">
        <v>3256</v>
      </c>
      <c r="E233" s="118">
        <v>10080509.562026348</v>
      </c>
      <c r="F233" s="118">
        <v>4393681.7123495862</v>
      </c>
      <c r="G233" s="118">
        <v>1401894</v>
      </c>
      <c r="H233" s="118">
        <v>846657.5773185034</v>
      </c>
      <c r="I233" s="118">
        <v>617706.32954013126</v>
      </c>
      <c r="J233" s="118">
        <v>726941.19708046457</v>
      </c>
      <c r="K233" s="118">
        <v>1261088.4930587581</v>
      </c>
      <c r="L233" s="118">
        <v>350712</v>
      </c>
      <c r="M233" s="118">
        <v>-19909.03</v>
      </c>
      <c r="N233" s="118">
        <v>28188.562610790243</v>
      </c>
      <c r="O233" s="118">
        <v>-131695.90540570545</v>
      </c>
      <c r="P233" s="136">
        <f t="shared" si="26"/>
        <v>-605244.62547381967</v>
      </c>
      <c r="Q233" s="136">
        <f t="shared" si="24"/>
        <v>-185.88594148458836</v>
      </c>
      <c r="R233" s="118">
        <v>26414934.859999999</v>
      </c>
      <c r="S233" s="118">
        <v>10326714.359999999</v>
      </c>
      <c r="T233" s="118">
        <v>1272492.6944174569</v>
      </c>
      <c r="U233" s="118">
        <v>11124358.226277813</v>
      </c>
      <c r="V233" s="118">
        <v>2424447.1275602533</v>
      </c>
      <c r="W233" s="118">
        <v>1732696.97</v>
      </c>
      <c r="X233" s="160">
        <f t="shared" si="25"/>
        <v>465774.51825552061</v>
      </c>
      <c r="Y233" s="160">
        <f t="shared" si="21"/>
        <v>143.05114197036875</v>
      </c>
      <c r="Z233" s="134">
        <f t="shared" si="23"/>
        <v>-1071019.1437293403</v>
      </c>
      <c r="AA233" s="134">
        <f t="shared" si="22"/>
        <v>-328.93708345495708</v>
      </c>
    </row>
    <row r="234" spans="1:27" s="119" customFormat="1" ht="15" x14ac:dyDescent="0.2">
      <c r="A234" s="118">
        <v>740</v>
      </c>
      <c r="B234" s="118" t="s">
        <v>235</v>
      </c>
      <c r="C234" s="118">
        <v>10</v>
      </c>
      <c r="D234" s="118">
        <v>32085</v>
      </c>
      <c r="E234" s="118">
        <v>75821699.294360518</v>
      </c>
      <c r="F234" s="118">
        <v>50826281.065638229</v>
      </c>
      <c r="G234" s="118">
        <v>14080365</v>
      </c>
      <c r="H234" s="118">
        <v>8550687.3713361714</v>
      </c>
      <c r="I234" s="118">
        <v>7617385.1620982168</v>
      </c>
      <c r="J234" s="118">
        <v>6103215.7012113556</v>
      </c>
      <c r="K234" s="118">
        <v>-5033757.767084579</v>
      </c>
      <c r="L234" s="118">
        <v>-1621307</v>
      </c>
      <c r="M234" s="118">
        <v>888372.07</v>
      </c>
      <c r="N234" s="118">
        <v>310569.92903504684</v>
      </c>
      <c r="O234" s="118">
        <v>-1297746.6599944897</v>
      </c>
      <c r="P234" s="136">
        <f t="shared" si="26"/>
        <v>4602365.5778794289</v>
      </c>
      <c r="Q234" s="136">
        <f t="shared" si="24"/>
        <v>143.44290409473052</v>
      </c>
      <c r="R234" s="118">
        <v>239982955.44999999</v>
      </c>
      <c r="S234" s="118">
        <v>116584991.34999999</v>
      </c>
      <c r="T234" s="118">
        <v>12851353.21442193</v>
      </c>
      <c r="U234" s="118">
        <v>79516258.526171058</v>
      </c>
      <c r="V234" s="118">
        <v>20355049.122418426</v>
      </c>
      <c r="W234" s="118">
        <v>13347430.07</v>
      </c>
      <c r="X234" s="160">
        <f t="shared" si="25"/>
        <v>2672126.8330114186</v>
      </c>
      <c r="Y234" s="160">
        <f t="shared" si="21"/>
        <v>83.282743743538063</v>
      </c>
      <c r="Z234" s="134">
        <f t="shared" si="23"/>
        <v>1930238.7448680103</v>
      </c>
      <c r="AA234" s="134">
        <f t="shared" si="22"/>
        <v>60.160160351192467</v>
      </c>
    </row>
    <row r="235" spans="1:27" s="119" customFormat="1" ht="15" x14ac:dyDescent="0.2">
      <c r="A235" s="118">
        <v>742</v>
      </c>
      <c r="B235" s="118" t="s">
        <v>236</v>
      </c>
      <c r="C235" s="118">
        <v>19</v>
      </c>
      <c r="D235" s="118">
        <v>988</v>
      </c>
      <c r="E235" s="118">
        <v>-14739261.499351472</v>
      </c>
      <c r="F235" s="118">
        <v>1415392.3193441001</v>
      </c>
      <c r="G235" s="118">
        <v>417256</v>
      </c>
      <c r="H235" s="118">
        <v>896072.13529790239</v>
      </c>
      <c r="I235" s="118">
        <v>847414.88304508489</v>
      </c>
      <c r="J235" s="118">
        <v>227912.11259493697</v>
      </c>
      <c r="K235" s="118">
        <v>1440.197231486831</v>
      </c>
      <c r="L235" s="118">
        <v>282399</v>
      </c>
      <c r="M235" s="118">
        <v>144667</v>
      </c>
      <c r="N235" s="118">
        <v>10312.943849528854</v>
      </c>
      <c r="O235" s="118">
        <v>-39961.779650134209</v>
      </c>
      <c r="P235" s="136">
        <f t="shared" si="26"/>
        <v>18942166.311064377</v>
      </c>
      <c r="Q235" s="136">
        <f t="shared" si="24"/>
        <v>19172.233108364755</v>
      </c>
      <c r="R235" s="118">
        <v>-9066011.8000000007</v>
      </c>
      <c r="S235" s="118">
        <v>3291130.96</v>
      </c>
      <c r="T235" s="118">
        <v>1346760.9577910656</v>
      </c>
      <c r="U235" s="118">
        <v>3861272.3380232784</v>
      </c>
      <c r="V235" s="118">
        <v>760117.69443824957</v>
      </c>
      <c r="W235" s="118">
        <v>844322</v>
      </c>
      <c r="X235" s="160">
        <f t="shared" si="25"/>
        <v>19169615.750252593</v>
      </c>
      <c r="Y235" s="160">
        <f t="shared" si="21"/>
        <v>19402.445091348778</v>
      </c>
      <c r="Z235" s="134">
        <f t="shared" si="23"/>
        <v>-227449.43918821588</v>
      </c>
      <c r="AA235" s="134">
        <f t="shared" si="22"/>
        <v>-230.21198298402416</v>
      </c>
    </row>
    <row r="236" spans="1:27" s="119" customFormat="1" ht="15" x14ac:dyDescent="0.2">
      <c r="A236" s="118">
        <v>743</v>
      </c>
      <c r="B236" s="118" t="s">
        <v>237</v>
      </c>
      <c r="C236" s="118">
        <v>14</v>
      </c>
      <c r="D236" s="118">
        <v>65323</v>
      </c>
      <c r="E236" s="118">
        <v>175417322.05075607</v>
      </c>
      <c r="F236" s="118">
        <v>100469944.03071329</v>
      </c>
      <c r="G236" s="118">
        <v>28351432</v>
      </c>
      <c r="H236" s="118">
        <v>15742234.684297889</v>
      </c>
      <c r="I236" s="118">
        <v>31406569.753894337</v>
      </c>
      <c r="J236" s="118">
        <v>9705604.1564810351</v>
      </c>
      <c r="K236" s="118">
        <v>-8249149.2140744226</v>
      </c>
      <c r="L236" s="118">
        <v>-2731351</v>
      </c>
      <c r="M236" s="118">
        <v>8051692.0599999996</v>
      </c>
      <c r="N236" s="118">
        <v>676461.59945765336</v>
      </c>
      <c r="O236" s="118">
        <v>-2642128.8786292681</v>
      </c>
      <c r="P236" s="136">
        <f t="shared" si="26"/>
        <v>5363987.1413844228</v>
      </c>
      <c r="Q236" s="136">
        <f t="shared" si="24"/>
        <v>82.114831550670104</v>
      </c>
      <c r="R236" s="118">
        <v>428643278.24000001</v>
      </c>
      <c r="S236" s="118">
        <v>245273284.24000001</v>
      </c>
      <c r="T236" s="118">
        <v>23537305.336709227</v>
      </c>
      <c r="U236" s="118">
        <v>94334169.357771128</v>
      </c>
      <c r="V236" s="118">
        <v>32369501.429993518</v>
      </c>
      <c r="W236" s="118">
        <v>33671773.060000002</v>
      </c>
      <c r="X236" s="160">
        <f t="shared" si="25"/>
        <v>542755.18447381258</v>
      </c>
      <c r="Y236" s="160">
        <f t="shared" si="21"/>
        <v>8.3087914589625793</v>
      </c>
      <c r="Z236" s="134">
        <f t="shared" si="23"/>
        <v>4821231.9569106102</v>
      </c>
      <c r="AA236" s="134">
        <f t="shared" si="22"/>
        <v>73.806040091707516</v>
      </c>
    </row>
    <row r="237" spans="1:27" s="119" customFormat="1" ht="15" x14ac:dyDescent="0.2">
      <c r="A237" s="118">
        <v>746</v>
      </c>
      <c r="B237" s="118" t="s">
        <v>238</v>
      </c>
      <c r="C237" s="118">
        <v>17</v>
      </c>
      <c r="D237" s="118">
        <v>4735</v>
      </c>
      <c r="E237" s="118">
        <v>15358272.087994996</v>
      </c>
      <c r="F237" s="118">
        <v>5904118.5129190311</v>
      </c>
      <c r="G237" s="118">
        <v>1395741</v>
      </c>
      <c r="H237" s="118">
        <v>2687165.193200232</v>
      </c>
      <c r="I237" s="118">
        <v>7935491.0324361399</v>
      </c>
      <c r="J237" s="118">
        <v>889269.1185112081</v>
      </c>
      <c r="K237" s="118">
        <v>-162748.72743181713</v>
      </c>
      <c r="L237" s="118">
        <v>210203</v>
      </c>
      <c r="M237" s="118">
        <v>22683.21</v>
      </c>
      <c r="N237" s="118">
        <v>39071.908700271328</v>
      </c>
      <c r="O237" s="118">
        <v>-191517.23344472214</v>
      </c>
      <c r="P237" s="136">
        <f t="shared" si="26"/>
        <v>3371204.9268953465</v>
      </c>
      <c r="Q237" s="136">
        <f t="shared" si="24"/>
        <v>711.97569733798241</v>
      </c>
      <c r="R237" s="118">
        <v>37189010.506120004</v>
      </c>
      <c r="S237" s="118">
        <v>13366549.99</v>
      </c>
      <c r="T237" s="118">
        <v>4038702.1391235916</v>
      </c>
      <c r="U237" s="118">
        <v>17892633.772538442</v>
      </c>
      <c r="V237" s="118">
        <v>2965832.681737382</v>
      </c>
      <c r="W237" s="118">
        <v>1628627.21</v>
      </c>
      <c r="X237" s="160">
        <f t="shared" si="25"/>
        <v>2703335.2872794122</v>
      </c>
      <c r="Y237" s="160">
        <f t="shared" si="21"/>
        <v>570.92614303683467</v>
      </c>
      <c r="Z237" s="134">
        <f t="shared" si="23"/>
        <v>667869.63961593434</v>
      </c>
      <c r="AA237" s="134">
        <f t="shared" si="22"/>
        <v>141.04955430114771</v>
      </c>
    </row>
    <row r="238" spans="1:27" s="119" customFormat="1" ht="15" x14ac:dyDescent="0.2">
      <c r="A238" s="118">
        <v>747</v>
      </c>
      <c r="B238" s="118" t="s">
        <v>239</v>
      </c>
      <c r="C238" s="118">
        <v>4</v>
      </c>
      <c r="D238" s="118">
        <v>1308</v>
      </c>
      <c r="E238" s="118">
        <v>4328541.724821806</v>
      </c>
      <c r="F238" s="118">
        <v>1607267.1580590208</v>
      </c>
      <c r="G238" s="118">
        <v>735978</v>
      </c>
      <c r="H238" s="118">
        <v>559159.45722048345</v>
      </c>
      <c r="I238" s="118">
        <v>890576.63511065021</v>
      </c>
      <c r="J238" s="118">
        <v>334918.44127339171</v>
      </c>
      <c r="K238" s="118">
        <v>357457.56080903485</v>
      </c>
      <c r="L238" s="118">
        <v>-217484</v>
      </c>
      <c r="M238" s="118">
        <v>-4497.95</v>
      </c>
      <c r="N238" s="118">
        <v>10038.568916545719</v>
      </c>
      <c r="O238" s="118">
        <v>-52904.866176493466</v>
      </c>
      <c r="P238" s="136">
        <f t="shared" si="26"/>
        <v>-108032.71960917208</v>
      </c>
      <c r="Q238" s="136">
        <f t="shared" si="24"/>
        <v>-82.593822331171324</v>
      </c>
      <c r="R238" s="118">
        <v>10781574.899999999</v>
      </c>
      <c r="S238" s="118">
        <v>3590564.84</v>
      </c>
      <c r="T238" s="118">
        <v>840394.84739871498</v>
      </c>
      <c r="U238" s="118">
        <v>4910478.3868439877</v>
      </c>
      <c r="V238" s="118">
        <v>1116998.2608955826</v>
      </c>
      <c r="W238" s="118">
        <v>513996.05</v>
      </c>
      <c r="X238" s="160">
        <f t="shared" si="25"/>
        <v>190857.48513828777</v>
      </c>
      <c r="Y238" s="160">
        <f t="shared" si="21"/>
        <v>145.91550851551054</v>
      </c>
      <c r="Z238" s="134">
        <f t="shared" si="23"/>
        <v>-298890.20474745985</v>
      </c>
      <c r="AA238" s="134">
        <f t="shared" si="22"/>
        <v>-228.50933084668185</v>
      </c>
    </row>
    <row r="239" spans="1:27" s="119" customFormat="1" ht="15" x14ac:dyDescent="0.2">
      <c r="A239" s="118">
        <v>748</v>
      </c>
      <c r="B239" s="118" t="s">
        <v>240</v>
      </c>
      <c r="C239" s="118">
        <v>17</v>
      </c>
      <c r="D239" s="118">
        <v>4897</v>
      </c>
      <c r="E239" s="118">
        <v>13640526.920298643</v>
      </c>
      <c r="F239" s="118">
        <v>6890034.0162927741</v>
      </c>
      <c r="G239" s="118">
        <v>1531079</v>
      </c>
      <c r="H239" s="118">
        <v>1098023.6141929456</v>
      </c>
      <c r="I239" s="118">
        <v>6881642.72632581</v>
      </c>
      <c r="J239" s="118">
        <v>970757.54236802645</v>
      </c>
      <c r="K239" s="118">
        <v>-902173.22443357517</v>
      </c>
      <c r="L239" s="118">
        <v>58900</v>
      </c>
      <c r="M239" s="118">
        <v>122877.02</v>
      </c>
      <c r="N239" s="118">
        <v>41204.569266112172</v>
      </c>
      <c r="O239" s="118">
        <v>-198069.67099869149</v>
      </c>
      <c r="P239" s="136">
        <f t="shared" si="26"/>
        <v>2853748.6727147587</v>
      </c>
      <c r="Q239" s="136">
        <f t="shared" si="24"/>
        <v>582.75447676429621</v>
      </c>
      <c r="R239" s="118">
        <v>37115384.247479998</v>
      </c>
      <c r="S239" s="118">
        <v>15632830.390000001</v>
      </c>
      <c r="T239" s="118">
        <v>1650288.1800728687</v>
      </c>
      <c r="U239" s="118">
        <v>16719302.765511002</v>
      </c>
      <c r="V239" s="118">
        <v>3237607.5872490415</v>
      </c>
      <c r="W239" s="118">
        <v>1712856.02</v>
      </c>
      <c r="X239" s="160">
        <f t="shared" si="25"/>
        <v>1837500.6953529194</v>
      </c>
      <c r="Y239" s="160">
        <f t="shared" si="21"/>
        <v>375.22987448497435</v>
      </c>
      <c r="Z239" s="134">
        <f t="shared" si="23"/>
        <v>1016247.9773618393</v>
      </c>
      <c r="AA239" s="134">
        <f t="shared" si="22"/>
        <v>207.5246022793219</v>
      </c>
    </row>
    <row r="240" spans="1:27" s="119" customFormat="1" ht="15" x14ac:dyDescent="0.2">
      <c r="A240" s="118">
        <v>749</v>
      </c>
      <c r="B240" s="118" t="s">
        <v>241</v>
      </c>
      <c r="C240" s="118">
        <v>11</v>
      </c>
      <c r="D240" s="118">
        <v>21232</v>
      </c>
      <c r="E240" s="118">
        <v>63284169.230179325</v>
      </c>
      <c r="F240" s="118">
        <v>37931124.023803636</v>
      </c>
      <c r="G240" s="118">
        <v>6064178</v>
      </c>
      <c r="H240" s="118">
        <v>4333955.4995586406</v>
      </c>
      <c r="I240" s="118">
        <v>14984874.590990072</v>
      </c>
      <c r="J240" s="118">
        <v>3049684.8240652587</v>
      </c>
      <c r="K240" s="118">
        <v>-1832037.853617599</v>
      </c>
      <c r="L240" s="118">
        <v>-2042963</v>
      </c>
      <c r="M240" s="118">
        <v>1110579.04</v>
      </c>
      <c r="N240" s="118">
        <v>227738.2880757032</v>
      </c>
      <c r="O240" s="118">
        <v>-858773.7910239367</v>
      </c>
      <c r="P240" s="136">
        <f t="shared" si="26"/>
        <v>-315809.60832755268</v>
      </c>
      <c r="Q240" s="136">
        <f t="shared" si="24"/>
        <v>-14.874227973226859</v>
      </c>
      <c r="R240" s="118">
        <v>147440626.85000002</v>
      </c>
      <c r="S240" s="118">
        <v>87125263.019999996</v>
      </c>
      <c r="T240" s="118">
        <v>6513761.2780226581</v>
      </c>
      <c r="U240" s="118">
        <v>35810119.770493381</v>
      </c>
      <c r="V240" s="118">
        <v>10171111.007828463</v>
      </c>
      <c r="W240" s="118">
        <v>5131794.04</v>
      </c>
      <c r="X240" s="160">
        <f t="shared" si="25"/>
        <v>-2688577.7336555123</v>
      </c>
      <c r="Y240" s="160">
        <f t="shared" si="21"/>
        <v>-126.62856695815337</v>
      </c>
      <c r="Z240" s="134">
        <f t="shared" si="23"/>
        <v>2372768.1253279597</v>
      </c>
      <c r="AA240" s="134">
        <f t="shared" si="22"/>
        <v>111.75433898492651</v>
      </c>
    </row>
    <row r="241" spans="1:27" s="119" customFormat="1" ht="15" x14ac:dyDescent="0.2">
      <c r="A241" s="118">
        <v>751</v>
      </c>
      <c r="B241" s="118" t="s">
        <v>242</v>
      </c>
      <c r="C241" s="118">
        <v>19</v>
      </c>
      <c r="D241" s="118">
        <v>2877</v>
      </c>
      <c r="E241" s="118">
        <v>8993241.0659598876</v>
      </c>
      <c r="F241" s="118">
        <v>4811383.6982598724</v>
      </c>
      <c r="G241" s="118">
        <v>2313949</v>
      </c>
      <c r="H241" s="118">
        <v>271253.74240795273</v>
      </c>
      <c r="I241" s="118">
        <v>2468818.1079165661</v>
      </c>
      <c r="J241" s="118">
        <v>529377.87846577121</v>
      </c>
      <c r="K241" s="118">
        <v>292136.63262642652</v>
      </c>
      <c r="L241" s="118">
        <v>224195</v>
      </c>
      <c r="M241" s="118">
        <v>-32556.71</v>
      </c>
      <c r="N241" s="118">
        <v>28704.50745239517</v>
      </c>
      <c r="O241" s="118">
        <v>-116366.43730104869</v>
      </c>
      <c r="P241" s="136">
        <f t="shared" si="26"/>
        <v>1797654.3538680468</v>
      </c>
      <c r="Q241" s="136">
        <f t="shared" si="24"/>
        <v>624.83641079876497</v>
      </c>
      <c r="R241" s="118">
        <v>22160700.93</v>
      </c>
      <c r="S241" s="118">
        <v>11150210.130000001</v>
      </c>
      <c r="T241" s="118">
        <v>407683.59323450015</v>
      </c>
      <c r="U241" s="118">
        <v>8024903.1312752785</v>
      </c>
      <c r="V241" s="118">
        <v>1765546.7622344922</v>
      </c>
      <c r="W241" s="118">
        <v>2505587.29</v>
      </c>
      <c r="X241" s="160">
        <f t="shared" si="25"/>
        <v>1693229.9767442718</v>
      </c>
      <c r="Y241" s="160">
        <f t="shared" si="21"/>
        <v>588.54013790207568</v>
      </c>
      <c r="Z241" s="134">
        <f t="shared" si="23"/>
        <v>104424.37712377496</v>
      </c>
      <c r="AA241" s="134">
        <f t="shared" si="22"/>
        <v>36.296272896689246</v>
      </c>
    </row>
    <row r="242" spans="1:27" s="119" customFormat="1" ht="15" x14ac:dyDescent="0.2">
      <c r="A242" s="118">
        <v>753</v>
      </c>
      <c r="B242" s="118" t="s">
        <v>243</v>
      </c>
      <c r="C242" s="118">
        <v>34</v>
      </c>
      <c r="D242" s="118">
        <v>22320</v>
      </c>
      <c r="E242" s="118">
        <v>60818773.579821795</v>
      </c>
      <c r="F242" s="118">
        <v>35610603.379034877</v>
      </c>
      <c r="G242" s="118">
        <v>10407310</v>
      </c>
      <c r="H242" s="118">
        <v>4393853.0191266164</v>
      </c>
      <c r="I242" s="118">
        <v>11806414.025956688</v>
      </c>
      <c r="J242" s="118">
        <v>2453225.559683226</v>
      </c>
      <c r="K242" s="118">
        <v>6786101.2592306966</v>
      </c>
      <c r="L242" s="118">
        <v>-2088294</v>
      </c>
      <c r="M242" s="118">
        <v>-179693.74</v>
      </c>
      <c r="N242" s="118">
        <v>309365.19497562695</v>
      </c>
      <c r="O242" s="118">
        <v>-902780.28521355812</v>
      </c>
      <c r="P242" s="136">
        <f t="shared" si="26"/>
        <v>7777330.8329723924</v>
      </c>
      <c r="Q242" s="136">
        <f t="shared" si="24"/>
        <v>348.44672190736526</v>
      </c>
      <c r="R242" s="118">
        <v>127596808.17</v>
      </c>
      <c r="S242" s="118">
        <v>103208309.79000001</v>
      </c>
      <c r="T242" s="118">
        <v>6583754.9026295356</v>
      </c>
      <c r="U242" s="118">
        <v>13304150.886303607</v>
      </c>
      <c r="V242" s="118">
        <v>8181838.7585110879</v>
      </c>
      <c r="W242" s="118">
        <v>8139322.2599999998</v>
      </c>
      <c r="X242" s="160">
        <f t="shared" si="25"/>
        <v>11820568.427444234</v>
      </c>
      <c r="Y242" s="160">
        <f t="shared" si="21"/>
        <v>529.59535965251951</v>
      </c>
      <c r="Z242" s="134">
        <f t="shared" si="23"/>
        <v>-4043237.5944718421</v>
      </c>
      <c r="AA242" s="134">
        <f t="shared" si="22"/>
        <v>-181.14863774515422</v>
      </c>
    </row>
    <row r="243" spans="1:27" s="119" customFormat="1" ht="15" x14ac:dyDescent="0.2">
      <c r="A243" s="118">
        <v>755</v>
      </c>
      <c r="B243" s="118" t="s">
        <v>244</v>
      </c>
      <c r="C243" s="118">
        <v>33</v>
      </c>
      <c r="D243" s="118">
        <v>6217</v>
      </c>
      <c r="E243" s="118">
        <v>19575042.632505998</v>
      </c>
      <c r="F243" s="118">
        <v>12579090.03754767</v>
      </c>
      <c r="G243" s="118">
        <v>2378707</v>
      </c>
      <c r="H243" s="118">
        <v>729183.34359984926</v>
      </c>
      <c r="I243" s="118">
        <v>3367696.213247044</v>
      </c>
      <c r="J243" s="118">
        <v>911004.47348623909</v>
      </c>
      <c r="K243" s="118">
        <v>1375865.0779455928</v>
      </c>
      <c r="L243" s="118">
        <v>-1526827</v>
      </c>
      <c r="M243" s="118">
        <v>-75198.11</v>
      </c>
      <c r="N243" s="118">
        <v>82638.149178863605</v>
      </c>
      <c r="O243" s="118">
        <v>-251459.90291992345</v>
      </c>
      <c r="P243" s="136">
        <f t="shared" si="26"/>
        <v>-4343.3504206612706</v>
      </c>
      <c r="Q243" s="136">
        <f t="shared" si="24"/>
        <v>-0.69862480628297741</v>
      </c>
      <c r="R243" s="118">
        <v>39473997.810000002</v>
      </c>
      <c r="S243" s="118">
        <v>30854121.699999999</v>
      </c>
      <c r="T243" s="118">
        <v>1095934.5278853606</v>
      </c>
      <c r="U243" s="118">
        <v>5120673.8221626123</v>
      </c>
      <c r="V243" s="118">
        <v>3038323.0277892426</v>
      </c>
      <c r="W243" s="118">
        <v>776681.89</v>
      </c>
      <c r="X243" s="160">
        <f t="shared" si="25"/>
        <v>1411737.1578372121</v>
      </c>
      <c r="Y243" s="160">
        <f t="shared" si="21"/>
        <v>227.07691134586008</v>
      </c>
      <c r="Z243" s="134">
        <f t="shared" si="23"/>
        <v>-1416080.5082578734</v>
      </c>
      <c r="AA243" s="134">
        <f t="shared" si="22"/>
        <v>-227.77553615214305</v>
      </c>
    </row>
    <row r="244" spans="1:27" s="119" customFormat="1" ht="15" x14ac:dyDescent="0.2">
      <c r="A244" s="118">
        <v>758</v>
      </c>
      <c r="B244" s="118" t="s">
        <v>245</v>
      </c>
      <c r="C244" s="118">
        <v>19</v>
      </c>
      <c r="D244" s="118">
        <v>8134</v>
      </c>
      <c r="E244" s="118">
        <v>23949950.77013281</v>
      </c>
      <c r="F244" s="118">
        <v>12591214.059007188</v>
      </c>
      <c r="G244" s="118">
        <v>8101909</v>
      </c>
      <c r="H244" s="118">
        <v>2639963.780903466</v>
      </c>
      <c r="I244" s="118">
        <v>7508095.4006586075</v>
      </c>
      <c r="J244" s="118">
        <v>1515674.5094123567</v>
      </c>
      <c r="K244" s="118">
        <v>-2329982.5936065488</v>
      </c>
      <c r="L244" s="118">
        <v>-1087535</v>
      </c>
      <c r="M244" s="118">
        <v>2733116.51</v>
      </c>
      <c r="N244" s="118">
        <v>86302.073690819176</v>
      </c>
      <c r="O244" s="118">
        <v>-328997.08064189437</v>
      </c>
      <c r="P244" s="136">
        <f t="shared" si="26"/>
        <v>7479809.8892911859</v>
      </c>
      <c r="Q244" s="136">
        <f t="shared" si="24"/>
        <v>919.57338201268578</v>
      </c>
      <c r="R244" s="118">
        <v>66391285.270000003</v>
      </c>
      <c r="S244" s="118">
        <v>30731718.960000001</v>
      </c>
      <c r="T244" s="118">
        <v>3967761.7515692036</v>
      </c>
      <c r="U244" s="118">
        <v>23361597.369468503</v>
      </c>
      <c r="V244" s="118">
        <v>5054979.3097698623</v>
      </c>
      <c r="W244" s="118">
        <v>9747490.5099999998</v>
      </c>
      <c r="X244" s="160">
        <f t="shared" si="25"/>
        <v>6472262.6308075711</v>
      </c>
      <c r="Y244" s="160">
        <f t="shared" si="21"/>
        <v>795.70477388831705</v>
      </c>
      <c r="Z244" s="134">
        <f t="shared" si="23"/>
        <v>1007547.2584836148</v>
      </c>
      <c r="AA244" s="134">
        <f t="shared" si="22"/>
        <v>123.86860812436868</v>
      </c>
    </row>
    <row r="245" spans="1:27" s="119" customFormat="1" ht="15" x14ac:dyDescent="0.2">
      <c r="A245" s="118">
        <v>759</v>
      </c>
      <c r="B245" s="118" t="s">
        <v>246</v>
      </c>
      <c r="C245" s="118">
        <v>14</v>
      </c>
      <c r="D245" s="118">
        <v>1942</v>
      </c>
      <c r="E245" s="118">
        <v>5163967.6691972222</v>
      </c>
      <c r="F245" s="118">
        <v>2290285.3216134533</v>
      </c>
      <c r="G245" s="118">
        <v>653283</v>
      </c>
      <c r="H245" s="118">
        <v>862602.38009472517</v>
      </c>
      <c r="I245" s="118">
        <v>1954078.9905943028</v>
      </c>
      <c r="J245" s="118">
        <v>466073.07063073874</v>
      </c>
      <c r="K245" s="118">
        <v>159668.68057189285</v>
      </c>
      <c r="L245" s="118">
        <v>-527956</v>
      </c>
      <c r="M245" s="118">
        <v>-15267.91</v>
      </c>
      <c r="N245" s="118">
        <v>14472.081560126928</v>
      </c>
      <c r="O245" s="118">
        <v>-78548.356356842734</v>
      </c>
      <c r="P245" s="136">
        <f t="shared" si="26"/>
        <v>614723.58951117471</v>
      </c>
      <c r="Q245" s="136">
        <f t="shared" si="24"/>
        <v>316.54149820348852</v>
      </c>
      <c r="R245" s="118">
        <v>15102456.58</v>
      </c>
      <c r="S245" s="118">
        <v>5121088.13</v>
      </c>
      <c r="T245" s="118">
        <v>1296458.8660522045</v>
      </c>
      <c r="U245" s="118">
        <v>7525216.0313454801</v>
      </c>
      <c r="V245" s="118">
        <v>1554416.6734008971</v>
      </c>
      <c r="W245" s="118">
        <v>110059.09</v>
      </c>
      <c r="X245" s="160">
        <f t="shared" si="25"/>
        <v>504782.21079858206</v>
      </c>
      <c r="Y245" s="160">
        <f t="shared" si="21"/>
        <v>259.92904778505772</v>
      </c>
      <c r="Z245" s="134">
        <f t="shared" si="23"/>
        <v>109941.37871259265</v>
      </c>
      <c r="AA245" s="134">
        <f t="shared" si="22"/>
        <v>56.612450418430818</v>
      </c>
    </row>
    <row r="246" spans="1:27" s="119" customFormat="1" ht="15" x14ac:dyDescent="0.2">
      <c r="A246" s="118">
        <v>761</v>
      </c>
      <c r="B246" s="118" t="s">
        <v>247</v>
      </c>
      <c r="C246" s="118">
        <v>2</v>
      </c>
      <c r="D246" s="118">
        <v>8426</v>
      </c>
      <c r="E246" s="118">
        <v>23029331.502968915</v>
      </c>
      <c r="F246" s="118">
        <v>10843904.116421599</v>
      </c>
      <c r="G246" s="118">
        <v>1924605</v>
      </c>
      <c r="H246" s="118">
        <v>1394981.3883012382</v>
      </c>
      <c r="I246" s="118">
        <v>4500357.4136426756</v>
      </c>
      <c r="J246" s="118">
        <v>1785863.6222090791</v>
      </c>
      <c r="K246" s="118">
        <v>1160032.7992074527</v>
      </c>
      <c r="L246" s="118">
        <v>84654</v>
      </c>
      <c r="M246" s="118">
        <v>135553.25</v>
      </c>
      <c r="N246" s="118">
        <v>75333.120790895366</v>
      </c>
      <c r="O246" s="118">
        <v>-340807.64709719719</v>
      </c>
      <c r="P246" s="136">
        <f t="shared" si="26"/>
        <v>-1464854.4394931719</v>
      </c>
      <c r="Q246" s="136">
        <f t="shared" si="24"/>
        <v>-173.84932820949109</v>
      </c>
      <c r="R246" s="118">
        <v>62107800.040359996</v>
      </c>
      <c r="S246" s="118">
        <v>27136173.09</v>
      </c>
      <c r="T246" s="118">
        <v>2096603.1650027635</v>
      </c>
      <c r="U246" s="118">
        <v>24102695.725292154</v>
      </c>
      <c r="V246" s="118">
        <v>5956096.5129892016</v>
      </c>
      <c r="W246" s="118">
        <v>2144812.25</v>
      </c>
      <c r="X246" s="160">
        <f t="shared" si="25"/>
        <v>-671419.29707588255</v>
      </c>
      <c r="Y246" s="160">
        <f t="shared" si="21"/>
        <v>-79.684227044372491</v>
      </c>
      <c r="Z246" s="134">
        <f t="shared" si="23"/>
        <v>-793435.14241728932</v>
      </c>
      <c r="AA246" s="134">
        <f t="shared" si="22"/>
        <v>-94.1651011651186</v>
      </c>
    </row>
    <row r="247" spans="1:27" s="119" customFormat="1" ht="15" x14ac:dyDescent="0.2">
      <c r="A247" s="118">
        <v>762</v>
      </c>
      <c r="B247" s="118" t="s">
        <v>248</v>
      </c>
      <c r="C247" s="118">
        <v>11</v>
      </c>
      <c r="D247" s="118">
        <v>3672</v>
      </c>
      <c r="E247" s="118">
        <v>11307672.540002599</v>
      </c>
      <c r="F247" s="118">
        <v>4539774.7897800645</v>
      </c>
      <c r="G247" s="118">
        <v>1056173</v>
      </c>
      <c r="H247" s="118">
        <v>1767389.7329433144</v>
      </c>
      <c r="I247" s="118">
        <v>1781775.2019483882</v>
      </c>
      <c r="J247" s="118">
        <v>851016.4570664519</v>
      </c>
      <c r="K247" s="118">
        <v>1000326.3045055185</v>
      </c>
      <c r="L247" s="118">
        <v>-171862</v>
      </c>
      <c r="M247" s="118">
        <v>569401.31000000006</v>
      </c>
      <c r="N247" s="118">
        <v>30951.332721808623</v>
      </c>
      <c r="O247" s="118">
        <v>-148521.91788997248</v>
      </c>
      <c r="P247" s="136">
        <f t="shared" si="26"/>
        <v>-31248.328927027062</v>
      </c>
      <c r="Q247" s="136">
        <f t="shared" si="24"/>
        <v>-8.5098934986457131</v>
      </c>
      <c r="R247" s="118">
        <v>30618711.799999997</v>
      </c>
      <c r="S247" s="118">
        <v>10632949.67</v>
      </c>
      <c r="T247" s="118">
        <v>2656317.2975427038</v>
      </c>
      <c r="U247" s="118">
        <v>13565660.280321907</v>
      </c>
      <c r="V247" s="118">
        <v>2838254.8865405461</v>
      </c>
      <c r="W247" s="118">
        <v>1453712.31</v>
      </c>
      <c r="X247" s="160">
        <f t="shared" si="25"/>
        <v>528182.6444051601</v>
      </c>
      <c r="Y247" s="160">
        <f t="shared" si="21"/>
        <v>143.84058943495646</v>
      </c>
      <c r="Z247" s="134">
        <f t="shared" si="23"/>
        <v>-559430.97333218716</v>
      </c>
      <c r="AA247" s="134">
        <f t="shared" si="22"/>
        <v>-152.35048293360217</v>
      </c>
    </row>
    <row r="248" spans="1:27" s="119" customFormat="1" ht="15" x14ac:dyDescent="0.2">
      <c r="A248" s="118">
        <v>765</v>
      </c>
      <c r="B248" s="118" t="s">
        <v>249</v>
      </c>
      <c r="C248" s="118">
        <v>18</v>
      </c>
      <c r="D248" s="118">
        <v>10354</v>
      </c>
      <c r="E248" s="118">
        <v>34196778.275564104</v>
      </c>
      <c r="F248" s="118">
        <v>13110522.234286053</v>
      </c>
      <c r="G248" s="118">
        <v>4888726</v>
      </c>
      <c r="H248" s="118">
        <v>2874082.2962056617</v>
      </c>
      <c r="I248" s="118">
        <v>5751628.905724531</v>
      </c>
      <c r="J248" s="118">
        <v>1877964.7420574827</v>
      </c>
      <c r="K248" s="118">
        <v>-1048730.5196595907</v>
      </c>
      <c r="L248" s="118">
        <v>574847</v>
      </c>
      <c r="M248" s="118">
        <v>3267850.92</v>
      </c>
      <c r="N248" s="118">
        <v>103664.3997608107</v>
      </c>
      <c r="O248" s="118">
        <v>-418789.7434185117</v>
      </c>
      <c r="P248" s="136">
        <f t="shared" si="26"/>
        <v>-3215012.0406076573</v>
      </c>
      <c r="Q248" s="136">
        <f t="shared" si="24"/>
        <v>-310.50917911992053</v>
      </c>
      <c r="R248" s="118">
        <v>80807655.00999999</v>
      </c>
      <c r="S248" s="118">
        <v>35049921.890000001</v>
      </c>
      <c r="T248" s="118">
        <v>4319635.5766439773</v>
      </c>
      <c r="U248" s="118">
        <v>23172652.703818224</v>
      </c>
      <c r="V248" s="118">
        <v>6263266.1937809037</v>
      </c>
      <c r="W248" s="118">
        <v>8731423.9199999999</v>
      </c>
      <c r="X248" s="160">
        <f t="shared" si="25"/>
        <v>-3270754.7257568836</v>
      </c>
      <c r="Y248" s="160">
        <f t="shared" si="21"/>
        <v>-315.8928651493996</v>
      </c>
      <c r="Z248" s="134">
        <f t="shared" si="23"/>
        <v>55742.685149226338</v>
      </c>
      <c r="AA248" s="134">
        <f t="shared" si="22"/>
        <v>5.3836860294790743</v>
      </c>
    </row>
    <row r="249" spans="1:27" s="119" customFormat="1" ht="15" x14ac:dyDescent="0.2">
      <c r="A249" s="118">
        <v>768</v>
      </c>
      <c r="B249" s="118" t="s">
        <v>250</v>
      </c>
      <c r="C249" s="118">
        <v>10</v>
      </c>
      <c r="D249" s="118">
        <v>2375</v>
      </c>
      <c r="E249" s="118">
        <v>7321599.1557679158</v>
      </c>
      <c r="F249" s="118">
        <v>2755840.8723740531</v>
      </c>
      <c r="G249" s="118">
        <v>1014696</v>
      </c>
      <c r="H249" s="118">
        <v>997701.30452294915</v>
      </c>
      <c r="I249" s="118">
        <v>1072734.8544826549</v>
      </c>
      <c r="J249" s="118">
        <v>566323.33375395439</v>
      </c>
      <c r="K249" s="118">
        <v>339609.8002340314</v>
      </c>
      <c r="L249" s="118">
        <v>242206</v>
      </c>
      <c r="M249" s="118">
        <v>173617.51</v>
      </c>
      <c r="N249" s="118">
        <v>19297.57589887549</v>
      </c>
      <c r="O249" s="118">
        <v>-96061.97031282261</v>
      </c>
      <c r="P249" s="136">
        <f t="shared" si="26"/>
        <v>-235633.8748142207</v>
      </c>
      <c r="Q249" s="136">
        <f t="shared" si="24"/>
        <v>-99.214263079671881</v>
      </c>
      <c r="R249" s="118">
        <v>20209360.419999998</v>
      </c>
      <c r="S249" s="118">
        <v>6607246.3700000001</v>
      </c>
      <c r="T249" s="118">
        <v>1499505.8309580181</v>
      </c>
      <c r="U249" s="118">
        <v>9152213.7197984513</v>
      </c>
      <c r="V249" s="118">
        <v>1888764.8482496762</v>
      </c>
      <c r="W249" s="118">
        <v>1430519.51</v>
      </c>
      <c r="X249" s="160">
        <f t="shared" si="25"/>
        <v>368889.85900615156</v>
      </c>
      <c r="Y249" s="160">
        <f t="shared" si="21"/>
        <v>155.32204589732697</v>
      </c>
      <c r="Z249" s="134">
        <f t="shared" si="23"/>
        <v>-604523.73382037226</v>
      </c>
      <c r="AA249" s="134">
        <f t="shared" si="22"/>
        <v>-254.53630897699884</v>
      </c>
    </row>
    <row r="250" spans="1:27" s="119" customFormat="1" ht="15" x14ac:dyDescent="0.2">
      <c r="A250" s="118">
        <v>777</v>
      </c>
      <c r="B250" s="118" t="s">
        <v>251</v>
      </c>
      <c r="C250" s="118">
        <v>18</v>
      </c>
      <c r="D250" s="118">
        <v>7367</v>
      </c>
      <c r="E250" s="118">
        <v>21319764.839415818</v>
      </c>
      <c r="F250" s="118">
        <v>9713567.526058685</v>
      </c>
      <c r="G250" s="118">
        <v>3393065</v>
      </c>
      <c r="H250" s="118">
        <v>2568348.4533923077</v>
      </c>
      <c r="I250" s="118">
        <v>6034853.8525278922</v>
      </c>
      <c r="J250" s="118">
        <v>1545604.7500996194</v>
      </c>
      <c r="K250" s="118">
        <v>297180.98940253659</v>
      </c>
      <c r="L250" s="118">
        <v>-398765</v>
      </c>
      <c r="M250" s="118">
        <v>1618648.31</v>
      </c>
      <c r="N250" s="118">
        <v>62870.335490577367</v>
      </c>
      <c r="O250" s="118">
        <v>-297974.12012402702</v>
      </c>
      <c r="P250" s="136">
        <f t="shared" si="26"/>
        <v>3217635.2574317716</v>
      </c>
      <c r="Q250" s="136">
        <f t="shared" si="24"/>
        <v>436.76330357428691</v>
      </c>
      <c r="R250" s="118">
        <v>62968852.229999997</v>
      </c>
      <c r="S250" s="118">
        <v>22604284.780000001</v>
      </c>
      <c r="T250" s="118">
        <v>3860126.2500137314</v>
      </c>
      <c r="U250" s="118">
        <v>30621770.063138645</v>
      </c>
      <c r="V250" s="118">
        <v>5154800.7070890032</v>
      </c>
      <c r="W250" s="118">
        <v>4612948.3100000005</v>
      </c>
      <c r="X250" s="160">
        <f t="shared" si="25"/>
        <v>3885077.8802413866</v>
      </c>
      <c r="Y250" s="160">
        <f t="shared" si="21"/>
        <v>527.36227504294641</v>
      </c>
      <c r="Z250" s="134">
        <f t="shared" si="23"/>
        <v>-667442.62280961499</v>
      </c>
      <c r="AA250" s="134">
        <f t="shared" si="22"/>
        <v>-90.598971468659556</v>
      </c>
    </row>
    <row r="251" spans="1:27" s="119" customFormat="1" ht="15" x14ac:dyDescent="0.2">
      <c r="A251" s="118">
        <v>778</v>
      </c>
      <c r="B251" s="118" t="s">
        <v>252</v>
      </c>
      <c r="C251" s="118">
        <v>11</v>
      </c>
      <c r="D251" s="118">
        <v>6763</v>
      </c>
      <c r="E251" s="118">
        <v>18303541.842843227</v>
      </c>
      <c r="F251" s="118">
        <v>9613739.6097392309</v>
      </c>
      <c r="G251" s="118">
        <v>1972095</v>
      </c>
      <c r="H251" s="118">
        <v>1555471.8071398768</v>
      </c>
      <c r="I251" s="118">
        <v>3137709.2496725935</v>
      </c>
      <c r="J251" s="118">
        <v>1346310.3571845144</v>
      </c>
      <c r="K251" s="118">
        <v>743133.71531937155</v>
      </c>
      <c r="L251" s="118">
        <v>-148562</v>
      </c>
      <c r="M251" s="118">
        <v>742141.04</v>
      </c>
      <c r="N251" s="118">
        <v>58660.082368752344</v>
      </c>
      <c r="O251" s="118">
        <v>-273544.04430552392</v>
      </c>
      <c r="P251" s="136">
        <f t="shared" si="26"/>
        <v>443612.97427558899</v>
      </c>
      <c r="Q251" s="136">
        <f t="shared" si="24"/>
        <v>65.594111234006945</v>
      </c>
      <c r="R251" s="118">
        <v>53820482.530000001</v>
      </c>
      <c r="S251" s="118">
        <v>22064130.98</v>
      </c>
      <c r="T251" s="118">
        <v>2337812.8752978579</v>
      </c>
      <c r="U251" s="118">
        <v>23133848.681962587</v>
      </c>
      <c r="V251" s="118">
        <v>4490126.9750424102</v>
      </c>
      <c r="W251" s="118">
        <v>2565674.04</v>
      </c>
      <c r="X251" s="160">
        <f t="shared" si="25"/>
        <v>771111.02230285108</v>
      </c>
      <c r="Y251" s="160">
        <f t="shared" si="21"/>
        <v>114.01907767305207</v>
      </c>
      <c r="Z251" s="134">
        <f t="shared" si="23"/>
        <v>-327498.04802726209</v>
      </c>
      <c r="AA251" s="134">
        <f t="shared" si="22"/>
        <v>-48.424966439045114</v>
      </c>
    </row>
    <row r="252" spans="1:27" s="119" customFormat="1" ht="15" x14ac:dyDescent="0.2">
      <c r="A252" s="118">
        <v>781</v>
      </c>
      <c r="B252" s="118" t="s">
        <v>253</v>
      </c>
      <c r="C252" s="118">
        <v>7</v>
      </c>
      <c r="D252" s="118">
        <v>3504</v>
      </c>
      <c r="E252" s="118">
        <v>10172786.287258688</v>
      </c>
      <c r="F252" s="118">
        <v>3340406.2562231254</v>
      </c>
      <c r="G252" s="118">
        <v>2103271</v>
      </c>
      <c r="H252" s="118">
        <v>1268051.461298336</v>
      </c>
      <c r="I252" s="118">
        <v>83431.933421097638</v>
      </c>
      <c r="J252" s="118">
        <v>792425.65814929316</v>
      </c>
      <c r="K252" s="118">
        <v>1731652.0400196316</v>
      </c>
      <c r="L252" s="118">
        <v>-369638</v>
      </c>
      <c r="M252" s="118">
        <v>249716.4</v>
      </c>
      <c r="N252" s="118">
        <v>30160.369886915956</v>
      </c>
      <c r="O252" s="118">
        <v>-141726.79746363388</v>
      </c>
      <c r="P252" s="136">
        <f t="shared" si="26"/>
        <v>-1085035.9657239206</v>
      </c>
      <c r="Q252" s="136">
        <f t="shared" si="24"/>
        <v>-309.65638291207779</v>
      </c>
      <c r="R252" s="118">
        <v>28681115.624935623</v>
      </c>
      <c r="S252" s="118">
        <v>9506300</v>
      </c>
      <c r="T252" s="118">
        <v>1905832.1898556445</v>
      </c>
      <c r="U252" s="118">
        <v>13169228.367310015</v>
      </c>
      <c r="V252" s="118">
        <v>2642846.6544762929</v>
      </c>
      <c r="W252" s="118">
        <v>1983349.4</v>
      </c>
      <c r="X252" s="160">
        <f t="shared" si="25"/>
        <v>526440.98670632765</v>
      </c>
      <c r="Y252" s="160">
        <f t="shared" si="21"/>
        <v>150.24000762166884</v>
      </c>
      <c r="Z252" s="134">
        <f t="shared" si="23"/>
        <v>-1611476.9524302483</v>
      </c>
      <c r="AA252" s="134">
        <f t="shared" si="22"/>
        <v>-459.89639053374663</v>
      </c>
    </row>
    <row r="253" spans="1:27" s="119" customFormat="1" ht="15" x14ac:dyDescent="0.2">
      <c r="A253" s="118">
        <v>783</v>
      </c>
      <c r="B253" s="118" t="s">
        <v>254</v>
      </c>
      <c r="C253" s="118">
        <v>4</v>
      </c>
      <c r="D253" s="118">
        <v>6419</v>
      </c>
      <c r="E253" s="118">
        <v>15411940.427150063</v>
      </c>
      <c r="F253" s="118">
        <v>10621529.354492184</v>
      </c>
      <c r="G253" s="118">
        <v>2189110</v>
      </c>
      <c r="H253" s="118">
        <v>1354535.7143710882</v>
      </c>
      <c r="I253" s="118">
        <v>1717516.8474996644</v>
      </c>
      <c r="J253" s="118">
        <v>1240058.6900063292</v>
      </c>
      <c r="K253" s="118">
        <v>-77412.775456100775</v>
      </c>
      <c r="L253" s="118">
        <v>-379017</v>
      </c>
      <c r="M253" s="118">
        <v>36450.17</v>
      </c>
      <c r="N253" s="118">
        <v>67262.573420290515</v>
      </c>
      <c r="O253" s="118">
        <v>-259630.22628968771</v>
      </c>
      <c r="P253" s="136">
        <f t="shared" si="26"/>
        <v>1098462.9208937064</v>
      </c>
      <c r="Q253" s="136">
        <f t="shared" si="24"/>
        <v>171.12679870598325</v>
      </c>
      <c r="R253" s="118">
        <v>44562938.560000002</v>
      </c>
      <c r="S253" s="118">
        <v>25120820.710000001</v>
      </c>
      <c r="T253" s="118">
        <v>2028554.7472634672</v>
      </c>
      <c r="U253" s="118">
        <v>12430964.847536521</v>
      </c>
      <c r="V253" s="118">
        <v>4135763.3066697591</v>
      </c>
      <c r="W253" s="118">
        <v>1846543.17</v>
      </c>
      <c r="X253" s="160">
        <f t="shared" si="25"/>
        <v>999708.22146974504</v>
      </c>
      <c r="Y253" s="160">
        <f t="shared" si="21"/>
        <v>155.7420503925448</v>
      </c>
      <c r="Z253" s="134">
        <f t="shared" si="23"/>
        <v>98754.699423961341</v>
      </c>
      <c r="AA253" s="134">
        <f t="shared" si="22"/>
        <v>15.38474831343844</v>
      </c>
    </row>
    <row r="254" spans="1:27" s="119" customFormat="1" ht="15" x14ac:dyDescent="0.2">
      <c r="A254" s="118">
        <v>785</v>
      </c>
      <c r="B254" s="118" t="s">
        <v>255</v>
      </c>
      <c r="C254" s="118">
        <v>17</v>
      </c>
      <c r="D254" s="118">
        <v>2626</v>
      </c>
      <c r="E254" s="118">
        <v>11017043.398634126</v>
      </c>
      <c r="F254" s="118">
        <v>3176192.1129924497</v>
      </c>
      <c r="G254" s="118">
        <v>3033617</v>
      </c>
      <c r="H254" s="118">
        <v>601162.59664322739</v>
      </c>
      <c r="I254" s="118">
        <v>2515880.503755637</v>
      </c>
      <c r="J254" s="118">
        <v>587345.11619991809</v>
      </c>
      <c r="K254" s="118">
        <v>1359041.3040352347</v>
      </c>
      <c r="L254" s="118">
        <v>32547</v>
      </c>
      <c r="M254" s="118">
        <v>-12562.51</v>
      </c>
      <c r="N254" s="118">
        <v>21231.762078629225</v>
      </c>
      <c r="O254" s="118">
        <v>-106214.20380693565</v>
      </c>
      <c r="P254" s="136">
        <f t="shared" si="26"/>
        <v>191197.28326403536</v>
      </c>
      <c r="Q254" s="136">
        <f t="shared" si="24"/>
        <v>72.809323405954061</v>
      </c>
      <c r="R254" s="118">
        <v>25609334.765439998</v>
      </c>
      <c r="S254" s="118">
        <v>7663360.9199999999</v>
      </c>
      <c r="T254" s="118">
        <v>903523.83182886115</v>
      </c>
      <c r="U254" s="118">
        <v>13237139.984262079</v>
      </c>
      <c r="V254" s="118">
        <v>1958875.3334883768</v>
      </c>
      <c r="W254" s="118">
        <v>3053601.49</v>
      </c>
      <c r="X254" s="160">
        <f t="shared" si="25"/>
        <v>1207166.7941393219</v>
      </c>
      <c r="Y254" s="160">
        <f t="shared" si="21"/>
        <v>459.69794140872881</v>
      </c>
      <c r="Z254" s="134">
        <f t="shared" si="23"/>
        <v>-1015969.5108752865</v>
      </c>
      <c r="AA254" s="134">
        <f t="shared" si="22"/>
        <v>-386.88861800277476</v>
      </c>
    </row>
    <row r="255" spans="1:27" s="119" customFormat="1" ht="15" x14ac:dyDescent="0.2">
      <c r="A255" s="118">
        <v>790</v>
      </c>
      <c r="B255" s="118" t="s">
        <v>256</v>
      </c>
      <c r="C255" s="118">
        <v>6</v>
      </c>
      <c r="D255" s="118">
        <v>23734</v>
      </c>
      <c r="E255" s="118">
        <v>58471179.562485248</v>
      </c>
      <c r="F255" s="118">
        <v>34409263.416679718</v>
      </c>
      <c r="G255" s="118">
        <v>6205864</v>
      </c>
      <c r="H255" s="118">
        <v>4928290.3446348086</v>
      </c>
      <c r="I255" s="118">
        <v>12818484.500752281</v>
      </c>
      <c r="J255" s="118">
        <v>4436352.2005087733</v>
      </c>
      <c r="K255" s="118">
        <v>2455963.5716352407</v>
      </c>
      <c r="L255" s="118">
        <v>-2129317</v>
      </c>
      <c r="M255" s="118">
        <v>240581.41</v>
      </c>
      <c r="N255" s="118">
        <v>216444.29947493103</v>
      </c>
      <c r="O255" s="118">
        <v>-959972.54880190815</v>
      </c>
      <c r="P255" s="136">
        <f t="shared" si="26"/>
        <v>4150774.6323985979</v>
      </c>
      <c r="Q255" s="136">
        <f t="shared" si="24"/>
        <v>174.88727700339589</v>
      </c>
      <c r="R255" s="118">
        <v>165138505.87</v>
      </c>
      <c r="S255" s="118">
        <v>80756732.359999999</v>
      </c>
      <c r="T255" s="118">
        <v>7407031.4425477274</v>
      </c>
      <c r="U255" s="118">
        <v>63276252.48374632</v>
      </c>
      <c r="V255" s="118">
        <v>14795834.095750891</v>
      </c>
      <c r="W255" s="118">
        <v>4317128.41</v>
      </c>
      <c r="X255" s="160">
        <f t="shared" si="25"/>
        <v>5414472.9220449328</v>
      </c>
      <c r="Y255" s="160">
        <f t="shared" si="21"/>
        <v>228.13149583066203</v>
      </c>
      <c r="Z255" s="134">
        <f t="shared" si="23"/>
        <v>-1263698.2896463349</v>
      </c>
      <c r="AA255" s="134">
        <f t="shared" si="22"/>
        <v>-53.244218827266153</v>
      </c>
    </row>
    <row r="256" spans="1:27" s="119" customFormat="1" ht="15" x14ac:dyDescent="0.2">
      <c r="A256" s="118">
        <v>791</v>
      </c>
      <c r="B256" s="118" t="s">
        <v>257</v>
      </c>
      <c r="C256" s="118">
        <v>17</v>
      </c>
      <c r="D256" s="118">
        <v>5029</v>
      </c>
      <c r="E256" s="118">
        <v>15612704.657237332</v>
      </c>
      <c r="F256" s="118">
        <v>6366663.6027721372</v>
      </c>
      <c r="G256" s="118">
        <v>1445690</v>
      </c>
      <c r="H256" s="118">
        <v>1179180.3306968799</v>
      </c>
      <c r="I256" s="118">
        <v>5667705.8096109461</v>
      </c>
      <c r="J256" s="118">
        <v>1215742.2120338739</v>
      </c>
      <c r="K256" s="118">
        <v>559812.52798042283</v>
      </c>
      <c r="L256" s="118">
        <v>-99932</v>
      </c>
      <c r="M256" s="118">
        <v>365890.47</v>
      </c>
      <c r="N256" s="118">
        <v>38534.63935945386</v>
      </c>
      <c r="O256" s="118">
        <v>-203408.69419081468</v>
      </c>
      <c r="P256" s="136">
        <f t="shared" si="26"/>
        <v>923174.24102556519</v>
      </c>
      <c r="Q256" s="136">
        <f t="shared" si="24"/>
        <v>183.57014138507958</v>
      </c>
      <c r="R256" s="118">
        <v>42338233.738159999</v>
      </c>
      <c r="S256" s="118">
        <v>14466351.890000001</v>
      </c>
      <c r="T256" s="118">
        <v>1772261.4986691275</v>
      </c>
      <c r="U256" s="118">
        <v>21157800.650204197</v>
      </c>
      <c r="V256" s="118">
        <v>4054664.5666210842</v>
      </c>
      <c r="W256" s="118">
        <v>1711648.47</v>
      </c>
      <c r="X256" s="160">
        <f t="shared" si="25"/>
        <v>824493.33733440936</v>
      </c>
      <c r="Y256" s="160">
        <f t="shared" si="21"/>
        <v>163.94777039857016</v>
      </c>
      <c r="Z256" s="134">
        <f t="shared" si="23"/>
        <v>98680.903691155836</v>
      </c>
      <c r="AA256" s="134">
        <f t="shared" si="22"/>
        <v>19.622370986509413</v>
      </c>
    </row>
    <row r="257" spans="1:27" s="119" customFormat="1" ht="15" x14ac:dyDescent="0.2">
      <c r="A257" s="118">
        <v>831</v>
      </c>
      <c r="B257" s="118" t="s">
        <v>258</v>
      </c>
      <c r="C257" s="118">
        <v>9</v>
      </c>
      <c r="D257" s="118">
        <v>4559</v>
      </c>
      <c r="E257" s="118">
        <v>12806384.227005752</v>
      </c>
      <c r="F257" s="118">
        <v>7562190.3688373324</v>
      </c>
      <c r="G257" s="118">
        <v>2138893</v>
      </c>
      <c r="H257" s="118">
        <v>558075.65855380718</v>
      </c>
      <c r="I257" s="118">
        <v>2424044.3478939859</v>
      </c>
      <c r="J257" s="118">
        <v>694468.16748450883</v>
      </c>
      <c r="K257" s="118">
        <v>120896.50892880486</v>
      </c>
      <c r="L257" s="118">
        <v>-1110649</v>
      </c>
      <c r="M257" s="118">
        <v>-111710.35</v>
      </c>
      <c r="N257" s="118">
        <v>50778.010046243588</v>
      </c>
      <c r="O257" s="118">
        <v>-184398.53585522453</v>
      </c>
      <c r="P257" s="136">
        <f t="shared" si="26"/>
        <v>-663796.05111629143</v>
      </c>
      <c r="Q257" s="136">
        <f t="shared" si="24"/>
        <v>-145.60123955172</v>
      </c>
      <c r="R257" s="118">
        <v>29152052.960000001</v>
      </c>
      <c r="S257" s="118">
        <v>18736169.239999998</v>
      </c>
      <c r="T257" s="118">
        <v>838765.67914865201</v>
      </c>
      <c r="U257" s="118">
        <v>5950599.0702150818</v>
      </c>
      <c r="V257" s="118">
        <v>2316145.1856104983</v>
      </c>
      <c r="W257" s="118">
        <v>916533.65</v>
      </c>
      <c r="X257" s="160">
        <f t="shared" si="25"/>
        <v>-393840.1350257732</v>
      </c>
      <c r="Y257" s="160">
        <f t="shared" si="21"/>
        <v>-86.387395267772149</v>
      </c>
      <c r="Z257" s="134">
        <f t="shared" si="23"/>
        <v>-269955.91609051824</v>
      </c>
      <c r="AA257" s="134">
        <f t="shared" si="22"/>
        <v>-59.21384428394785</v>
      </c>
    </row>
    <row r="258" spans="1:27" s="119" customFormat="1" ht="15" x14ac:dyDescent="0.2">
      <c r="A258" s="118">
        <v>832</v>
      </c>
      <c r="B258" s="118" t="s">
        <v>259</v>
      </c>
      <c r="C258" s="118">
        <v>17</v>
      </c>
      <c r="D258" s="118">
        <v>3825</v>
      </c>
      <c r="E258" s="118">
        <v>13423307.661090575</v>
      </c>
      <c r="F258" s="118">
        <v>4276170.0831049969</v>
      </c>
      <c r="G258" s="118">
        <v>936383</v>
      </c>
      <c r="H258" s="118">
        <v>1287213.0937383736</v>
      </c>
      <c r="I258" s="118">
        <v>5105834.2117434861</v>
      </c>
      <c r="J258" s="118">
        <v>768234.853000134</v>
      </c>
      <c r="K258" s="118">
        <v>1592907.4414170226</v>
      </c>
      <c r="L258" s="118">
        <v>-162958</v>
      </c>
      <c r="M258" s="118">
        <v>41335.050000000003</v>
      </c>
      <c r="N258" s="118">
        <v>30722.126551060766</v>
      </c>
      <c r="O258" s="118">
        <v>-154710.331135388</v>
      </c>
      <c r="P258" s="136">
        <f t="shared" si="26"/>
        <v>297823.86732911132</v>
      </c>
      <c r="Q258" s="136">
        <f t="shared" si="24"/>
        <v>77.86244897493107</v>
      </c>
      <c r="R258" s="118">
        <v>32607133.16612</v>
      </c>
      <c r="S258" s="118">
        <v>10559150.15</v>
      </c>
      <c r="T258" s="118">
        <v>1934630.3971339103</v>
      </c>
      <c r="U258" s="118">
        <v>18068151.252684325</v>
      </c>
      <c r="V258" s="118">
        <v>2562167.0502761239</v>
      </c>
      <c r="W258" s="118">
        <v>814760.05</v>
      </c>
      <c r="X258" s="160">
        <f t="shared" si="25"/>
        <v>1331725.7339743599</v>
      </c>
      <c r="Y258" s="160">
        <f t="shared" si="21"/>
        <v>348.16359058153199</v>
      </c>
      <c r="Z258" s="134">
        <f t="shared" si="23"/>
        <v>-1033901.8666452486</v>
      </c>
      <c r="AA258" s="134">
        <f t="shared" si="22"/>
        <v>-270.30114160660094</v>
      </c>
    </row>
    <row r="259" spans="1:27" s="119" customFormat="1" ht="15" x14ac:dyDescent="0.2">
      <c r="A259" s="118">
        <v>833</v>
      </c>
      <c r="B259" s="118" t="s">
        <v>260</v>
      </c>
      <c r="C259" s="118">
        <v>2</v>
      </c>
      <c r="D259" s="118">
        <v>1691</v>
      </c>
      <c r="E259" s="118">
        <v>5000823.3805715078</v>
      </c>
      <c r="F259" s="118">
        <v>1990626.8859957512</v>
      </c>
      <c r="G259" s="118">
        <v>1265309</v>
      </c>
      <c r="H259" s="118">
        <v>220002.12768523721</v>
      </c>
      <c r="I259" s="118">
        <v>496476.05412676313</v>
      </c>
      <c r="J259" s="118">
        <v>330926.08099855878</v>
      </c>
      <c r="K259" s="118">
        <v>452630.96534418786</v>
      </c>
      <c r="L259" s="118">
        <v>-377556</v>
      </c>
      <c r="M259" s="118">
        <v>-191163.34</v>
      </c>
      <c r="N259" s="118">
        <v>15923.497984824273</v>
      </c>
      <c r="O259" s="118">
        <v>-68396.122862729695</v>
      </c>
      <c r="P259" s="136">
        <f t="shared" si="26"/>
        <v>-866044.23129891464</v>
      </c>
      <c r="Q259" s="136">
        <f t="shared" si="24"/>
        <v>-512.14916102833513</v>
      </c>
      <c r="R259" s="118">
        <v>12204328.408279998</v>
      </c>
      <c r="S259" s="118">
        <v>5472048.6900000004</v>
      </c>
      <c r="T259" s="118">
        <v>330654.86241575936</v>
      </c>
      <c r="U259" s="118">
        <v>4332031.4020713689</v>
      </c>
      <c r="V259" s="118">
        <v>1103683.1998708695</v>
      </c>
      <c r="W259" s="118">
        <v>696589.66</v>
      </c>
      <c r="X259" s="160">
        <f t="shared" si="25"/>
        <v>-269320.59392199852</v>
      </c>
      <c r="Y259" s="160">
        <f t="shared" si="21"/>
        <v>-159.26705731637998</v>
      </c>
      <c r="Z259" s="134">
        <f t="shared" si="23"/>
        <v>-596723.63737691613</v>
      </c>
      <c r="AA259" s="134">
        <f t="shared" si="22"/>
        <v>-352.88210371195515</v>
      </c>
    </row>
    <row r="260" spans="1:27" s="119" customFormat="1" ht="15" x14ac:dyDescent="0.2">
      <c r="A260" s="118">
        <v>834</v>
      </c>
      <c r="B260" s="118" t="s">
        <v>261</v>
      </c>
      <c r="C260" s="118">
        <v>5</v>
      </c>
      <c r="D260" s="118">
        <v>5879</v>
      </c>
      <c r="E260" s="118">
        <v>15417924.764547415</v>
      </c>
      <c r="F260" s="118">
        <v>9201133.4277670719</v>
      </c>
      <c r="G260" s="118">
        <v>1896995</v>
      </c>
      <c r="H260" s="118">
        <v>1235006.0438787725</v>
      </c>
      <c r="I260" s="118">
        <v>2969865.3503980516</v>
      </c>
      <c r="J260" s="118">
        <v>1112092.7463454101</v>
      </c>
      <c r="K260" s="118">
        <v>1644126.2993960225</v>
      </c>
      <c r="L260" s="118">
        <v>-1432150</v>
      </c>
      <c r="M260" s="118">
        <v>28012.52</v>
      </c>
      <c r="N260" s="118">
        <v>59802.521287543692</v>
      </c>
      <c r="O260" s="118">
        <v>-237788.76777645646</v>
      </c>
      <c r="P260" s="136">
        <f t="shared" si="26"/>
        <v>1059170.3767489996</v>
      </c>
      <c r="Q260" s="136">
        <f t="shared" si="24"/>
        <v>180.16165619135901</v>
      </c>
      <c r="R260" s="118">
        <v>38007684.330000006</v>
      </c>
      <c r="S260" s="118">
        <v>22070421.579999998</v>
      </c>
      <c r="T260" s="118">
        <v>1856165.4223239168</v>
      </c>
      <c r="U260" s="118">
        <v>11974150.132287506</v>
      </c>
      <c r="V260" s="118">
        <v>3708979.5918655051</v>
      </c>
      <c r="W260" s="118">
        <v>492857.52</v>
      </c>
      <c r="X260" s="160">
        <f t="shared" si="25"/>
        <v>2094889.9164769202</v>
      </c>
      <c r="Y260" s="160">
        <f t="shared" si="21"/>
        <v>356.33439640702846</v>
      </c>
      <c r="Z260" s="134">
        <f t="shared" si="23"/>
        <v>-1035719.5397279207</v>
      </c>
      <c r="AA260" s="134">
        <f t="shared" si="22"/>
        <v>-176.17274021566945</v>
      </c>
    </row>
    <row r="261" spans="1:27" s="119" customFormat="1" ht="15" x14ac:dyDescent="0.2">
      <c r="A261" s="118">
        <v>837</v>
      </c>
      <c r="B261" s="118" t="s">
        <v>262</v>
      </c>
      <c r="C261" s="118">
        <v>6</v>
      </c>
      <c r="D261" s="118">
        <v>249009</v>
      </c>
      <c r="E261" s="118">
        <v>635449414.90928245</v>
      </c>
      <c r="F261" s="118">
        <v>370958981.26581097</v>
      </c>
      <c r="G261" s="118">
        <v>97876696</v>
      </c>
      <c r="H261" s="118">
        <v>83349391.714209378</v>
      </c>
      <c r="I261" s="118">
        <v>17343849.385402337</v>
      </c>
      <c r="J261" s="118">
        <v>35099220.606925175</v>
      </c>
      <c r="K261" s="118">
        <v>-33440029.675757859</v>
      </c>
      <c r="L261" s="118">
        <v>78609285</v>
      </c>
      <c r="M261" s="118">
        <v>18643103.140000001</v>
      </c>
      <c r="N261" s="118">
        <v>2827263.7739907987</v>
      </c>
      <c r="O261" s="118">
        <v>-10071703.22763185</v>
      </c>
      <c r="P261" s="136">
        <f t="shared" si="26"/>
        <v>25746643.073666334</v>
      </c>
      <c r="Q261" s="136">
        <f t="shared" si="24"/>
        <v>103.39643576604193</v>
      </c>
      <c r="R261" s="118">
        <v>1563482269.4499998</v>
      </c>
      <c r="S261" s="118">
        <v>966837802.10000002</v>
      </c>
      <c r="T261" s="118">
        <v>125253941.50112085</v>
      </c>
      <c r="U261" s="118">
        <v>179548345.77027142</v>
      </c>
      <c r="V261" s="118">
        <v>117060643.86201537</v>
      </c>
      <c r="W261" s="118">
        <v>195129084.13999999</v>
      </c>
      <c r="X261" s="160">
        <f t="shared" si="25"/>
        <v>20347547.923407555</v>
      </c>
      <c r="Y261" s="160">
        <f t="shared" si="21"/>
        <v>81.714106411445186</v>
      </c>
      <c r="Z261" s="134">
        <f t="shared" si="23"/>
        <v>5399095.1502587795</v>
      </c>
      <c r="AA261" s="134">
        <f t="shared" si="22"/>
        <v>21.682329354596739</v>
      </c>
    </row>
    <row r="262" spans="1:27" s="119" customFormat="1" ht="15" x14ac:dyDescent="0.2">
      <c r="A262" s="118">
        <v>844</v>
      </c>
      <c r="B262" s="118" t="s">
        <v>263</v>
      </c>
      <c r="C262" s="118">
        <v>11</v>
      </c>
      <c r="D262" s="118">
        <v>1441</v>
      </c>
      <c r="E262" s="118">
        <v>3689989.7889332063</v>
      </c>
      <c r="F262" s="118">
        <v>1769206.0630282899</v>
      </c>
      <c r="G262" s="118">
        <v>542064</v>
      </c>
      <c r="H262" s="118">
        <v>411439.49928251235</v>
      </c>
      <c r="I262" s="118">
        <v>596041.59890105226</v>
      </c>
      <c r="J262" s="118">
        <v>363373.84519539867</v>
      </c>
      <c r="K262" s="118">
        <v>144884.12550167495</v>
      </c>
      <c r="L262" s="118">
        <v>-322421</v>
      </c>
      <c r="M262" s="118">
        <v>100843.06</v>
      </c>
      <c r="N262" s="118">
        <v>11107.559615394513</v>
      </c>
      <c r="O262" s="118">
        <v>-58284.336514011527</v>
      </c>
      <c r="P262" s="136">
        <f t="shared" si="26"/>
        <v>-131735.37392289471</v>
      </c>
      <c r="Q262" s="136">
        <f t="shared" si="24"/>
        <v>-91.419412854194803</v>
      </c>
      <c r="R262" s="118">
        <v>12404259.300000001</v>
      </c>
      <c r="S262" s="118">
        <v>4067947.59</v>
      </c>
      <c r="T262" s="118">
        <v>618377.44801160181</v>
      </c>
      <c r="U262" s="118">
        <v>6001915.2214789763</v>
      </c>
      <c r="V262" s="118">
        <v>1211900.8783003301</v>
      </c>
      <c r="W262" s="118">
        <v>320486.06</v>
      </c>
      <c r="X262" s="160">
        <f t="shared" si="25"/>
        <v>-183632.10220909305</v>
      </c>
      <c r="Y262" s="160">
        <f t="shared" ref="Y262:Y300" si="27">X262/D262</f>
        <v>-127.43379750804515</v>
      </c>
      <c r="Z262" s="134">
        <f t="shared" si="23"/>
        <v>51896.72828619834</v>
      </c>
      <c r="AA262" s="134">
        <f t="shared" ref="AA262:AA300" si="28">Z262/D262</f>
        <v>36.014384653850342</v>
      </c>
    </row>
    <row r="263" spans="1:27" s="119" customFormat="1" ht="15" x14ac:dyDescent="0.2">
      <c r="A263" s="118">
        <v>845</v>
      </c>
      <c r="B263" s="118" t="s">
        <v>264</v>
      </c>
      <c r="C263" s="118">
        <v>19</v>
      </c>
      <c r="D263" s="118">
        <v>2863</v>
      </c>
      <c r="E263" s="118">
        <v>10953878.665545922</v>
      </c>
      <c r="F263" s="118">
        <v>3364077.3825980276</v>
      </c>
      <c r="G263" s="118">
        <v>2837724</v>
      </c>
      <c r="H263" s="118">
        <v>532022.18279831484</v>
      </c>
      <c r="I263" s="118">
        <v>3252408.7122926884</v>
      </c>
      <c r="J263" s="118">
        <v>570806.76459417446</v>
      </c>
      <c r="K263" s="118">
        <v>182864.14421938726</v>
      </c>
      <c r="L263" s="118">
        <v>-166857</v>
      </c>
      <c r="M263" s="118">
        <v>1885692.86</v>
      </c>
      <c r="N263" s="118">
        <v>25296.581174848972</v>
      </c>
      <c r="O263" s="118">
        <v>-115800.17726552047</v>
      </c>
      <c r="P263" s="136">
        <f t="shared" si="26"/>
        <v>1414356.7848659977</v>
      </c>
      <c r="Q263" s="136">
        <f t="shared" si="24"/>
        <v>494.01214979601735</v>
      </c>
      <c r="R263" s="118">
        <v>24834912.264998019</v>
      </c>
      <c r="S263" s="118">
        <v>8802976.1899999995</v>
      </c>
      <c r="T263" s="118">
        <v>799608.54855442478</v>
      </c>
      <c r="U263" s="118">
        <v>10216647.660804521</v>
      </c>
      <c r="V263" s="118">
        <v>1903717.6959708424</v>
      </c>
      <c r="W263" s="118">
        <v>4556559.8600000003</v>
      </c>
      <c r="X263" s="160">
        <f t="shared" si="25"/>
        <v>1444597.6903317645</v>
      </c>
      <c r="Y263" s="160">
        <f t="shared" si="27"/>
        <v>504.57481324895724</v>
      </c>
      <c r="Z263" s="134">
        <f t="shared" ref="Z263:Z300" si="29">P263-X263</f>
        <v>-30240.905465766788</v>
      </c>
      <c r="AA263" s="134">
        <f t="shared" si="28"/>
        <v>-10.56266345293985</v>
      </c>
    </row>
    <row r="264" spans="1:27" s="119" customFormat="1" ht="15" x14ac:dyDescent="0.2">
      <c r="A264" s="118">
        <v>846</v>
      </c>
      <c r="B264" s="118" t="s">
        <v>265</v>
      </c>
      <c r="C264" s="118">
        <v>14</v>
      </c>
      <c r="D264" s="118">
        <v>4862</v>
      </c>
      <c r="E264" s="118">
        <v>12557454.434410248</v>
      </c>
      <c r="F264" s="118">
        <v>7090911.4526929846</v>
      </c>
      <c r="G264" s="118">
        <v>1332262</v>
      </c>
      <c r="H264" s="118">
        <v>850383.36027645471</v>
      </c>
      <c r="I264" s="118">
        <v>3415249.6639032313</v>
      </c>
      <c r="J264" s="118">
        <v>1120982.7461237642</v>
      </c>
      <c r="K264" s="118">
        <v>1301359.3246863629</v>
      </c>
      <c r="L264" s="118">
        <v>-550655</v>
      </c>
      <c r="M264" s="118">
        <v>1283.96</v>
      </c>
      <c r="N264" s="118">
        <v>38945.004405673069</v>
      </c>
      <c r="O264" s="118">
        <v>-196654.02090987095</v>
      </c>
      <c r="P264" s="136">
        <f t="shared" si="26"/>
        <v>1846614.0567683559</v>
      </c>
      <c r="Q264" s="136">
        <f t="shared" ref="Q264:Q300" si="30">P264/D264</f>
        <v>379.80544154018014</v>
      </c>
      <c r="R264" s="118">
        <v>36644379.679999992</v>
      </c>
      <c r="S264" s="118">
        <v>15448541.76</v>
      </c>
      <c r="T264" s="118">
        <v>1278093.9918671413</v>
      </c>
      <c r="U264" s="118">
        <v>17644480.444308028</v>
      </c>
      <c r="V264" s="118">
        <v>3738628.9424776365</v>
      </c>
      <c r="W264" s="118">
        <v>782890.96</v>
      </c>
      <c r="X264" s="160">
        <f t="shared" ref="X264:X300" si="31">S264+T264+U264+V264+W264-R264</f>
        <v>2248256.4186528176</v>
      </c>
      <c r="Y264" s="160">
        <f t="shared" si="27"/>
        <v>462.41390757976501</v>
      </c>
      <c r="Z264" s="134">
        <f t="shared" si="29"/>
        <v>-401642.36188446172</v>
      </c>
      <c r="AA264" s="134">
        <f t="shared" si="28"/>
        <v>-82.608466039584883</v>
      </c>
    </row>
    <row r="265" spans="1:27" s="119" customFormat="1" ht="15" x14ac:dyDescent="0.2">
      <c r="A265" s="118">
        <v>848</v>
      </c>
      <c r="B265" s="118" t="s">
        <v>266</v>
      </c>
      <c r="C265" s="118">
        <v>12</v>
      </c>
      <c r="D265" s="118">
        <v>4160</v>
      </c>
      <c r="E265" s="118">
        <v>12891759.629617553</v>
      </c>
      <c r="F265" s="118">
        <v>5266810.3053422552</v>
      </c>
      <c r="G265" s="118">
        <v>1028682</v>
      </c>
      <c r="H265" s="118">
        <v>860800.42978662497</v>
      </c>
      <c r="I265" s="118">
        <v>3335424.4040330085</v>
      </c>
      <c r="J265" s="118">
        <v>953909.28539248323</v>
      </c>
      <c r="K265" s="118">
        <v>215950.55990584672</v>
      </c>
      <c r="L265" s="118">
        <v>537464</v>
      </c>
      <c r="M265" s="118">
        <v>171494.77</v>
      </c>
      <c r="N265" s="118">
        <v>31883.851340772344</v>
      </c>
      <c r="O265" s="118">
        <v>-168260.12484267034</v>
      </c>
      <c r="P265" s="136">
        <f t="shared" ref="P265:P300" si="32">SUM(F265:O265)-E265</f>
        <v>-657600.14865923114</v>
      </c>
      <c r="Q265" s="136">
        <f t="shared" si="30"/>
        <v>-158.07695881231518</v>
      </c>
      <c r="R265" s="118">
        <v>33793388.420000002</v>
      </c>
      <c r="S265" s="118">
        <v>12026324.77</v>
      </c>
      <c r="T265" s="118">
        <v>1293748.9972555961</v>
      </c>
      <c r="U265" s="118">
        <v>15218743.321189687</v>
      </c>
      <c r="V265" s="118">
        <v>3181416.3734441213</v>
      </c>
      <c r="W265" s="118">
        <v>1737640.77</v>
      </c>
      <c r="X265" s="160">
        <f t="shared" si="31"/>
        <v>-335514.18811059743</v>
      </c>
      <c r="Y265" s="160">
        <f t="shared" si="27"/>
        <v>-80.652449065047463</v>
      </c>
      <c r="Z265" s="134">
        <f t="shared" si="29"/>
        <v>-322085.96054863371</v>
      </c>
      <c r="AA265" s="134">
        <f t="shared" si="28"/>
        <v>-77.42450974726772</v>
      </c>
    </row>
    <row r="266" spans="1:27" s="119" customFormat="1" ht="15" x14ac:dyDescent="0.2">
      <c r="A266" s="118">
        <v>849</v>
      </c>
      <c r="B266" s="118" t="s">
        <v>267</v>
      </c>
      <c r="C266" s="118">
        <v>16</v>
      </c>
      <c r="D266" s="118">
        <v>2903</v>
      </c>
      <c r="E266" s="118">
        <v>9597917.0901662447</v>
      </c>
      <c r="F266" s="118">
        <v>3663545.3016678053</v>
      </c>
      <c r="G266" s="118">
        <v>792637</v>
      </c>
      <c r="H266" s="118">
        <v>739036.72978354723</v>
      </c>
      <c r="I266" s="118">
        <v>3552337.3410746157</v>
      </c>
      <c r="J266" s="118">
        <v>649154.9506783518</v>
      </c>
      <c r="K266" s="118">
        <v>709958.27866747451</v>
      </c>
      <c r="L266" s="118">
        <v>190724</v>
      </c>
      <c r="M266" s="118">
        <v>52405.48</v>
      </c>
      <c r="N266" s="118">
        <v>22516.159355660468</v>
      </c>
      <c r="O266" s="118">
        <v>-117418.06308131538</v>
      </c>
      <c r="P266" s="136">
        <f t="shared" si="32"/>
        <v>656980.08797989599</v>
      </c>
      <c r="Q266" s="136">
        <f t="shared" si="30"/>
        <v>226.31074336200345</v>
      </c>
      <c r="R266" s="118">
        <v>21567672.210000001</v>
      </c>
      <c r="S266" s="118">
        <v>8371107.9800000004</v>
      </c>
      <c r="T266" s="118">
        <v>1110742.6147183101</v>
      </c>
      <c r="U266" s="118">
        <v>9722532.6195839308</v>
      </c>
      <c r="V266" s="118">
        <v>2165019.4841542882</v>
      </c>
      <c r="W266" s="118">
        <v>1035766.48</v>
      </c>
      <c r="X266" s="160">
        <f t="shared" si="31"/>
        <v>837496.96845652908</v>
      </c>
      <c r="Y266" s="160">
        <f t="shared" si="27"/>
        <v>288.4936164163035</v>
      </c>
      <c r="Z266" s="134">
        <f t="shared" si="29"/>
        <v>-180516.88047663309</v>
      </c>
      <c r="AA266" s="134">
        <f t="shared" si="28"/>
        <v>-62.182873054300067</v>
      </c>
    </row>
    <row r="267" spans="1:27" s="119" customFormat="1" ht="15" x14ac:dyDescent="0.2">
      <c r="A267" s="118">
        <v>850</v>
      </c>
      <c r="B267" s="118" t="s">
        <v>268</v>
      </c>
      <c r="C267" s="118">
        <v>13</v>
      </c>
      <c r="D267" s="118">
        <v>2407</v>
      </c>
      <c r="E267" s="118">
        <v>6993415.7899762075</v>
      </c>
      <c r="F267" s="118">
        <v>3149484.4222304882</v>
      </c>
      <c r="G267" s="118">
        <v>761061</v>
      </c>
      <c r="H267" s="118">
        <v>597964.31037852564</v>
      </c>
      <c r="I267" s="118">
        <v>2095865.0995136807</v>
      </c>
      <c r="J267" s="118">
        <v>428117.29627237853</v>
      </c>
      <c r="K267" s="118">
        <v>158085.64054953025</v>
      </c>
      <c r="L267" s="118">
        <v>-478735</v>
      </c>
      <c r="M267" s="118">
        <v>-2400.27</v>
      </c>
      <c r="N267" s="118">
        <v>21253.474305415784</v>
      </c>
      <c r="O267" s="118">
        <v>-97356.278965458536</v>
      </c>
      <c r="P267" s="136">
        <f t="shared" si="32"/>
        <v>-360076.09569164645</v>
      </c>
      <c r="Q267" s="136">
        <f t="shared" si="30"/>
        <v>-149.59538666042644</v>
      </c>
      <c r="R267" s="118">
        <v>16606640.109999999</v>
      </c>
      <c r="S267" s="118">
        <v>7643160</v>
      </c>
      <c r="T267" s="118">
        <v>898716.68963809288</v>
      </c>
      <c r="U267" s="118">
        <v>6195403.7020898592</v>
      </c>
      <c r="V267" s="118">
        <v>1427829.0367570685</v>
      </c>
      <c r="W267" s="118">
        <v>279925.73</v>
      </c>
      <c r="X267" s="160">
        <f t="shared" si="31"/>
        <v>-161604.95151497796</v>
      </c>
      <c r="Y267" s="160">
        <f t="shared" si="27"/>
        <v>-67.139572710834216</v>
      </c>
      <c r="Z267" s="134">
        <f t="shared" si="29"/>
        <v>-198471.14417666849</v>
      </c>
      <c r="AA267" s="134">
        <f t="shared" si="28"/>
        <v>-82.455813949592226</v>
      </c>
    </row>
    <row r="268" spans="1:27" s="119" customFormat="1" ht="15" x14ac:dyDescent="0.2">
      <c r="A268" s="118">
        <v>851</v>
      </c>
      <c r="B268" s="118" t="s">
        <v>269</v>
      </c>
      <c r="C268" s="118">
        <v>19</v>
      </c>
      <c r="D268" s="118">
        <v>21227</v>
      </c>
      <c r="E268" s="118">
        <v>53055165.15840438</v>
      </c>
      <c r="F268" s="118">
        <v>33202429.622502901</v>
      </c>
      <c r="G268" s="118">
        <v>6874714</v>
      </c>
      <c r="H268" s="118">
        <v>2993565.1581176892</v>
      </c>
      <c r="I268" s="118">
        <v>13160386.401480233</v>
      </c>
      <c r="J268" s="118">
        <v>3263780.9389859131</v>
      </c>
      <c r="K268" s="118">
        <v>-3005428.3230333324</v>
      </c>
      <c r="L268" s="118">
        <v>-283449</v>
      </c>
      <c r="M268" s="118">
        <v>286884.8</v>
      </c>
      <c r="N268" s="118">
        <v>222744.64929591629</v>
      </c>
      <c r="O268" s="118">
        <v>-858571.55529696238</v>
      </c>
      <c r="P268" s="136">
        <f t="shared" si="32"/>
        <v>2801891.5336479768</v>
      </c>
      <c r="Q268" s="136">
        <f t="shared" si="30"/>
        <v>131.99658612370928</v>
      </c>
      <c r="R268" s="118">
        <v>140031894.61000001</v>
      </c>
      <c r="S268" s="118">
        <v>81944245.909999996</v>
      </c>
      <c r="T268" s="118">
        <v>4499212.3449029801</v>
      </c>
      <c r="U268" s="118">
        <v>36233263.902406722</v>
      </c>
      <c r="V268" s="118">
        <v>10885150.482996266</v>
      </c>
      <c r="W268" s="118">
        <v>6878149.7999999998</v>
      </c>
      <c r="X268" s="160">
        <f t="shared" si="31"/>
        <v>408127.83030596375</v>
      </c>
      <c r="Y268" s="160">
        <f t="shared" si="27"/>
        <v>19.226825755215703</v>
      </c>
      <c r="Z268" s="134">
        <f t="shared" si="29"/>
        <v>2393763.7033420131</v>
      </c>
      <c r="AA268" s="134">
        <f t="shared" si="28"/>
        <v>112.76976036849358</v>
      </c>
    </row>
    <row r="269" spans="1:27" s="119" customFormat="1" ht="15" x14ac:dyDescent="0.2">
      <c r="A269" s="118">
        <v>853</v>
      </c>
      <c r="B269" s="118" t="s">
        <v>270</v>
      </c>
      <c r="C269" s="118">
        <v>2</v>
      </c>
      <c r="D269" s="118">
        <v>197900</v>
      </c>
      <c r="E269" s="118">
        <v>533274992.33949888</v>
      </c>
      <c r="F269" s="118">
        <v>255027974.35945958</v>
      </c>
      <c r="G269" s="118">
        <v>68927192</v>
      </c>
      <c r="H269" s="118">
        <v>110624059.94147132</v>
      </c>
      <c r="I269" s="118">
        <v>19533424.543014102</v>
      </c>
      <c r="J269" s="118">
        <v>30299393.590630993</v>
      </c>
      <c r="K269" s="118">
        <v>-22070156.568995677</v>
      </c>
      <c r="L269" s="118">
        <v>46483967</v>
      </c>
      <c r="M269" s="118">
        <v>35303174.990000002</v>
      </c>
      <c r="N269" s="118">
        <v>2239894.9580852599</v>
      </c>
      <c r="O269" s="118">
        <v>-8004490.073645303</v>
      </c>
      <c r="P269" s="136">
        <f t="shared" si="32"/>
        <v>5089442.4005213976</v>
      </c>
      <c r="Q269" s="136">
        <f t="shared" si="30"/>
        <v>25.717243054681141</v>
      </c>
      <c r="R269" s="118">
        <v>1293042324.5759001</v>
      </c>
      <c r="S269" s="118">
        <v>704671059.73000002</v>
      </c>
      <c r="T269" s="118">
        <v>166263774.62192991</v>
      </c>
      <c r="U269" s="118">
        <v>173031846.91301259</v>
      </c>
      <c r="V269" s="118">
        <v>101052572.13740179</v>
      </c>
      <c r="W269" s="118">
        <v>150714333.99000001</v>
      </c>
      <c r="X269" s="160">
        <f t="shared" si="31"/>
        <v>2691262.8164441586</v>
      </c>
      <c r="Y269" s="160">
        <f t="shared" si="27"/>
        <v>13.599104681375232</v>
      </c>
      <c r="Z269" s="134">
        <f t="shared" si="29"/>
        <v>2398179.584077239</v>
      </c>
      <c r="AA269" s="134">
        <f t="shared" si="28"/>
        <v>12.118138373305907</v>
      </c>
    </row>
    <row r="270" spans="1:27" s="119" customFormat="1" ht="15" x14ac:dyDescent="0.2">
      <c r="A270" s="118">
        <v>854</v>
      </c>
      <c r="B270" s="118" t="s">
        <v>271</v>
      </c>
      <c r="C270" s="118">
        <v>19</v>
      </c>
      <c r="D270" s="118">
        <v>3262</v>
      </c>
      <c r="E270" s="118">
        <v>8835560.3889090866</v>
      </c>
      <c r="F270" s="118">
        <v>4435478.7433572169</v>
      </c>
      <c r="G270" s="118">
        <v>978475</v>
      </c>
      <c r="H270" s="118">
        <v>786937.93035562383</v>
      </c>
      <c r="I270" s="118">
        <v>2602161.5267423694</v>
      </c>
      <c r="J270" s="118">
        <v>680070.52048472036</v>
      </c>
      <c r="K270" s="118">
        <v>-266079.34333871823</v>
      </c>
      <c r="L270" s="118">
        <v>-344028</v>
      </c>
      <c r="M270" s="118">
        <v>757995.35</v>
      </c>
      <c r="N270" s="118">
        <v>29348.818430670875</v>
      </c>
      <c r="O270" s="118">
        <v>-131938.58827807466</v>
      </c>
      <c r="P270" s="136">
        <f t="shared" si="32"/>
        <v>692861.56884472258</v>
      </c>
      <c r="Q270" s="136">
        <f t="shared" si="30"/>
        <v>212.40391442204862</v>
      </c>
      <c r="R270" s="118">
        <v>30203645.789999999</v>
      </c>
      <c r="S270" s="118">
        <v>10660281.810000001</v>
      </c>
      <c r="T270" s="118">
        <v>1182736.9152994375</v>
      </c>
      <c r="U270" s="118">
        <v>15050930.88087628</v>
      </c>
      <c r="V270" s="118">
        <v>2268127.0872382307</v>
      </c>
      <c r="W270" s="118">
        <v>1392442.35</v>
      </c>
      <c r="X270" s="160">
        <f t="shared" si="31"/>
        <v>350873.25341395289</v>
      </c>
      <c r="Y270" s="160">
        <f t="shared" si="27"/>
        <v>107.56384224829948</v>
      </c>
      <c r="Z270" s="134">
        <f t="shared" si="29"/>
        <v>341988.3154307697</v>
      </c>
      <c r="AA270" s="134">
        <f t="shared" si="28"/>
        <v>104.84007217374914</v>
      </c>
    </row>
    <row r="271" spans="1:27" s="119" customFormat="1" ht="15" x14ac:dyDescent="0.2">
      <c r="A271" s="118">
        <v>857</v>
      </c>
      <c r="B271" s="118" t="s">
        <v>272</v>
      </c>
      <c r="C271" s="118">
        <v>11</v>
      </c>
      <c r="D271" s="118">
        <v>2394</v>
      </c>
      <c r="E271" s="118">
        <v>5261614.5282838009</v>
      </c>
      <c r="F271" s="118">
        <v>3035401.1435033781</v>
      </c>
      <c r="G271" s="118">
        <v>981934</v>
      </c>
      <c r="H271" s="118">
        <v>732987.2608802818</v>
      </c>
      <c r="I271" s="118">
        <v>1124998.8190191879</v>
      </c>
      <c r="J271" s="118">
        <v>541143.77381768078</v>
      </c>
      <c r="K271" s="118">
        <v>-1034038.4214399448</v>
      </c>
      <c r="L271" s="118">
        <v>190584</v>
      </c>
      <c r="M271" s="118">
        <v>168523.46</v>
      </c>
      <c r="N271" s="118">
        <v>18716.616711897983</v>
      </c>
      <c r="O271" s="118">
        <v>-96830.466075325196</v>
      </c>
      <c r="P271" s="136">
        <f t="shared" si="32"/>
        <v>401805.6581333559</v>
      </c>
      <c r="Q271" s="136">
        <f t="shared" si="30"/>
        <v>167.83862077416705</v>
      </c>
      <c r="R271" s="118">
        <v>20603871.389999997</v>
      </c>
      <c r="S271" s="118">
        <v>6888892.6699999999</v>
      </c>
      <c r="T271" s="118">
        <v>1101651.0928445165</v>
      </c>
      <c r="U271" s="118">
        <v>9158196.4167669285</v>
      </c>
      <c r="V271" s="118">
        <v>1804787.613218969</v>
      </c>
      <c r="W271" s="118">
        <v>1341041.46</v>
      </c>
      <c r="X271" s="160">
        <f t="shared" si="31"/>
        <v>-309302.13716958091</v>
      </c>
      <c r="Y271" s="160">
        <f t="shared" si="27"/>
        <v>-129.19888770659185</v>
      </c>
      <c r="Z271" s="134">
        <f t="shared" si="29"/>
        <v>711107.79530293681</v>
      </c>
      <c r="AA271" s="134">
        <f t="shared" si="28"/>
        <v>297.0375084807589</v>
      </c>
    </row>
    <row r="272" spans="1:27" s="119" customFormat="1" ht="15" x14ac:dyDescent="0.2">
      <c r="A272" s="118">
        <v>858</v>
      </c>
      <c r="B272" s="118" t="s">
        <v>273</v>
      </c>
      <c r="C272" s="118">
        <v>35</v>
      </c>
      <c r="D272" s="118">
        <v>40384</v>
      </c>
      <c r="E272" s="118">
        <v>113369797.69212197</v>
      </c>
      <c r="F272" s="118">
        <v>69406188.549954578</v>
      </c>
      <c r="G272" s="118">
        <v>14157917</v>
      </c>
      <c r="H272" s="118">
        <v>8193645.5634707538</v>
      </c>
      <c r="I272" s="118">
        <v>18984708.044712968</v>
      </c>
      <c r="J272" s="118">
        <v>4510785.5157237537</v>
      </c>
      <c r="K272" s="118">
        <v>6627206.3819728745</v>
      </c>
      <c r="L272" s="118">
        <v>-3174910</v>
      </c>
      <c r="M272" s="118">
        <v>-500304.58</v>
      </c>
      <c r="N272" s="118">
        <v>559154.06503637054</v>
      </c>
      <c r="O272" s="118">
        <v>-1633417.5196265383</v>
      </c>
      <c r="P272" s="136">
        <f t="shared" si="32"/>
        <v>3761175.3291227967</v>
      </c>
      <c r="Q272" s="136">
        <f t="shared" si="30"/>
        <v>93.135284496899686</v>
      </c>
      <c r="R272" s="118">
        <v>246810107.46000001</v>
      </c>
      <c r="S272" s="118">
        <v>191420893.68000001</v>
      </c>
      <c r="T272" s="118">
        <v>12314735.606156547</v>
      </c>
      <c r="U272" s="118">
        <v>24717932.128875185</v>
      </c>
      <c r="V272" s="118">
        <v>15044079.26054896</v>
      </c>
      <c r="W272" s="118">
        <v>10482702.42</v>
      </c>
      <c r="X272" s="160">
        <f t="shared" si="31"/>
        <v>7170235.6355806887</v>
      </c>
      <c r="Y272" s="160">
        <f t="shared" si="27"/>
        <v>177.55139747376904</v>
      </c>
      <c r="Z272" s="134">
        <f t="shared" si="29"/>
        <v>-3409060.3064578921</v>
      </c>
      <c r="AA272" s="134">
        <f t="shared" si="28"/>
        <v>-84.416112976869357</v>
      </c>
    </row>
    <row r="273" spans="1:27" s="119" customFormat="1" ht="15" x14ac:dyDescent="0.2">
      <c r="A273" s="118">
        <v>859</v>
      </c>
      <c r="B273" s="118" t="s">
        <v>274</v>
      </c>
      <c r="C273" s="118">
        <v>17</v>
      </c>
      <c r="D273" s="118">
        <v>6562</v>
      </c>
      <c r="E273" s="118">
        <v>21061187.470285129</v>
      </c>
      <c r="F273" s="118">
        <v>8988759.227685513</v>
      </c>
      <c r="G273" s="118">
        <v>964692</v>
      </c>
      <c r="H273" s="118">
        <v>523156.27762569994</v>
      </c>
      <c r="I273" s="118">
        <v>14207660.452791508</v>
      </c>
      <c r="J273" s="118">
        <v>993307.10610691132</v>
      </c>
      <c r="K273" s="118">
        <v>-1588688.6458143748</v>
      </c>
      <c r="L273" s="118">
        <v>-1015472</v>
      </c>
      <c r="M273" s="118">
        <v>-257273.83</v>
      </c>
      <c r="N273" s="118">
        <v>51050.248068461377</v>
      </c>
      <c r="O273" s="118">
        <v>-265414.16808115452</v>
      </c>
      <c r="P273" s="136">
        <f t="shared" si="32"/>
        <v>1540589.1980974413</v>
      </c>
      <c r="Q273" s="136">
        <f t="shared" si="30"/>
        <v>234.7743368024141</v>
      </c>
      <c r="R273" s="118">
        <v>44463843.65952</v>
      </c>
      <c r="S273" s="118">
        <v>20241712.949999999</v>
      </c>
      <c r="T273" s="118">
        <v>786283.78680814593</v>
      </c>
      <c r="U273" s="118">
        <v>20126333.276652191</v>
      </c>
      <c r="V273" s="118">
        <v>3312813.4295565658</v>
      </c>
      <c r="W273" s="118">
        <v>-308053.82999999996</v>
      </c>
      <c r="X273" s="160">
        <f t="shared" si="31"/>
        <v>-304754.04650309682</v>
      </c>
      <c r="Y273" s="160">
        <f t="shared" si="27"/>
        <v>-46.442250305257062</v>
      </c>
      <c r="Z273" s="134">
        <f t="shared" si="29"/>
        <v>1845343.2446005382</v>
      </c>
      <c r="AA273" s="134">
        <f t="shared" si="28"/>
        <v>281.21658710767116</v>
      </c>
    </row>
    <row r="274" spans="1:27" s="119" customFormat="1" ht="15" x14ac:dyDescent="0.2">
      <c r="A274" s="118">
        <v>886</v>
      </c>
      <c r="B274" s="118" t="s">
        <v>275</v>
      </c>
      <c r="C274" s="118">
        <v>4</v>
      </c>
      <c r="D274" s="118">
        <v>12599</v>
      </c>
      <c r="E274" s="118">
        <v>32944945.939892687</v>
      </c>
      <c r="F274" s="118">
        <v>20990953.366531841</v>
      </c>
      <c r="G274" s="118">
        <v>2990721</v>
      </c>
      <c r="H274" s="118">
        <v>2297886.8561892346</v>
      </c>
      <c r="I274" s="118">
        <v>7200476.8746992014</v>
      </c>
      <c r="J274" s="118">
        <v>1941637.1154251862</v>
      </c>
      <c r="K274" s="118">
        <v>-534705.27184361266</v>
      </c>
      <c r="L274" s="118">
        <v>-340114</v>
      </c>
      <c r="M274" s="118">
        <v>69827.63</v>
      </c>
      <c r="N274" s="118">
        <v>132861.56395163218</v>
      </c>
      <c r="O274" s="118">
        <v>-509593.58483000088</v>
      </c>
      <c r="P274" s="136">
        <f t="shared" si="32"/>
        <v>1295005.6102308035</v>
      </c>
      <c r="Q274" s="136">
        <f t="shared" si="30"/>
        <v>102.78638068345134</v>
      </c>
      <c r="R274" s="118">
        <v>82537061.629999995</v>
      </c>
      <c r="S274" s="118">
        <v>49806546.740000002</v>
      </c>
      <c r="T274" s="118">
        <v>3453637.8130922238</v>
      </c>
      <c r="U274" s="118">
        <v>20490068.215640143</v>
      </c>
      <c r="V274" s="118">
        <v>6475622.1633369755</v>
      </c>
      <c r="W274" s="118">
        <v>2720434.63</v>
      </c>
      <c r="X274" s="160">
        <f t="shared" si="31"/>
        <v>409247.93206934631</v>
      </c>
      <c r="Y274" s="160">
        <f t="shared" si="27"/>
        <v>32.482572590629914</v>
      </c>
      <c r="Z274" s="134">
        <f t="shared" si="29"/>
        <v>885757.67816145718</v>
      </c>
      <c r="AA274" s="134">
        <f t="shared" si="28"/>
        <v>70.303808092821427</v>
      </c>
    </row>
    <row r="275" spans="1:27" s="119" customFormat="1" ht="15" x14ac:dyDescent="0.2">
      <c r="A275" s="118">
        <v>887</v>
      </c>
      <c r="B275" s="118" t="s">
        <v>276</v>
      </c>
      <c r="C275" s="118">
        <v>6</v>
      </c>
      <c r="D275" s="118">
        <v>4569</v>
      </c>
      <c r="E275" s="118">
        <v>12023693.532574899</v>
      </c>
      <c r="F275" s="118">
        <v>6286348.7085759435</v>
      </c>
      <c r="G275" s="118">
        <v>1750497</v>
      </c>
      <c r="H275" s="118">
        <v>775816.7517781161</v>
      </c>
      <c r="I275" s="118">
        <v>2489677.8210657276</v>
      </c>
      <c r="J275" s="118">
        <v>1029834.920638375</v>
      </c>
      <c r="K275" s="118">
        <v>-582362.03912843461</v>
      </c>
      <c r="L275" s="118">
        <v>-289905</v>
      </c>
      <c r="M275" s="118">
        <v>-121261.85</v>
      </c>
      <c r="N275" s="118">
        <v>36716.347234814137</v>
      </c>
      <c r="O275" s="118">
        <v>-184803.00730917326</v>
      </c>
      <c r="P275" s="136">
        <f t="shared" si="32"/>
        <v>-833133.87971953116</v>
      </c>
      <c r="Q275" s="136">
        <f t="shared" si="30"/>
        <v>-182.34490692044892</v>
      </c>
      <c r="R275" s="118">
        <v>34407570.840000004</v>
      </c>
      <c r="S275" s="118">
        <v>14178735.800000001</v>
      </c>
      <c r="T275" s="118">
        <v>1166022.8558450893</v>
      </c>
      <c r="U275" s="118">
        <v>13126609.464165147</v>
      </c>
      <c r="V275" s="118">
        <v>3434638.6272101505</v>
      </c>
      <c r="W275" s="118">
        <v>1339330.1499999999</v>
      </c>
      <c r="X275" s="160">
        <f t="shared" si="31"/>
        <v>-1162233.9427796155</v>
      </c>
      <c r="Y275" s="160">
        <f t="shared" si="27"/>
        <v>-254.37381107017191</v>
      </c>
      <c r="Z275" s="134">
        <f t="shared" si="29"/>
        <v>329100.06306008436</v>
      </c>
      <c r="AA275" s="134">
        <f t="shared" si="28"/>
        <v>72.02890414972299</v>
      </c>
    </row>
    <row r="276" spans="1:27" s="119" customFormat="1" ht="15" x14ac:dyDescent="0.2">
      <c r="A276" s="118">
        <v>889</v>
      </c>
      <c r="B276" s="118" t="s">
        <v>277</v>
      </c>
      <c r="C276" s="118">
        <v>17</v>
      </c>
      <c r="D276" s="118">
        <v>2523</v>
      </c>
      <c r="E276" s="118">
        <v>11095333.1984866</v>
      </c>
      <c r="F276" s="118">
        <v>2805695.7426204626</v>
      </c>
      <c r="G276" s="118">
        <v>2970989</v>
      </c>
      <c r="H276" s="118">
        <v>745374.07145558589</v>
      </c>
      <c r="I276" s="118">
        <v>3062648.7801706656</v>
      </c>
      <c r="J276" s="118">
        <v>542631.81963753398</v>
      </c>
      <c r="K276" s="118">
        <v>1105025.1330087946</v>
      </c>
      <c r="L276" s="118">
        <v>214252</v>
      </c>
      <c r="M276" s="118">
        <v>-73226.679999999993</v>
      </c>
      <c r="N276" s="118">
        <v>20271.946070334154</v>
      </c>
      <c r="O276" s="118">
        <v>-102048.14783126376</v>
      </c>
      <c r="P276" s="136">
        <f t="shared" si="32"/>
        <v>196280.46664551273</v>
      </c>
      <c r="Q276" s="136">
        <f t="shared" si="30"/>
        <v>77.796459233259114</v>
      </c>
      <c r="R276" s="118">
        <v>23044231.214080002</v>
      </c>
      <c r="S276" s="118">
        <v>6972803.3499999996</v>
      </c>
      <c r="T276" s="118">
        <v>1151278.0849680465</v>
      </c>
      <c r="U276" s="118">
        <v>10621788.315177545</v>
      </c>
      <c r="V276" s="118">
        <v>1809750.447115452</v>
      </c>
      <c r="W276" s="118">
        <v>3112014.32</v>
      </c>
      <c r="X276" s="160">
        <f t="shared" si="31"/>
        <v>623403.30318104103</v>
      </c>
      <c r="Y276" s="160">
        <f t="shared" si="27"/>
        <v>247.08811065439596</v>
      </c>
      <c r="Z276" s="134">
        <f t="shared" si="29"/>
        <v>-427122.8365355283</v>
      </c>
      <c r="AA276" s="134">
        <f t="shared" si="28"/>
        <v>-169.29165142113686</v>
      </c>
    </row>
    <row r="277" spans="1:27" s="119" customFormat="1" ht="15" x14ac:dyDescent="0.2">
      <c r="A277" s="118">
        <v>890</v>
      </c>
      <c r="B277" s="118" t="s">
        <v>278</v>
      </c>
      <c r="C277" s="118">
        <v>19</v>
      </c>
      <c r="D277" s="118">
        <v>1180</v>
      </c>
      <c r="E277" s="118">
        <v>5859342.9112633765</v>
      </c>
      <c r="F277" s="118">
        <v>1675286.2320446183</v>
      </c>
      <c r="G277" s="118">
        <v>658687</v>
      </c>
      <c r="H277" s="118">
        <v>107751.73152676247</v>
      </c>
      <c r="I277" s="118">
        <v>2304198.8359019966</v>
      </c>
      <c r="J277" s="118">
        <v>232150.81747952104</v>
      </c>
      <c r="K277" s="118">
        <v>-83264.36714024203</v>
      </c>
      <c r="L277" s="118">
        <v>554891</v>
      </c>
      <c r="M277" s="118">
        <v>65381.55</v>
      </c>
      <c r="N277" s="118">
        <v>10890.176074498633</v>
      </c>
      <c r="O277" s="118">
        <v>-47727.631565949763</v>
      </c>
      <c r="P277" s="136">
        <f t="shared" si="32"/>
        <v>-381097.56694217212</v>
      </c>
      <c r="Q277" s="136">
        <f t="shared" si="30"/>
        <v>-322.96403978150181</v>
      </c>
      <c r="R277" s="118">
        <v>13157023.479999999</v>
      </c>
      <c r="S277" s="118">
        <v>4077732.56</v>
      </c>
      <c r="T277" s="118">
        <v>161946.79209207083</v>
      </c>
      <c r="U277" s="118">
        <v>6919676.3164386749</v>
      </c>
      <c r="V277" s="118">
        <v>774254.34802629496</v>
      </c>
      <c r="W277" s="118">
        <v>1278959.55</v>
      </c>
      <c r="X277" s="160">
        <f t="shared" si="31"/>
        <v>55546.086557041854</v>
      </c>
      <c r="Y277" s="160">
        <f t="shared" si="27"/>
        <v>47.072954709357504</v>
      </c>
      <c r="Z277" s="134">
        <f t="shared" si="29"/>
        <v>-436643.65349921398</v>
      </c>
      <c r="AA277" s="134">
        <f t="shared" si="28"/>
        <v>-370.03699449085929</v>
      </c>
    </row>
    <row r="278" spans="1:27" s="119" customFormat="1" ht="15" x14ac:dyDescent="0.2">
      <c r="A278" s="118">
        <v>892</v>
      </c>
      <c r="B278" s="118" t="s">
        <v>279</v>
      </c>
      <c r="C278" s="118">
        <v>13</v>
      </c>
      <c r="D278" s="118">
        <v>3592</v>
      </c>
      <c r="E278" s="118">
        <v>13099894.714211687</v>
      </c>
      <c r="F278" s="118">
        <v>4748139.0729501965</v>
      </c>
      <c r="G278" s="118">
        <v>750020</v>
      </c>
      <c r="H278" s="118">
        <v>570749.26169987791</v>
      </c>
      <c r="I278" s="118">
        <v>5739920.8657654505</v>
      </c>
      <c r="J278" s="118">
        <v>603235.60351910163</v>
      </c>
      <c r="K278" s="118">
        <v>489202.51345751731</v>
      </c>
      <c r="L278" s="118">
        <v>-623488</v>
      </c>
      <c r="M278" s="118">
        <v>-183207.83</v>
      </c>
      <c r="N278" s="118">
        <v>29187.850297062996</v>
      </c>
      <c r="O278" s="118">
        <v>-145286.14625838265</v>
      </c>
      <c r="P278" s="136">
        <f t="shared" si="32"/>
        <v>-1121421.5227808617</v>
      </c>
      <c r="Q278" s="136">
        <f t="shared" si="30"/>
        <v>-312.19975578531785</v>
      </c>
      <c r="R278" s="118">
        <v>24247770.379999999</v>
      </c>
      <c r="S278" s="118">
        <v>11045364.9</v>
      </c>
      <c r="T278" s="118">
        <v>857813.77037929057</v>
      </c>
      <c r="U278" s="118">
        <v>9456232.0882212427</v>
      </c>
      <c r="V278" s="118">
        <v>2011872.2560610052</v>
      </c>
      <c r="W278" s="118">
        <v>-56675.829999999987</v>
      </c>
      <c r="X278" s="160">
        <f t="shared" si="31"/>
        <v>-933163.19533845782</v>
      </c>
      <c r="Y278" s="160">
        <f t="shared" si="27"/>
        <v>-259.78930827908067</v>
      </c>
      <c r="Z278" s="134">
        <f t="shared" si="29"/>
        <v>-188258.32744240388</v>
      </c>
      <c r="AA278" s="134">
        <f t="shared" si="28"/>
        <v>-52.410447506237162</v>
      </c>
    </row>
    <row r="279" spans="1:27" s="119" customFormat="1" ht="15" x14ac:dyDescent="0.2">
      <c r="A279" s="118">
        <v>893</v>
      </c>
      <c r="B279" s="118" t="s">
        <v>280</v>
      </c>
      <c r="C279" s="118">
        <v>15</v>
      </c>
      <c r="D279" s="118">
        <v>7434</v>
      </c>
      <c r="E279" s="118">
        <v>21669927.062623508</v>
      </c>
      <c r="F279" s="118">
        <v>10180772.083213577</v>
      </c>
      <c r="G279" s="118">
        <v>2853310</v>
      </c>
      <c r="H279" s="118">
        <v>2184768.7009654148</v>
      </c>
      <c r="I279" s="118">
        <v>8113315.1270609815</v>
      </c>
      <c r="J279" s="118">
        <v>1479469.4876859388</v>
      </c>
      <c r="K279" s="118">
        <v>-320575.94116180204</v>
      </c>
      <c r="L279" s="118">
        <v>-461903</v>
      </c>
      <c r="M279" s="118">
        <v>304090.17</v>
      </c>
      <c r="N279" s="118">
        <v>66041.385158690973</v>
      </c>
      <c r="O279" s="118">
        <v>-300684.07886548346</v>
      </c>
      <c r="P279" s="136">
        <f t="shared" si="32"/>
        <v>2428676.8714338131</v>
      </c>
      <c r="Q279" s="136">
        <f t="shared" si="30"/>
        <v>326.69852992114784</v>
      </c>
      <c r="R279" s="118">
        <v>52432514.799999997</v>
      </c>
      <c r="S279" s="118">
        <v>23979748.440000001</v>
      </c>
      <c r="T279" s="118">
        <v>3283623.1070801858</v>
      </c>
      <c r="U279" s="118">
        <v>19946749.416236259</v>
      </c>
      <c r="V279" s="118">
        <v>4934230.6697417554</v>
      </c>
      <c r="W279" s="118">
        <v>2695497.17</v>
      </c>
      <c r="X279" s="160">
        <f t="shared" si="31"/>
        <v>2407334.00305821</v>
      </c>
      <c r="Y279" s="160">
        <f t="shared" si="27"/>
        <v>323.82754951011702</v>
      </c>
      <c r="Z279" s="134">
        <f t="shared" si="29"/>
        <v>21342.86837560311</v>
      </c>
      <c r="AA279" s="134">
        <f t="shared" si="28"/>
        <v>2.870980411030819</v>
      </c>
    </row>
    <row r="280" spans="1:27" s="119" customFormat="1" ht="15" x14ac:dyDescent="0.2">
      <c r="A280" s="118">
        <v>895</v>
      </c>
      <c r="B280" s="118" t="s">
        <v>281</v>
      </c>
      <c r="C280" s="118">
        <v>2</v>
      </c>
      <c r="D280" s="118">
        <v>15092</v>
      </c>
      <c r="E280" s="118">
        <v>44074685.674774103</v>
      </c>
      <c r="F280" s="118">
        <v>23752347.867724515</v>
      </c>
      <c r="G280" s="118">
        <v>5459516</v>
      </c>
      <c r="H280" s="118">
        <v>4304217.2883694498</v>
      </c>
      <c r="I280" s="118">
        <v>3811229.5311405361</v>
      </c>
      <c r="J280" s="118">
        <v>2537519.5873276275</v>
      </c>
      <c r="K280" s="118">
        <v>762443.70998735668</v>
      </c>
      <c r="L280" s="118">
        <v>-1670436</v>
      </c>
      <c r="M280" s="118">
        <v>571425.11</v>
      </c>
      <c r="N280" s="118">
        <v>166699.25532089252</v>
      </c>
      <c r="O280" s="118">
        <v>-610428.31829941843</v>
      </c>
      <c r="P280" s="136">
        <f t="shared" si="32"/>
        <v>-4990151.6432031393</v>
      </c>
      <c r="Q280" s="136">
        <f t="shared" si="30"/>
        <v>-330.64879692573146</v>
      </c>
      <c r="R280" s="118">
        <v>109287309.3828</v>
      </c>
      <c r="S280" s="118">
        <v>59192059.950000003</v>
      </c>
      <c r="T280" s="118">
        <v>6469066.165934653</v>
      </c>
      <c r="U280" s="118">
        <v>27231424.071499132</v>
      </c>
      <c r="V280" s="118">
        <v>8462970.7317899838</v>
      </c>
      <c r="W280" s="118">
        <v>4360505.1100000003</v>
      </c>
      <c r="X280" s="160">
        <f t="shared" si="31"/>
        <v>-3571283.3535762429</v>
      </c>
      <c r="Y280" s="160">
        <f t="shared" si="27"/>
        <v>-236.6342004754998</v>
      </c>
      <c r="Z280" s="134">
        <f t="shared" si="29"/>
        <v>-1418868.2896268964</v>
      </c>
      <c r="AA280" s="134">
        <f t="shared" si="28"/>
        <v>-94.014596450231664</v>
      </c>
    </row>
    <row r="281" spans="1:27" s="119" customFormat="1" ht="15" x14ac:dyDescent="0.2">
      <c r="A281" s="118">
        <v>905</v>
      </c>
      <c r="B281" s="118" t="s">
        <v>282</v>
      </c>
      <c r="C281" s="118">
        <v>15</v>
      </c>
      <c r="D281" s="118">
        <v>67988</v>
      </c>
      <c r="E281" s="118">
        <v>196088001.37969631</v>
      </c>
      <c r="F281" s="118">
        <v>109994966.16279757</v>
      </c>
      <c r="G281" s="118">
        <v>26023289</v>
      </c>
      <c r="H281" s="118">
        <v>21944819.134544488</v>
      </c>
      <c r="I281" s="118">
        <v>24850189.346318688</v>
      </c>
      <c r="J281" s="118">
        <v>10185511.302116241</v>
      </c>
      <c r="K281" s="118">
        <v>-15958684.899163745</v>
      </c>
      <c r="L281" s="118">
        <v>27838294</v>
      </c>
      <c r="M281" s="118">
        <v>7897735.4400000004</v>
      </c>
      <c r="N281" s="118">
        <v>761546.60887895327</v>
      </c>
      <c r="O281" s="118">
        <v>-2749920.5211066036</v>
      </c>
      <c r="P281" s="136">
        <f t="shared" si="32"/>
        <v>14699744.194689274</v>
      </c>
      <c r="Q281" s="136">
        <f t="shared" si="30"/>
        <v>216.21086360371351</v>
      </c>
      <c r="R281" s="118">
        <v>471916607.30000001</v>
      </c>
      <c r="S281" s="118">
        <v>270749738.29000002</v>
      </c>
      <c r="T281" s="118">
        <v>32982211.418765094</v>
      </c>
      <c r="U281" s="118">
        <v>78686458.762830481</v>
      </c>
      <c r="V281" s="118">
        <v>33970056.61300391</v>
      </c>
      <c r="W281" s="118">
        <v>61759318.439999998</v>
      </c>
      <c r="X281" s="160">
        <f t="shared" si="31"/>
        <v>6231176.2245994806</v>
      </c>
      <c r="Y281" s="160">
        <f t="shared" si="27"/>
        <v>91.651118206146393</v>
      </c>
      <c r="Z281" s="134">
        <f t="shared" si="29"/>
        <v>8468567.9700897932</v>
      </c>
      <c r="AA281" s="134">
        <f t="shared" si="28"/>
        <v>124.55974539756711</v>
      </c>
    </row>
    <row r="282" spans="1:27" s="119" customFormat="1" ht="15" x14ac:dyDescent="0.2">
      <c r="A282" s="118">
        <v>908</v>
      </c>
      <c r="B282" s="118" t="s">
        <v>283</v>
      </c>
      <c r="C282" s="118">
        <v>6</v>
      </c>
      <c r="D282" s="118">
        <v>20703</v>
      </c>
      <c r="E282" s="118">
        <v>57556680.097339228</v>
      </c>
      <c r="F282" s="118">
        <v>30275392.348753083</v>
      </c>
      <c r="G282" s="118">
        <v>5999328</v>
      </c>
      <c r="H282" s="118">
        <v>4481272.3636071291</v>
      </c>
      <c r="I282" s="118">
        <v>8214278.7896325123</v>
      </c>
      <c r="J282" s="118">
        <v>2874843.08198837</v>
      </c>
      <c r="K282" s="118">
        <v>-2298968.1932157963</v>
      </c>
      <c r="L282" s="118">
        <v>867643</v>
      </c>
      <c r="M282" s="118">
        <v>2173083.02</v>
      </c>
      <c r="N282" s="118">
        <v>225971.20595018467</v>
      </c>
      <c r="O282" s="118">
        <v>-837377.25111004908</v>
      </c>
      <c r="P282" s="136">
        <f t="shared" si="32"/>
        <v>-5581213.7317337841</v>
      </c>
      <c r="Q282" s="136">
        <f t="shared" si="30"/>
        <v>-269.58478151638815</v>
      </c>
      <c r="R282" s="118">
        <v>147399612.25</v>
      </c>
      <c r="S282" s="118">
        <v>78996803.569999993</v>
      </c>
      <c r="T282" s="118">
        <v>6735181.7757057957</v>
      </c>
      <c r="U282" s="118">
        <v>36222669.449767619</v>
      </c>
      <c r="V282" s="118">
        <v>9587990.1707395967</v>
      </c>
      <c r="W282" s="118">
        <v>9040054.0199999996</v>
      </c>
      <c r="X282" s="160">
        <f t="shared" si="31"/>
        <v>-6816913.2637870014</v>
      </c>
      <c r="Y282" s="160">
        <f t="shared" si="27"/>
        <v>-329.27176079732413</v>
      </c>
      <c r="Z282" s="134">
        <f t="shared" si="29"/>
        <v>1235699.5320532173</v>
      </c>
      <c r="AA282" s="134">
        <f t="shared" si="28"/>
        <v>59.686979280935965</v>
      </c>
    </row>
    <row r="283" spans="1:27" s="119" customFormat="1" ht="15" x14ac:dyDescent="0.2">
      <c r="A283" s="118">
        <v>915</v>
      </c>
      <c r="B283" s="118" t="s">
        <v>284</v>
      </c>
      <c r="C283" s="118">
        <v>11</v>
      </c>
      <c r="D283" s="118">
        <v>19759</v>
      </c>
      <c r="E283" s="118">
        <v>49936832.098344877</v>
      </c>
      <c r="F283" s="118">
        <v>29794911.044566292</v>
      </c>
      <c r="G283" s="118">
        <v>6748900</v>
      </c>
      <c r="H283" s="118">
        <v>3761462.4382100203</v>
      </c>
      <c r="I283" s="118">
        <v>3823800.4783983133</v>
      </c>
      <c r="J283" s="118">
        <v>3287250.6487636585</v>
      </c>
      <c r="K283" s="118">
        <v>-245506.05035963465</v>
      </c>
      <c r="L283" s="118">
        <v>-2359100</v>
      </c>
      <c r="M283" s="118">
        <v>2430891.6800000002</v>
      </c>
      <c r="N283" s="118">
        <v>200669.21861549883</v>
      </c>
      <c r="O283" s="118">
        <v>-799195.1458572892</v>
      </c>
      <c r="P283" s="136">
        <f t="shared" si="32"/>
        <v>-3292747.7860080227</v>
      </c>
      <c r="Q283" s="136">
        <f t="shared" si="30"/>
        <v>-166.64546717991917</v>
      </c>
      <c r="R283" s="118">
        <v>150329927.39000002</v>
      </c>
      <c r="S283" s="118">
        <v>73170651.650000006</v>
      </c>
      <c r="T283" s="118">
        <v>5653337.7538197739</v>
      </c>
      <c r="U283" s="118">
        <v>50691194.182217486</v>
      </c>
      <c r="V283" s="118">
        <v>10963425.13668745</v>
      </c>
      <c r="W283" s="118">
        <v>6820691.6799999997</v>
      </c>
      <c r="X283" s="160">
        <f t="shared" si="31"/>
        <v>-3030626.9872752726</v>
      </c>
      <c r="Y283" s="160">
        <f t="shared" si="27"/>
        <v>-153.37957322107761</v>
      </c>
      <c r="Z283" s="134">
        <f t="shared" si="29"/>
        <v>-262120.79873275012</v>
      </c>
      <c r="AA283" s="134">
        <f t="shared" si="28"/>
        <v>-13.265893958841547</v>
      </c>
    </row>
    <row r="284" spans="1:27" s="119" customFormat="1" ht="15" x14ac:dyDescent="0.2">
      <c r="A284" s="118">
        <v>918</v>
      </c>
      <c r="B284" s="118" t="s">
        <v>285</v>
      </c>
      <c r="C284" s="118">
        <v>2</v>
      </c>
      <c r="D284" s="118">
        <v>2228</v>
      </c>
      <c r="E284" s="118">
        <v>5515638.9890371226</v>
      </c>
      <c r="F284" s="118">
        <v>3447356.7339003142</v>
      </c>
      <c r="G284" s="118">
        <v>957040</v>
      </c>
      <c r="H284" s="118">
        <v>510489.15566766908</v>
      </c>
      <c r="I284" s="118">
        <v>924810.06894124614</v>
      </c>
      <c r="J284" s="118">
        <v>506631.30124287377</v>
      </c>
      <c r="K284" s="118">
        <v>-10661.093173109412</v>
      </c>
      <c r="L284" s="118">
        <v>-498641</v>
      </c>
      <c r="M284" s="118">
        <v>-187648.24</v>
      </c>
      <c r="N284" s="118">
        <v>19577.730607760866</v>
      </c>
      <c r="O284" s="118">
        <v>-90116.239939776322</v>
      </c>
      <c r="P284" s="136">
        <f t="shared" si="32"/>
        <v>63199.428209856153</v>
      </c>
      <c r="Q284" s="136">
        <f t="shared" si="30"/>
        <v>28.365991117529692</v>
      </c>
      <c r="R284" s="118">
        <v>15551972.833800001</v>
      </c>
      <c r="S284" s="118">
        <v>7607009.2300000004</v>
      </c>
      <c r="T284" s="118">
        <v>767244.89533178462</v>
      </c>
      <c r="U284" s="118">
        <v>5283029.3399936585</v>
      </c>
      <c r="V284" s="118">
        <v>1689683.8533343424</v>
      </c>
      <c r="W284" s="118">
        <v>270750.76</v>
      </c>
      <c r="X284" s="160">
        <f t="shared" si="31"/>
        <v>65745.244859786704</v>
      </c>
      <c r="Y284" s="160">
        <f t="shared" si="27"/>
        <v>29.508637728809113</v>
      </c>
      <c r="Z284" s="134">
        <f t="shared" si="29"/>
        <v>-2545.8166499305516</v>
      </c>
      <c r="AA284" s="134">
        <f t="shared" si="28"/>
        <v>-1.1426466112794218</v>
      </c>
    </row>
    <row r="285" spans="1:27" s="119" customFormat="1" ht="15" x14ac:dyDescent="0.2">
      <c r="A285" s="118">
        <v>921</v>
      </c>
      <c r="B285" s="118" t="s">
        <v>286</v>
      </c>
      <c r="C285" s="118">
        <v>11</v>
      </c>
      <c r="D285" s="118">
        <v>1894</v>
      </c>
      <c r="E285" s="118">
        <v>6394398.8923104014</v>
      </c>
      <c r="F285" s="118">
        <v>2308883.776054739</v>
      </c>
      <c r="G285" s="118">
        <v>800250</v>
      </c>
      <c r="H285" s="118">
        <v>519312.93311802449</v>
      </c>
      <c r="I285" s="118">
        <v>1133078.7824396209</v>
      </c>
      <c r="J285" s="118">
        <v>480885.13142659329</v>
      </c>
      <c r="K285" s="118">
        <v>713354.76195979374</v>
      </c>
      <c r="L285" s="118">
        <v>147597</v>
      </c>
      <c r="M285" s="118">
        <v>244949.48</v>
      </c>
      <c r="N285" s="118">
        <v>14368.823184668408</v>
      </c>
      <c r="O285" s="118">
        <v>-76606.893377888846</v>
      </c>
      <c r="P285" s="136">
        <f t="shared" si="32"/>
        <v>-108325.09750485048</v>
      </c>
      <c r="Q285" s="136">
        <f t="shared" si="30"/>
        <v>-57.193821280280083</v>
      </c>
      <c r="R285" s="118">
        <v>18414348.52</v>
      </c>
      <c r="S285" s="118">
        <v>5289055.49</v>
      </c>
      <c r="T285" s="118">
        <v>780507.15286518098</v>
      </c>
      <c r="U285" s="118">
        <v>9521307.6915020607</v>
      </c>
      <c r="V285" s="118">
        <v>1603816.8977849092</v>
      </c>
      <c r="W285" s="118">
        <v>1192796.48</v>
      </c>
      <c r="X285" s="160">
        <f t="shared" si="31"/>
        <v>-26864.807847850025</v>
      </c>
      <c r="Y285" s="160">
        <f t="shared" si="27"/>
        <v>-14.184164650396001</v>
      </c>
      <c r="Z285" s="134">
        <f t="shared" si="29"/>
        <v>-81460.289657000452</v>
      </c>
      <c r="AA285" s="134">
        <f t="shared" si="28"/>
        <v>-43.009656629884084</v>
      </c>
    </row>
    <row r="286" spans="1:27" s="119" customFormat="1" ht="15" x14ac:dyDescent="0.2">
      <c r="A286" s="118">
        <v>922</v>
      </c>
      <c r="B286" s="118" t="s">
        <v>287</v>
      </c>
      <c r="C286" s="118">
        <v>6</v>
      </c>
      <c r="D286" s="118">
        <v>4501</v>
      </c>
      <c r="E286" s="118">
        <v>12683663.593360456</v>
      </c>
      <c r="F286" s="118">
        <v>7990721.7664068062</v>
      </c>
      <c r="G286" s="118">
        <v>1357798</v>
      </c>
      <c r="H286" s="118">
        <v>527677.44638255087</v>
      </c>
      <c r="I286" s="118">
        <v>3897643.950650021</v>
      </c>
      <c r="J286" s="118">
        <v>731276.59880695282</v>
      </c>
      <c r="K286" s="118">
        <v>-66376.119101279633</v>
      </c>
      <c r="L286" s="118">
        <v>-1009067</v>
      </c>
      <c r="M286" s="118">
        <v>707014.67</v>
      </c>
      <c r="N286" s="118">
        <v>47329.684416402997</v>
      </c>
      <c r="O286" s="118">
        <v>-182052.60142232192</v>
      </c>
      <c r="P286" s="136">
        <f t="shared" si="32"/>
        <v>1318302.8027786762</v>
      </c>
      <c r="Q286" s="136">
        <f t="shared" si="30"/>
        <v>292.89109148604223</v>
      </c>
      <c r="R286" s="118">
        <v>28086924.07</v>
      </c>
      <c r="S286" s="118">
        <v>18402104.690000001</v>
      </c>
      <c r="T286" s="118">
        <v>793078.88766578224</v>
      </c>
      <c r="U286" s="118">
        <v>6526377.8443413228</v>
      </c>
      <c r="V286" s="118">
        <v>2438906.2781831902</v>
      </c>
      <c r="W286" s="118">
        <v>1055745.67</v>
      </c>
      <c r="X286" s="160">
        <f t="shared" si="31"/>
        <v>1129289.3001902997</v>
      </c>
      <c r="Y286" s="160">
        <f t="shared" si="27"/>
        <v>250.8974228372139</v>
      </c>
      <c r="Z286" s="134">
        <f t="shared" si="29"/>
        <v>189013.5025883764</v>
      </c>
      <c r="AA286" s="134">
        <f t="shared" si="28"/>
        <v>41.993668648828347</v>
      </c>
    </row>
    <row r="287" spans="1:27" s="119" customFormat="1" ht="15" x14ac:dyDescent="0.2">
      <c r="A287" s="118">
        <v>924</v>
      </c>
      <c r="B287" s="118" t="s">
        <v>288</v>
      </c>
      <c r="C287" s="118">
        <v>16</v>
      </c>
      <c r="D287" s="118">
        <v>2946</v>
      </c>
      <c r="E287" s="118">
        <v>8147632.0062841456</v>
      </c>
      <c r="F287" s="118">
        <v>4364682.5666098734</v>
      </c>
      <c r="G287" s="118">
        <v>795621</v>
      </c>
      <c r="H287" s="118">
        <v>606219.54361137876</v>
      </c>
      <c r="I287" s="118">
        <v>2629059.662792156</v>
      </c>
      <c r="J287" s="118">
        <v>699066.93696101569</v>
      </c>
      <c r="K287" s="118">
        <v>166409.24957731628</v>
      </c>
      <c r="L287" s="118">
        <v>196459</v>
      </c>
      <c r="M287" s="118">
        <v>326830.32</v>
      </c>
      <c r="N287" s="118">
        <v>23815.279349308628</v>
      </c>
      <c r="O287" s="118">
        <v>-119157.29033329491</v>
      </c>
      <c r="P287" s="136">
        <f t="shared" si="32"/>
        <v>1541374.2622836065</v>
      </c>
      <c r="Q287" s="136">
        <f t="shared" si="30"/>
        <v>523.20918611120385</v>
      </c>
      <c r="R287" s="118">
        <v>22324111.990000002</v>
      </c>
      <c r="S287" s="118">
        <v>9432105.6699999999</v>
      </c>
      <c r="T287" s="118">
        <v>911124.72292876407</v>
      </c>
      <c r="U287" s="118">
        <v>9736932.2717573345</v>
      </c>
      <c r="V287" s="118">
        <v>2331482.7032699832</v>
      </c>
      <c r="W287" s="118">
        <v>1318910.32</v>
      </c>
      <c r="X287" s="160">
        <f t="shared" si="31"/>
        <v>1406443.6979560815</v>
      </c>
      <c r="Y287" s="160">
        <f t="shared" si="27"/>
        <v>477.40790833539768</v>
      </c>
      <c r="Z287" s="134">
        <f t="shared" si="29"/>
        <v>134930.56432752497</v>
      </c>
      <c r="AA287" s="134">
        <f t="shared" si="28"/>
        <v>45.80127777580617</v>
      </c>
    </row>
    <row r="288" spans="1:27" s="119" customFormat="1" ht="15" x14ac:dyDescent="0.2">
      <c r="A288" s="118">
        <v>925</v>
      </c>
      <c r="B288" s="118" t="s">
        <v>289</v>
      </c>
      <c r="C288" s="118">
        <v>11</v>
      </c>
      <c r="D288" s="118">
        <v>3427</v>
      </c>
      <c r="E288" s="118">
        <v>10437187.26784509</v>
      </c>
      <c r="F288" s="118">
        <v>4416709.6051705638</v>
      </c>
      <c r="G288" s="118">
        <v>1113452</v>
      </c>
      <c r="H288" s="118">
        <v>2662981.5401942576</v>
      </c>
      <c r="I288" s="118">
        <v>1331027.0854831098</v>
      </c>
      <c r="J288" s="118">
        <v>775878.15613195556</v>
      </c>
      <c r="K288" s="118">
        <v>1329043.9965886043</v>
      </c>
      <c r="L288" s="118">
        <v>57085</v>
      </c>
      <c r="M288" s="118">
        <v>420868.19</v>
      </c>
      <c r="N288" s="118">
        <v>33136.740101112257</v>
      </c>
      <c r="O288" s="118">
        <v>-138612.36726822867</v>
      </c>
      <c r="P288" s="136">
        <f t="shared" si="32"/>
        <v>1564382.6785562821</v>
      </c>
      <c r="Q288" s="136">
        <f t="shared" si="30"/>
        <v>456.48750468522968</v>
      </c>
      <c r="R288" s="118">
        <v>24942508.59</v>
      </c>
      <c r="S288" s="118">
        <v>10552433.43</v>
      </c>
      <c r="T288" s="118">
        <v>4002351.4747458817</v>
      </c>
      <c r="U288" s="118">
        <v>8756228.8940404616</v>
      </c>
      <c r="V288" s="118">
        <v>2587658.4990995508</v>
      </c>
      <c r="W288" s="118">
        <v>1591405.19</v>
      </c>
      <c r="X288" s="160">
        <f t="shared" si="31"/>
        <v>2547568.8978858963</v>
      </c>
      <c r="Y288" s="160">
        <f t="shared" si="27"/>
        <v>743.38164513740776</v>
      </c>
      <c r="Z288" s="134">
        <f t="shared" si="29"/>
        <v>-983186.21932961419</v>
      </c>
      <c r="AA288" s="134">
        <f t="shared" si="28"/>
        <v>-286.89414045217808</v>
      </c>
    </row>
    <row r="289" spans="1:27" s="119" customFormat="1" ht="15" x14ac:dyDescent="0.2">
      <c r="A289" s="118">
        <v>927</v>
      </c>
      <c r="B289" s="118" t="s">
        <v>290</v>
      </c>
      <c r="C289" s="118">
        <v>33</v>
      </c>
      <c r="D289" s="118">
        <v>28913</v>
      </c>
      <c r="E289" s="118">
        <v>71903153.378429651</v>
      </c>
      <c r="F289" s="118">
        <v>50190715.73585958</v>
      </c>
      <c r="G289" s="118">
        <v>7467750</v>
      </c>
      <c r="H289" s="118">
        <v>3587717.9898297354</v>
      </c>
      <c r="I289" s="118">
        <v>16169370.467643324</v>
      </c>
      <c r="J289" s="118">
        <v>4126509.6138846353</v>
      </c>
      <c r="K289" s="118">
        <v>1640861.6653269744</v>
      </c>
      <c r="L289" s="118">
        <v>-3251789</v>
      </c>
      <c r="M289" s="118">
        <v>32240.05</v>
      </c>
      <c r="N289" s="118">
        <v>357338.98843313329</v>
      </c>
      <c r="O289" s="118">
        <v>-1169448.3148019537</v>
      </c>
      <c r="P289" s="136">
        <f t="shared" si="32"/>
        <v>7248113.817745775</v>
      </c>
      <c r="Q289" s="136">
        <f t="shared" si="30"/>
        <v>250.68702029349342</v>
      </c>
      <c r="R289" s="118">
        <v>168991252.88</v>
      </c>
      <c r="S289" s="118">
        <v>128995923.06</v>
      </c>
      <c r="T289" s="118">
        <v>5392203.5404086476</v>
      </c>
      <c r="U289" s="118">
        <v>25692545.338957321</v>
      </c>
      <c r="V289" s="118">
        <v>13762467.198739575</v>
      </c>
      <c r="W289" s="118">
        <v>4248201.05</v>
      </c>
      <c r="X289" s="160">
        <f t="shared" si="31"/>
        <v>9100087.3081055582</v>
      </c>
      <c r="Y289" s="160">
        <f t="shared" si="27"/>
        <v>314.74033507783895</v>
      </c>
      <c r="Z289" s="134">
        <f t="shared" si="29"/>
        <v>-1851973.4903597832</v>
      </c>
      <c r="AA289" s="134">
        <f t="shared" si="28"/>
        <v>-64.053314784345559</v>
      </c>
    </row>
    <row r="290" spans="1:27" s="119" customFormat="1" ht="15" x14ac:dyDescent="0.2">
      <c r="A290" s="118">
        <v>931</v>
      </c>
      <c r="B290" s="118" t="s">
        <v>291</v>
      </c>
      <c r="C290" s="118">
        <v>13</v>
      </c>
      <c r="D290" s="118">
        <v>5951</v>
      </c>
      <c r="E290" s="118">
        <v>20272514.594691373</v>
      </c>
      <c r="F290" s="118">
        <v>7359328.7120900955</v>
      </c>
      <c r="G290" s="118">
        <v>1888507</v>
      </c>
      <c r="H290" s="118">
        <v>2015873.9815690042</v>
      </c>
      <c r="I290" s="118">
        <v>2648488.6662933729</v>
      </c>
      <c r="J290" s="118">
        <v>1305106.2896109242</v>
      </c>
      <c r="K290" s="118">
        <v>2397932.1255381503</v>
      </c>
      <c r="L290" s="118">
        <v>25848</v>
      </c>
      <c r="M290" s="118">
        <v>244252.13</v>
      </c>
      <c r="N290" s="118">
        <v>49788.643597510054</v>
      </c>
      <c r="O290" s="118">
        <v>-240700.96224488731</v>
      </c>
      <c r="P290" s="136">
        <f t="shared" si="32"/>
        <v>-2578090.0082372017</v>
      </c>
      <c r="Q290" s="136">
        <f t="shared" si="30"/>
        <v>-433.21962833762421</v>
      </c>
      <c r="R290" s="118">
        <v>51412641.539999999</v>
      </c>
      <c r="S290" s="118">
        <v>17576907.109999999</v>
      </c>
      <c r="T290" s="118">
        <v>3029779.9695146317</v>
      </c>
      <c r="U290" s="118">
        <v>23379226.368685968</v>
      </c>
      <c r="V290" s="118">
        <v>4352705.8415672462</v>
      </c>
      <c r="W290" s="118">
        <v>2158607.13</v>
      </c>
      <c r="X290" s="160">
        <f t="shared" si="31"/>
        <v>-915415.12023214996</v>
      </c>
      <c r="Y290" s="160">
        <f t="shared" si="27"/>
        <v>-153.82542769822717</v>
      </c>
      <c r="Z290" s="134">
        <f t="shared" si="29"/>
        <v>-1662674.8880050518</v>
      </c>
      <c r="AA290" s="134">
        <f t="shared" si="28"/>
        <v>-279.39420063939701</v>
      </c>
    </row>
    <row r="291" spans="1:27" s="119" customFormat="1" ht="15" x14ac:dyDescent="0.2">
      <c r="A291" s="118">
        <v>934</v>
      </c>
      <c r="B291" s="118" t="s">
        <v>292</v>
      </c>
      <c r="C291" s="118">
        <v>14</v>
      </c>
      <c r="D291" s="118">
        <v>2671</v>
      </c>
      <c r="E291" s="118">
        <v>6643364.8663260881</v>
      </c>
      <c r="F291" s="118">
        <v>4167734.3369251858</v>
      </c>
      <c r="G291" s="118">
        <v>831510</v>
      </c>
      <c r="H291" s="118">
        <v>572128.67455437523</v>
      </c>
      <c r="I291" s="118">
        <v>1794706.1165877422</v>
      </c>
      <c r="J291" s="118">
        <v>547954.72105108434</v>
      </c>
      <c r="K291" s="118">
        <v>367164.99463518121</v>
      </c>
      <c r="L291" s="118">
        <v>-757153</v>
      </c>
      <c r="M291" s="118">
        <v>-4105.7700000000004</v>
      </c>
      <c r="N291" s="118">
        <v>24052.767806230946</v>
      </c>
      <c r="O291" s="118">
        <v>-108034.32534970492</v>
      </c>
      <c r="P291" s="136">
        <f t="shared" si="32"/>
        <v>792593.64988400694</v>
      </c>
      <c r="Q291" s="136">
        <f t="shared" si="30"/>
        <v>296.74041553126432</v>
      </c>
      <c r="R291" s="118">
        <v>19279361.739999998</v>
      </c>
      <c r="S291" s="118">
        <v>9305876.9399999995</v>
      </c>
      <c r="T291" s="118">
        <v>859887.77380674961</v>
      </c>
      <c r="U291" s="118">
        <v>8058272.4897256438</v>
      </c>
      <c r="V291" s="118">
        <v>1827503.0426406444</v>
      </c>
      <c r="W291" s="118">
        <v>70251.23</v>
      </c>
      <c r="X291" s="160">
        <f t="shared" si="31"/>
        <v>842429.73617303744</v>
      </c>
      <c r="Y291" s="160">
        <f t="shared" si="27"/>
        <v>315.39862829391143</v>
      </c>
      <c r="Z291" s="134">
        <f t="shared" si="29"/>
        <v>-49836.0862890305</v>
      </c>
      <c r="AA291" s="134">
        <f t="shared" si="28"/>
        <v>-18.658212762647135</v>
      </c>
    </row>
    <row r="292" spans="1:27" s="119" customFormat="1" ht="15" x14ac:dyDescent="0.2">
      <c r="A292" s="118">
        <v>935</v>
      </c>
      <c r="B292" s="118" t="s">
        <v>293</v>
      </c>
      <c r="C292" s="118">
        <v>8</v>
      </c>
      <c r="D292" s="118">
        <v>2985</v>
      </c>
      <c r="E292" s="118">
        <v>11180902.995743878</v>
      </c>
      <c r="F292" s="118">
        <v>4070216.6415732913</v>
      </c>
      <c r="G292" s="118">
        <v>1537473</v>
      </c>
      <c r="H292" s="118">
        <v>741222.51045001182</v>
      </c>
      <c r="I292" s="118">
        <v>1044712.5247062525</v>
      </c>
      <c r="J292" s="118">
        <v>624431.31486589718</v>
      </c>
      <c r="K292" s="118">
        <v>55855.826166230894</v>
      </c>
      <c r="L292" s="118">
        <v>23811</v>
      </c>
      <c r="M292" s="118">
        <v>-64994.42</v>
      </c>
      <c r="N292" s="118">
        <v>25909.891416198781</v>
      </c>
      <c r="O292" s="118">
        <v>-120734.72900369494</v>
      </c>
      <c r="P292" s="136">
        <f t="shared" si="32"/>
        <v>-3242999.4355696896</v>
      </c>
      <c r="Q292" s="136">
        <f t="shared" si="30"/>
        <v>-1086.4319717151388</v>
      </c>
      <c r="R292" s="118">
        <v>25567128.689999998</v>
      </c>
      <c r="S292" s="118">
        <v>9542249.9199999999</v>
      </c>
      <c r="T292" s="118">
        <v>1114026.926995218</v>
      </c>
      <c r="U292" s="118">
        <v>8254430.9626605688</v>
      </c>
      <c r="V292" s="118">
        <v>2082562.8176878851</v>
      </c>
      <c r="W292" s="118">
        <v>1496289.58</v>
      </c>
      <c r="X292" s="160">
        <f t="shared" si="31"/>
        <v>-3077568.4826563299</v>
      </c>
      <c r="Y292" s="160">
        <f t="shared" si="27"/>
        <v>-1031.0112169702948</v>
      </c>
      <c r="Z292" s="134">
        <f t="shared" si="29"/>
        <v>-165430.95291335974</v>
      </c>
      <c r="AA292" s="134">
        <f t="shared" si="28"/>
        <v>-55.420754744844132</v>
      </c>
    </row>
    <row r="293" spans="1:27" s="119" customFormat="1" ht="15" x14ac:dyDescent="0.2">
      <c r="A293" s="118">
        <v>936</v>
      </c>
      <c r="B293" s="118" t="s">
        <v>294</v>
      </c>
      <c r="C293" s="118">
        <v>6</v>
      </c>
      <c r="D293" s="118">
        <v>6395</v>
      </c>
      <c r="E293" s="118">
        <v>17878156.996718992</v>
      </c>
      <c r="F293" s="118">
        <v>8401593.5412495192</v>
      </c>
      <c r="G293" s="118">
        <v>1973573</v>
      </c>
      <c r="H293" s="118">
        <v>2388923.4237280302</v>
      </c>
      <c r="I293" s="118">
        <v>2404184.9586866875</v>
      </c>
      <c r="J293" s="118">
        <v>1381438.5529375491</v>
      </c>
      <c r="K293" s="118">
        <v>1998460.504474475</v>
      </c>
      <c r="L293" s="118">
        <v>591969</v>
      </c>
      <c r="M293" s="118">
        <v>3340658.17</v>
      </c>
      <c r="N293" s="118">
        <v>55857.978226399151</v>
      </c>
      <c r="O293" s="118">
        <v>-258659.49480021078</v>
      </c>
      <c r="P293" s="136">
        <f t="shared" si="32"/>
        <v>4399842.6377834566</v>
      </c>
      <c r="Q293" s="136">
        <f t="shared" si="30"/>
        <v>688.01292224917222</v>
      </c>
      <c r="R293" s="118">
        <v>51174845.589999996</v>
      </c>
      <c r="S293" s="118">
        <v>19802573.18</v>
      </c>
      <c r="T293" s="118">
        <v>3588568.4444256956</v>
      </c>
      <c r="U293" s="118">
        <v>22653884.287847355</v>
      </c>
      <c r="V293" s="118">
        <v>4607284.2549322601</v>
      </c>
      <c r="W293" s="118">
        <v>5906200.1699999999</v>
      </c>
      <c r="X293" s="160">
        <f t="shared" si="31"/>
        <v>5383664.747205317</v>
      </c>
      <c r="Y293" s="160">
        <f t="shared" si="27"/>
        <v>841.85531621662506</v>
      </c>
      <c r="Z293" s="134">
        <f t="shared" si="29"/>
        <v>-983822.10942186043</v>
      </c>
      <c r="AA293" s="134">
        <f t="shared" si="28"/>
        <v>-153.84239396745275</v>
      </c>
    </row>
    <row r="294" spans="1:27" s="119" customFormat="1" ht="15" x14ac:dyDescent="0.2">
      <c r="A294" s="118">
        <v>946</v>
      </c>
      <c r="B294" s="118" t="s">
        <v>295</v>
      </c>
      <c r="C294" s="118">
        <v>15</v>
      </c>
      <c r="D294" s="118">
        <v>6287</v>
      </c>
      <c r="E294" s="118">
        <v>21652780.7697322</v>
      </c>
      <c r="F294" s="118">
        <v>9226086.2237006444</v>
      </c>
      <c r="G294" s="118">
        <v>2146197</v>
      </c>
      <c r="H294" s="118">
        <v>1553498.1053487186</v>
      </c>
      <c r="I294" s="118">
        <v>6690517.8020072356</v>
      </c>
      <c r="J294" s="118">
        <v>1336187.8932484281</v>
      </c>
      <c r="K294" s="118">
        <v>-119505.33183062992</v>
      </c>
      <c r="L294" s="118">
        <v>699723</v>
      </c>
      <c r="M294" s="118">
        <v>-84053.65</v>
      </c>
      <c r="N294" s="118">
        <v>58031.271652452611</v>
      </c>
      <c r="O294" s="118">
        <v>-254291.20309756452</v>
      </c>
      <c r="P294" s="136">
        <f t="shared" si="32"/>
        <v>-400389.65870290995</v>
      </c>
      <c r="Q294" s="136">
        <f t="shared" si="30"/>
        <v>-63.685328249230146</v>
      </c>
      <c r="R294" s="118">
        <v>48855124.140000001</v>
      </c>
      <c r="S294" s="118">
        <v>21535620.02</v>
      </c>
      <c r="T294" s="118">
        <v>2334847.5780295576</v>
      </c>
      <c r="U294" s="118">
        <v>17551745.247270092</v>
      </c>
      <c r="V294" s="118">
        <v>4456367.1899150303</v>
      </c>
      <c r="W294" s="118">
        <v>2761866.35</v>
      </c>
      <c r="X294" s="160">
        <f t="shared" si="31"/>
        <v>-214677.75478532165</v>
      </c>
      <c r="Y294" s="160">
        <f t="shared" si="27"/>
        <v>-34.146294701021418</v>
      </c>
      <c r="Z294" s="134">
        <f t="shared" si="29"/>
        <v>-185711.90391758829</v>
      </c>
      <c r="AA294" s="134">
        <f t="shared" si="28"/>
        <v>-29.539033548208732</v>
      </c>
    </row>
    <row r="295" spans="1:27" s="119" customFormat="1" ht="15" x14ac:dyDescent="0.2">
      <c r="A295" s="118">
        <v>976</v>
      </c>
      <c r="B295" s="118" t="s">
        <v>296</v>
      </c>
      <c r="C295" s="118">
        <v>19</v>
      </c>
      <c r="D295" s="118">
        <v>3788</v>
      </c>
      <c r="E295" s="118">
        <v>11344724.830211267</v>
      </c>
      <c r="F295" s="118">
        <v>4342116.936715072</v>
      </c>
      <c r="G295" s="118">
        <v>1306794</v>
      </c>
      <c r="H295" s="118">
        <v>642635.35884470423</v>
      </c>
      <c r="I295" s="118">
        <v>3369467.153410973</v>
      </c>
      <c r="J295" s="118">
        <v>808559.12957031373</v>
      </c>
      <c r="K295" s="118">
        <v>-185164.00662840763</v>
      </c>
      <c r="L295" s="118">
        <v>-312854</v>
      </c>
      <c r="M295" s="118">
        <v>-163577.29</v>
      </c>
      <c r="N295" s="118">
        <v>32489.171876888558</v>
      </c>
      <c r="O295" s="118">
        <v>-153213.78675577769</v>
      </c>
      <c r="P295" s="136">
        <f t="shared" si="32"/>
        <v>-1657472.1631774995</v>
      </c>
      <c r="Q295" s="136">
        <f t="shared" si="30"/>
        <v>-437.55864920208541</v>
      </c>
      <c r="R295" s="118">
        <v>36043527.739999995</v>
      </c>
      <c r="S295" s="118">
        <v>11347909.279999999</v>
      </c>
      <c r="T295" s="118">
        <v>965856.22577101784</v>
      </c>
      <c r="U295" s="118">
        <v>18313109.73889447</v>
      </c>
      <c r="V295" s="118">
        <v>2696653.9618642372</v>
      </c>
      <c r="W295" s="118">
        <v>830362.71</v>
      </c>
      <c r="X295" s="160">
        <f t="shared" si="31"/>
        <v>-1889635.8234702721</v>
      </c>
      <c r="Y295" s="160">
        <f t="shared" si="27"/>
        <v>-498.84789426353541</v>
      </c>
      <c r="Z295" s="134">
        <f t="shared" si="29"/>
        <v>232163.66029277258</v>
      </c>
      <c r="AA295" s="134">
        <f t="shared" si="28"/>
        <v>61.289245061449996</v>
      </c>
    </row>
    <row r="296" spans="1:27" s="119" customFormat="1" ht="15" x14ac:dyDescent="0.2">
      <c r="A296" s="118">
        <v>977</v>
      </c>
      <c r="B296" s="118" t="s">
        <v>297</v>
      </c>
      <c r="C296" s="118">
        <v>17</v>
      </c>
      <c r="D296" s="118">
        <v>15293</v>
      </c>
      <c r="E296" s="118">
        <v>49624059.152198941</v>
      </c>
      <c r="F296" s="118">
        <v>26139952.215210006</v>
      </c>
      <c r="G296" s="118">
        <v>5202845</v>
      </c>
      <c r="H296" s="118">
        <v>2896667.976293792</v>
      </c>
      <c r="I296" s="118">
        <v>15744153.191247674</v>
      </c>
      <c r="J296" s="118">
        <v>2416576.1051449152</v>
      </c>
      <c r="K296" s="118">
        <v>-426982.07438217429</v>
      </c>
      <c r="L296" s="118">
        <v>188829</v>
      </c>
      <c r="M296" s="118">
        <v>-853767.47</v>
      </c>
      <c r="N296" s="118">
        <v>138725.43827220146</v>
      </c>
      <c r="O296" s="118">
        <v>-618558.19452378782</v>
      </c>
      <c r="P296" s="136">
        <f t="shared" si="32"/>
        <v>1204382.0350636914</v>
      </c>
      <c r="Q296" s="136">
        <f t="shared" si="30"/>
        <v>78.75381122498473</v>
      </c>
      <c r="R296" s="118">
        <v>112336640.69448</v>
      </c>
      <c r="S296" s="118">
        <v>55977173.719999999</v>
      </c>
      <c r="T296" s="118">
        <v>4353582.6699263025</v>
      </c>
      <c r="U296" s="118">
        <v>39889514.264345601</v>
      </c>
      <c r="V296" s="118">
        <v>8059607.8749968307</v>
      </c>
      <c r="W296" s="118">
        <v>4537906.53</v>
      </c>
      <c r="X296" s="160">
        <f t="shared" si="31"/>
        <v>481144.36478872597</v>
      </c>
      <c r="Y296" s="160">
        <f t="shared" si="27"/>
        <v>31.461738363220164</v>
      </c>
      <c r="Z296" s="134">
        <f t="shared" si="29"/>
        <v>723237.67027496547</v>
      </c>
      <c r="AA296" s="134">
        <f t="shared" si="28"/>
        <v>47.292072861764566</v>
      </c>
    </row>
    <row r="297" spans="1:27" s="119" customFormat="1" ht="15" x14ac:dyDescent="0.2">
      <c r="A297" s="118">
        <v>980</v>
      </c>
      <c r="B297" s="118" t="s">
        <v>298</v>
      </c>
      <c r="C297" s="118">
        <v>6</v>
      </c>
      <c r="D297" s="118">
        <v>33607</v>
      </c>
      <c r="E297" s="118">
        <v>96961244.814590678</v>
      </c>
      <c r="F297" s="118">
        <v>52197090.799661316</v>
      </c>
      <c r="G297" s="118">
        <v>7553283</v>
      </c>
      <c r="H297" s="118">
        <v>7062140.6719625592</v>
      </c>
      <c r="I297" s="118">
        <v>27428791.935371276</v>
      </c>
      <c r="J297" s="118">
        <v>4337108.9506507665</v>
      </c>
      <c r="K297" s="118">
        <v>290634.59881643346</v>
      </c>
      <c r="L297" s="118">
        <v>-3580173</v>
      </c>
      <c r="M297" s="118">
        <v>-450617.45</v>
      </c>
      <c r="N297" s="118">
        <v>374809.42950846488</v>
      </c>
      <c r="O297" s="118">
        <v>-1359307.2152854861</v>
      </c>
      <c r="P297" s="136">
        <f t="shared" si="32"/>
        <v>-3107483.0939053446</v>
      </c>
      <c r="Q297" s="136">
        <f t="shared" si="30"/>
        <v>-92.465352274982735</v>
      </c>
      <c r="R297" s="118">
        <v>207724793.22</v>
      </c>
      <c r="S297" s="118">
        <v>133195831.27</v>
      </c>
      <c r="T297" s="118">
        <v>10614132.075875418</v>
      </c>
      <c r="U297" s="118">
        <v>41953767.270995051</v>
      </c>
      <c r="V297" s="118">
        <v>14464844.446224453</v>
      </c>
      <c r="W297" s="118">
        <v>3522492.55</v>
      </c>
      <c r="X297" s="160">
        <f t="shared" si="31"/>
        <v>-3973725.6069050729</v>
      </c>
      <c r="Y297" s="160">
        <f t="shared" si="27"/>
        <v>-118.24100951900118</v>
      </c>
      <c r="Z297" s="134">
        <f t="shared" si="29"/>
        <v>866242.51299972832</v>
      </c>
      <c r="AA297" s="134">
        <f t="shared" si="28"/>
        <v>25.775657244018458</v>
      </c>
    </row>
    <row r="298" spans="1:27" s="119" customFormat="1" ht="15" x14ac:dyDescent="0.2">
      <c r="A298" s="118">
        <v>981</v>
      </c>
      <c r="B298" s="118" t="s">
        <v>299</v>
      </c>
      <c r="C298" s="118">
        <v>5</v>
      </c>
      <c r="D298" s="118">
        <v>2237</v>
      </c>
      <c r="E298" s="118">
        <v>5537910.8346933294</v>
      </c>
      <c r="F298" s="118">
        <v>3591427.5239940528</v>
      </c>
      <c r="G298" s="118">
        <v>619865</v>
      </c>
      <c r="H298" s="118">
        <v>242814.10925576149</v>
      </c>
      <c r="I298" s="118">
        <v>1060822.8268672123</v>
      </c>
      <c r="J298" s="118">
        <v>494952.95535434224</v>
      </c>
      <c r="K298" s="118">
        <v>673111.78812754073</v>
      </c>
      <c r="L298" s="118">
        <v>-529170</v>
      </c>
      <c r="M298" s="118">
        <v>12981.64</v>
      </c>
      <c r="N298" s="118">
        <v>20729.553155245158</v>
      </c>
      <c r="O298" s="118">
        <v>-90480.264248330175</v>
      </c>
      <c r="P298" s="136">
        <f t="shared" si="32"/>
        <v>559144.29781249538</v>
      </c>
      <c r="Q298" s="136">
        <f t="shared" si="30"/>
        <v>249.95274823982805</v>
      </c>
      <c r="R298" s="118">
        <v>13990671.5</v>
      </c>
      <c r="S298" s="118">
        <v>8145542.1100000003</v>
      </c>
      <c r="T298" s="118">
        <v>364939.64079625462</v>
      </c>
      <c r="U298" s="118">
        <v>4651275.1013396792</v>
      </c>
      <c r="V298" s="118">
        <v>1650734.9916412393</v>
      </c>
      <c r="W298" s="118">
        <v>103676.64</v>
      </c>
      <c r="X298" s="160">
        <f t="shared" si="31"/>
        <v>925496.98377717286</v>
      </c>
      <c r="Y298" s="160">
        <f t="shared" si="27"/>
        <v>413.72238881411391</v>
      </c>
      <c r="Z298" s="134">
        <f t="shared" si="29"/>
        <v>-366352.68596467748</v>
      </c>
      <c r="AA298" s="134">
        <f t="shared" si="28"/>
        <v>-163.76964057428586</v>
      </c>
    </row>
    <row r="299" spans="1:27" s="119" customFormat="1" ht="15" x14ac:dyDescent="0.2">
      <c r="A299" s="118">
        <v>989</v>
      </c>
      <c r="B299" s="118" t="s">
        <v>300</v>
      </c>
      <c r="C299" s="118">
        <v>14</v>
      </c>
      <c r="D299" s="118">
        <v>5406</v>
      </c>
      <c r="E299" s="118">
        <v>13689448.02908539</v>
      </c>
      <c r="F299" s="118">
        <v>8367074.2880708585</v>
      </c>
      <c r="G299" s="118">
        <v>2115816</v>
      </c>
      <c r="H299" s="118">
        <v>1440130.6044183623</v>
      </c>
      <c r="I299" s="118">
        <v>2879798.8735975153</v>
      </c>
      <c r="J299" s="118">
        <v>1132554.4509556792</v>
      </c>
      <c r="K299" s="118">
        <v>-954766.04619379167</v>
      </c>
      <c r="L299" s="118">
        <v>-474048</v>
      </c>
      <c r="M299" s="118">
        <v>612359.59</v>
      </c>
      <c r="N299" s="118">
        <v>47751.663855833736</v>
      </c>
      <c r="O299" s="118">
        <v>-218657.26800468168</v>
      </c>
      <c r="P299" s="136">
        <f t="shared" si="32"/>
        <v>1258566.1276143845</v>
      </c>
      <c r="Q299" s="136">
        <f t="shared" si="30"/>
        <v>232.8091246049546</v>
      </c>
      <c r="R299" s="118">
        <v>42678682.68</v>
      </c>
      <c r="S299" s="118">
        <v>18414719.66</v>
      </c>
      <c r="T299" s="118">
        <v>2164461.0937123229</v>
      </c>
      <c r="U299" s="118">
        <v>16722187.228423882</v>
      </c>
      <c r="V299" s="118">
        <v>3777222.1418359703</v>
      </c>
      <c r="W299" s="118">
        <v>2254127.59</v>
      </c>
      <c r="X299" s="160">
        <f t="shared" si="31"/>
        <v>654035.03397218138</v>
      </c>
      <c r="Y299" s="160">
        <f t="shared" si="27"/>
        <v>120.98317313580861</v>
      </c>
      <c r="Z299" s="134">
        <f t="shared" si="29"/>
        <v>604531.09364220314</v>
      </c>
      <c r="AA299" s="134">
        <f t="shared" si="28"/>
        <v>111.82595146914598</v>
      </c>
    </row>
    <row r="300" spans="1:27" s="119" customFormat="1" ht="15" x14ac:dyDescent="0.2">
      <c r="A300" s="118">
        <v>992</v>
      </c>
      <c r="B300" s="118" t="s">
        <v>301</v>
      </c>
      <c r="C300" s="118">
        <v>13</v>
      </c>
      <c r="D300" s="118">
        <v>18120</v>
      </c>
      <c r="E300" s="118">
        <v>57154012.848171413</v>
      </c>
      <c r="F300" s="118">
        <v>27414496.304933857</v>
      </c>
      <c r="G300" s="118">
        <v>5648948</v>
      </c>
      <c r="H300" s="118">
        <v>4975025.8315247046</v>
      </c>
      <c r="I300" s="118">
        <v>7127413.1408729665</v>
      </c>
      <c r="J300" s="118">
        <v>2999709.2819272261</v>
      </c>
      <c r="K300" s="118">
        <v>-244222.29210576715</v>
      </c>
      <c r="L300" s="118">
        <v>-837101</v>
      </c>
      <c r="M300" s="118">
        <v>338158.22</v>
      </c>
      <c r="N300" s="118">
        <v>177166.97360818434</v>
      </c>
      <c r="O300" s="118">
        <v>-732902.27455509291</v>
      </c>
      <c r="P300" s="136">
        <f t="shared" si="32"/>
        <v>-10287320.661965333</v>
      </c>
      <c r="Q300" s="136">
        <f t="shared" si="30"/>
        <v>-567.73292836453277</v>
      </c>
      <c r="R300" s="118">
        <v>140099891.25999999</v>
      </c>
      <c r="S300" s="118">
        <v>64878155.950000003</v>
      </c>
      <c r="T300" s="118">
        <v>7477269.1312239543</v>
      </c>
      <c r="U300" s="118">
        <v>43171683.03252621</v>
      </c>
      <c r="V300" s="118">
        <v>10004435.821346484</v>
      </c>
      <c r="W300" s="118">
        <v>5150005.22</v>
      </c>
      <c r="X300" s="160">
        <f t="shared" si="31"/>
        <v>-9418342.1049033403</v>
      </c>
      <c r="Y300" s="160">
        <f t="shared" si="27"/>
        <v>-519.77605435448902</v>
      </c>
      <c r="Z300" s="134">
        <f t="shared" si="29"/>
        <v>-868978.55706199259</v>
      </c>
      <c r="AA300" s="134">
        <f t="shared" si="28"/>
        <v>-47.956874010043741</v>
      </c>
    </row>
  </sheetData>
  <pageMargins left="0.7" right="0.7" top="0.75" bottom="0.75" header="0.3" footer="0.3"/>
  <pageSetup paperSize="9" orientation="portrait" r:id="rId1"/>
  <ignoredErrors>
    <ignoredError sqref="P7 X7 P8:P300 Z7"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dimension ref="A1:AH310"/>
  <sheetViews>
    <sheetView zoomScale="70" zoomScaleNormal="70" workbookViewId="0"/>
  </sheetViews>
  <sheetFormatPr defaultColWidth="8.625" defaultRowHeight="12.75" x14ac:dyDescent="0.2"/>
  <cols>
    <col min="1" max="1" width="4.625" style="7" customWidth="1"/>
    <col min="2" max="2" width="19.375" style="7" customWidth="1"/>
    <col min="3" max="3" width="8.375" style="7" bestFit="1" customWidth="1"/>
    <col min="4" max="4" width="6.75" style="7" customWidth="1"/>
    <col min="5" max="5" width="14.125" style="8" customWidth="1"/>
    <col min="6" max="6" width="21.375" style="8" customWidth="1"/>
    <col min="7" max="8" width="26.125" style="8" customWidth="1"/>
    <col min="9" max="9" width="16.125" style="8" customWidth="1"/>
    <col min="10" max="15" width="20.625" style="8" customWidth="1"/>
    <col min="16" max="20" width="24.875" style="8" customWidth="1"/>
    <col min="21" max="24" width="15.5" style="8" customWidth="1"/>
    <col min="25" max="25" width="20.375" style="8" customWidth="1"/>
    <col min="26" max="26" width="13.125" style="9" customWidth="1"/>
    <col min="27" max="27" width="13.875" style="10" customWidth="1"/>
    <col min="28" max="28" width="19" style="10" customWidth="1"/>
    <col min="29" max="29" width="18.5" style="10" customWidth="1"/>
    <col min="30" max="33" width="24.125" style="4" customWidth="1"/>
    <col min="34" max="34" width="24.125" style="11" customWidth="1"/>
    <col min="35" max="16384" width="8.625" style="2"/>
  </cols>
  <sheetData>
    <row r="1" spans="1:34" s="12" customFormat="1" ht="23.25" x14ac:dyDescent="0.35">
      <c r="A1" s="44" t="s">
        <v>376</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
      <c r="AE1" s="4"/>
      <c r="AF1" s="4"/>
      <c r="AG1" s="4"/>
      <c r="AH1" s="11"/>
    </row>
    <row r="2" spans="1:34" s="46" customFormat="1" ht="15.75" x14ac:dyDescent="0.25">
      <c r="A2" s="46" t="s">
        <v>360</v>
      </c>
      <c r="E2" s="47"/>
      <c r="F2" s="47"/>
      <c r="G2" s="47"/>
      <c r="H2" s="47"/>
      <c r="I2" s="47"/>
      <c r="J2" s="47"/>
      <c r="K2" s="47"/>
      <c r="L2" s="47"/>
      <c r="M2" s="47"/>
      <c r="N2" s="47"/>
      <c r="O2" s="47"/>
      <c r="P2" s="47"/>
      <c r="Q2" s="47"/>
      <c r="R2" s="47"/>
      <c r="S2" s="47"/>
      <c r="T2" s="47"/>
      <c r="U2" s="47"/>
      <c r="V2" s="47"/>
      <c r="W2" s="47"/>
      <c r="X2" s="47"/>
      <c r="Y2" s="47"/>
      <c r="Z2" s="48"/>
      <c r="AA2" s="49"/>
      <c r="AB2" s="49"/>
      <c r="AC2" s="49"/>
      <c r="AD2" s="13"/>
      <c r="AE2" s="13"/>
      <c r="AF2" s="13"/>
      <c r="AG2" s="13"/>
      <c r="AH2" s="24"/>
    </row>
    <row r="3" spans="1:34" s="46" customFormat="1" ht="15.75" x14ac:dyDescent="0.25">
      <c r="A3" s="46" t="s">
        <v>340</v>
      </c>
      <c r="E3" s="47"/>
      <c r="F3" s="47"/>
      <c r="G3" s="47"/>
      <c r="H3" s="47"/>
      <c r="I3" s="47"/>
      <c r="J3" s="47"/>
      <c r="K3" s="47"/>
      <c r="L3" s="47"/>
      <c r="M3" s="47"/>
      <c r="N3" s="47"/>
      <c r="O3" s="47"/>
      <c r="P3" s="47"/>
      <c r="Q3" s="47"/>
      <c r="R3" s="47"/>
      <c r="S3" s="47"/>
      <c r="T3" s="47"/>
      <c r="U3" s="47"/>
      <c r="V3" s="47"/>
      <c r="W3" s="47"/>
      <c r="X3" s="47"/>
      <c r="Y3" s="47"/>
      <c r="Z3" s="48"/>
      <c r="AA3" s="49"/>
      <c r="AB3" s="49"/>
      <c r="AC3" s="49"/>
      <c r="AD3" s="13"/>
      <c r="AE3" s="13"/>
      <c r="AF3" s="13"/>
      <c r="AG3" s="13"/>
      <c r="AH3" s="24"/>
    </row>
    <row r="4" spans="1:34" s="46" customFormat="1" ht="15.75" x14ac:dyDescent="0.25">
      <c r="A4" s="46" t="s">
        <v>399</v>
      </c>
      <c r="E4" s="47"/>
      <c r="F4" s="47"/>
      <c r="G4" s="47"/>
      <c r="H4" s="47"/>
      <c r="I4" s="47"/>
      <c r="J4" s="47"/>
      <c r="K4" s="47"/>
      <c r="L4" s="47"/>
      <c r="M4" s="47"/>
      <c r="N4" s="47"/>
      <c r="O4" s="47"/>
      <c r="P4" s="47"/>
      <c r="Q4" s="47"/>
      <c r="R4" s="47"/>
      <c r="S4" s="47"/>
      <c r="T4" s="47"/>
      <c r="U4" s="47"/>
      <c r="V4" s="47"/>
      <c r="W4" s="47"/>
      <c r="X4" s="47"/>
      <c r="Y4" s="47"/>
      <c r="Z4" s="48"/>
      <c r="AA4" s="49"/>
      <c r="AB4" s="49"/>
      <c r="AC4" s="49"/>
      <c r="AD4" s="13"/>
      <c r="AE4" s="13"/>
      <c r="AF4" s="13"/>
      <c r="AG4" s="13"/>
      <c r="AH4" s="24"/>
    </row>
    <row r="5" spans="1:34" s="46" customFormat="1" ht="15.75" x14ac:dyDescent="0.25">
      <c r="A5" s="46" t="s">
        <v>361</v>
      </c>
      <c r="E5" s="47"/>
      <c r="F5" s="47"/>
      <c r="G5" s="47"/>
      <c r="H5" s="47"/>
      <c r="I5" s="47"/>
      <c r="J5" s="47"/>
      <c r="K5" s="47"/>
      <c r="L5" s="47"/>
      <c r="M5" s="47"/>
      <c r="N5" s="47"/>
      <c r="O5" s="47"/>
      <c r="P5" s="47"/>
      <c r="Q5" s="47"/>
      <c r="R5" s="47"/>
      <c r="S5" s="47"/>
      <c r="T5" s="47"/>
      <c r="U5" s="47"/>
      <c r="V5" s="47"/>
      <c r="W5" s="47"/>
      <c r="X5" s="47"/>
      <c r="Y5" s="47"/>
      <c r="Z5" s="48"/>
      <c r="AA5" s="49"/>
      <c r="AB5" s="49"/>
      <c r="AC5" s="49"/>
      <c r="AD5" s="13"/>
      <c r="AE5" s="13"/>
      <c r="AF5" s="13"/>
      <c r="AG5" s="13"/>
      <c r="AH5" s="24"/>
    </row>
    <row r="6" spans="1:34" s="46" customFormat="1" ht="15.75" x14ac:dyDescent="0.25">
      <c r="A6" s="19" t="s">
        <v>367</v>
      </c>
      <c r="E6" s="47"/>
      <c r="F6" s="47"/>
      <c r="G6" s="47"/>
      <c r="H6" s="47"/>
      <c r="I6" s="47"/>
      <c r="J6" s="47"/>
      <c r="K6" s="47"/>
      <c r="L6" s="47"/>
      <c r="M6" s="47"/>
      <c r="N6" s="47"/>
      <c r="O6" s="47"/>
      <c r="P6" s="47"/>
      <c r="Q6" s="47"/>
      <c r="R6" s="47"/>
      <c r="S6" s="47"/>
      <c r="T6" s="47"/>
      <c r="U6" s="47"/>
      <c r="V6" s="47"/>
      <c r="W6" s="47"/>
      <c r="X6" s="47"/>
      <c r="Y6" s="47"/>
      <c r="Z6" s="48"/>
      <c r="AA6" s="49"/>
      <c r="AB6" s="49"/>
      <c r="AC6" s="49"/>
      <c r="AD6" s="13"/>
      <c r="AE6" s="13"/>
      <c r="AF6" s="13"/>
      <c r="AG6" s="13"/>
      <c r="AH6" s="24"/>
    </row>
    <row r="7" spans="1:34" s="46" customFormat="1" ht="15.75" x14ac:dyDescent="0.25">
      <c r="A7" s="50" t="s">
        <v>341</v>
      </c>
      <c r="E7" s="47"/>
      <c r="F7" s="47"/>
      <c r="G7" s="47"/>
      <c r="H7" s="47"/>
      <c r="I7" s="47"/>
      <c r="J7" s="47"/>
      <c r="K7" s="47"/>
      <c r="L7" s="47"/>
      <c r="M7" s="47"/>
      <c r="N7" s="47"/>
      <c r="O7" s="47"/>
      <c r="P7" s="47"/>
      <c r="Q7" s="47"/>
      <c r="R7" s="47"/>
      <c r="S7" s="47"/>
      <c r="T7" s="47"/>
      <c r="U7" s="47"/>
      <c r="V7" s="47"/>
      <c r="W7" s="47"/>
      <c r="X7" s="47"/>
      <c r="Y7" s="47"/>
      <c r="Z7" s="48"/>
      <c r="AA7" s="49"/>
      <c r="AB7" s="49"/>
      <c r="AC7" s="49"/>
      <c r="AD7" s="13"/>
      <c r="AE7" s="13"/>
      <c r="AF7" s="13"/>
      <c r="AG7" s="13"/>
      <c r="AH7" s="24"/>
    </row>
    <row r="8" spans="1:34" s="20" customFormat="1" ht="15.75" x14ac:dyDescent="0.25">
      <c r="A8" s="50" t="s">
        <v>342</v>
      </c>
      <c r="E8" s="21"/>
      <c r="F8" s="21"/>
      <c r="G8" s="21"/>
      <c r="H8" s="21"/>
      <c r="I8" s="21"/>
      <c r="J8" s="21"/>
      <c r="K8" s="21"/>
      <c r="L8" s="21"/>
      <c r="M8" s="21"/>
      <c r="N8" s="21"/>
      <c r="O8" s="21"/>
      <c r="P8" s="21"/>
      <c r="Q8" s="21"/>
      <c r="R8" s="21"/>
      <c r="S8" s="21"/>
      <c r="T8" s="21"/>
      <c r="U8" s="21"/>
      <c r="V8" s="21"/>
      <c r="W8" s="21"/>
      <c r="X8" s="21"/>
      <c r="Y8" s="21"/>
      <c r="Z8" s="22"/>
      <c r="AA8" s="23"/>
      <c r="AB8" s="23"/>
      <c r="AC8" s="23"/>
      <c r="AD8" s="18"/>
      <c r="AE8" s="18"/>
      <c r="AF8" s="18"/>
      <c r="AG8" s="18"/>
      <c r="AH8" s="24"/>
    </row>
    <row r="9" spans="1:34" s="20" customFormat="1" ht="15.75" x14ac:dyDescent="0.25">
      <c r="A9" s="20" t="s">
        <v>345</v>
      </c>
      <c r="E9" s="43">
        <v>12.64</v>
      </c>
      <c r="F9" s="21"/>
      <c r="G9" s="21"/>
      <c r="H9" s="21"/>
      <c r="I9" s="21"/>
      <c r="J9" s="21"/>
      <c r="K9" s="21"/>
      <c r="L9" s="21"/>
      <c r="M9" s="21"/>
      <c r="N9" s="21"/>
      <c r="O9" s="21"/>
      <c r="P9" s="21"/>
      <c r="Q9" s="21"/>
      <c r="R9" s="21"/>
      <c r="S9" s="21"/>
      <c r="T9" s="21"/>
      <c r="U9" s="21"/>
      <c r="V9" s="21"/>
      <c r="W9" s="21"/>
      <c r="X9" s="21"/>
      <c r="Y9" s="21"/>
      <c r="Z9" s="22"/>
      <c r="AA9" s="23"/>
      <c r="AB9" s="23"/>
      <c r="AC9" s="23"/>
      <c r="AD9" s="18"/>
      <c r="AE9" s="18"/>
      <c r="AF9" s="18"/>
      <c r="AG9" s="18"/>
      <c r="AH9" s="24"/>
    </row>
    <row r="10" spans="1:34" s="20" customFormat="1" ht="15.75" x14ac:dyDescent="0.25">
      <c r="A10" s="139"/>
      <c r="E10" s="21"/>
      <c r="F10" s="21"/>
      <c r="G10" s="21"/>
      <c r="H10" s="21"/>
      <c r="I10" s="21"/>
      <c r="J10" s="21"/>
      <c r="K10" s="21"/>
      <c r="L10" s="21"/>
      <c r="M10" s="21"/>
      <c r="N10" s="21"/>
      <c r="O10" s="21"/>
      <c r="P10" s="21"/>
      <c r="Q10" s="21"/>
      <c r="R10" s="21"/>
      <c r="S10" s="21"/>
      <c r="T10" s="21"/>
      <c r="U10" s="21"/>
      <c r="V10" s="21"/>
      <c r="W10" s="21"/>
      <c r="X10" s="21"/>
      <c r="Y10" s="21"/>
      <c r="Z10" s="22"/>
      <c r="AA10" s="23"/>
      <c r="AB10" s="23"/>
      <c r="AC10" s="23"/>
      <c r="AD10" s="18"/>
      <c r="AE10" s="18"/>
      <c r="AF10" s="18"/>
      <c r="AG10" s="18"/>
      <c r="AH10" s="24"/>
    </row>
    <row r="11" spans="1:34" s="12" customFormat="1" ht="18" x14ac:dyDescent="0.25">
      <c r="A11" s="56"/>
      <c r="B11" s="57"/>
      <c r="C11" s="57"/>
      <c r="D11" s="57"/>
      <c r="E11" s="58"/>
      <c r="F11" s="58"/>
      <c r="G11" s="58"/>
      <c r="H11" s="58"/>
      <c r="I11" s="80" t="s">
        <v>375</v>
      </c>
      <c r="J11" s="81"/>
      <c r="K11" s="81"/>
      <c r="L11" s="81"/>
      <c r="M11" s="81"/>
      <c r="N11" s="81"/>
      <c r="O11" s="82"/>
      <c r="P11" s="149" t="s">
        <v>400</v>
      </c>
      <c r="Q11" s="81"/>
      <c r="R11" s="81"/>
      <c r="S11" s="81"/>
      <c r="T11" s="81"/>
      <c r="U11" s="92" t="s">
        <v>350</v>
      </c>
      <c r="V11" s="93"/>
      <c r="W11" s="93"/>
      <c r="X11" s="93"/>
      <c r="Y11" s="94"/>
      <c r="Z11" s="80" t="s">
        <v>339</v>
      </c>
      <c r="AA11" s="101"/>
      <c r="AB11" s="101"/>
      <c r="AC11" s="101"/>
      <c r="AD11" s="102"/>
      <c r="AE11" s="103"/>
      <c r="AF11" s="103"/>
      <c r="AG11" s="103"/>
      <c r="AH11" s="104"/>
    </row>
    <row r="12" spans="1:34" s="14" customFormat="1" ht="63" x14ac:dyDescent="0.2">
      <c r="A12" s="53" t="s">
        <v>7</v>
      </c>
      <c r="B12" s="53" t="s">
        <v>348</v>
      </c>
      <c r="C12" s="53" t="s">
        <v>346</v>
      </c>
      <c r="D12" s="53" t="s">
        <v>347</v>
      </c>
      <c r="E12" s="54" t="s">
        <v>397</v>
      </c>
      <c r="F12" s="17" t="s">
        <v>349</v>
      </c>
      <c r="G12" s="54" t="s">
        <v>328</v>
      </c>
      <c r="H12" s="54" t="s">
        <v>329</v>
      </c>
      <c r="I12" s="155" t="s">
        <v>382</v>
      </c>
      <c r="J12" s="148" t="s">
        <v>383</v>
      </c>
      <c r="K12" s="148" t="s">
        <v>384</v>
      </c>
      <c r="L12" s="148" t="s">
        <v>385</v>
      </c>
      <c r="M12" s="148" t="s">
        <v>386</v>
      </c>
      <c r="N12" s="54" t="s">
        <v>330</v>
      </c>
      <c r="O12" s="83" t="s">
        <v>331</v>
      </c>
      <c r="P12" s="148" t="s">
        <v>377</v>
      </c>
      <c r="Q12" s="148" t="s">
        <v>378</v>
      </c>
      <c r="R12" s="148" t="s">
        <v>379</v>
      </c>
      <c r="S12" s="148" t="s">
        <v>380</v>
      </c>
      <c r="T12" s="148" t="s">
        <v>381</v>
      </c>
      <c r="U12" s="95" t="s">
        <v>322</v>
      </c>
      <c r="V12" s="52" t="s">
        <v>323</v>
      </c>
      <c r="W12" s="52" t="s">
        <v>324</v>
      </c>
      <c r="X12" s="52" t="s">
        <v>325</v>
      </c>
      <c r="Y12" s="96" t="s">
        <v>326</v>
      </c>
      <c r="Z12" s="17" t="s">
        <v>332</v>
      </c>
      <c r="AA12" s="55" t="s">
        <v>333</v>
      </c>
      <c r="AB12" s="55" t="s">
        <v>343</v>
      </c>
      <c r="AC12" s="55" t="s">
        <v>344</v>
      </c>
      <c r="AD12" s="53" t="s">
        <v>335</v>
      </c>
      <c r="AE12" s="53" t="s">
        <v>334</v>
      </c>
      <c r="AF12" s="53" t="s">
        <v>336</v>
      </c>
      <c r="AG12" s="53" t="s">
        <v>337</v>
      </c>
      <c r="AH12" s="105" t="s">
        <v>338</v>
      </c>
    </row>
    <row r="13" spans="1:34" ht="15.75" x14ac:dyDescent="0.25">
      <c r="A13" s="25"/>
      <c r="B13" s="26"/>
      <c r="C13" s="25"/>
      <c r="D13" s="25"/>
      <c r="E13" s="27" t="s">
        <v>3</v>
      </c>
      <c r="F13" s="62">
        <f t="shared" ref="F13:H13" si="0">MAX(F18:F310)</f>
        <v>19402.445091348778</v>
      </c>
      <c r="G13" s="28">
        <f t="shared" si="0"/>
        <v>19172.233108364755</v>
      </c>
      <c r="H13" s="59">
        <f t="shared" si="0"/>
        <v>501.98042322418218</v>
      </c>
      <c r="I13" s="62">
        <f t="shared" ref="I13:M13" si="1">MAX(I18:I310)</f>
        <v>581.7686310681911</v>
      </c>
      <c r="J13" s="28">
        <f t="shared" si="1"/>
        <v>563.39519790921736</v>
      </c>
      <c r="K13" s="28">
        <f t="shared" si="1"/>
        <v>546.14712363388594</v>
      </c>
      <c r="L13" s="28">
        <f t="shared" si="1"/>
        <v>529.31822500030887</v>
      </c>
      <c r="M13" s="28">
        <f t="shared" si="1"/>
        <v>512.9246891263565</v>
      </c>
      <c r="N13" s="59">
        <f t="shared" ref="N13:O13" si="2">MAX(N18:N310)</f>
        <v>19337.75505231143</v>
      </c>
      <c r="O13" s="84">
        <f t="shared" si="2"/>
        <v>55.309960962650734</v>
      </c>
      <c r="P13" s="97">
        <f t="shared" ref="P13:T13" si="3">MAX(P18:P310)</f>
        <v>51007567.770134918</v>
      </c>
      <c r="Q13" s="97">
        <f t="shared" si="3"/>
        <v>45398636.33596234</v>
      </c>
      <c r="R13" s="97">
        <f t="shared" si="3"/>
        <v>40133247.709634818</v>
      </c>
      <c r="S13" s="97">
        <f t="shared" si="3"/>
        <v>34995822.508168221</v>
      </c>
      <c r="T13" s="97">
        <f t="shared" si="3"/>
        <v>29991302.237783272</v>
      </c>
      <c r="U13" s="62">
        <f>MAX(U18:U310)</f>
        <v>4.1539029044853919</v>
      </c>
      <c r="V13" s="28">
        <f>MAX(V18:V310)</f>
        <v>15.780469745511596</v>
      </c>
      <c r="W13" s="28">
        <f>MAX(W18:W310)</f>
        <v>28.532395470180177</v>
      </c>
      <c r="X13" s="28">
        <f>MAX(X18:X310)</f>
        <v>41.703496836603108</v>
      </c>
      <c r="Y13" s="97">
        <f>MAX(Y18:Y310)</f>
        <v>55.309960962650706</v>
      </c>
      <c r="Z13" s="106">
        <f t="shared" ref="Z13:AH13" si="4">MAX(Z18:Z310)</f>
        <v>23.5</v>
      </c>
      <c r="AA13" s="29">
        <f t="shared" si="4"/>
        <v>10.86</v>
      </c>
      <c r="AB13" s="29">
        <f t="shared" si="4"/>
        <v>-12.64</v>
      </c>
      <c r="AC13" s="28">
        <f t="shared" si="4"/>
        <v>421.86038674914448</v>
      </c>
      <c r="AD13" s="30">
        <f t="shared" si="4"/>
        <v>-9.8466294417813467E-3</v>
      </c>
      <c r="AE13" s="30">
        <f t="shared" si="4"/>
        <v>0.11248154877279605</v>
      </c>
      <c r="AF13" s="30">
        <f t="shared" si="4"/>
        <v>0.24891995940349218</v>
      </c>
      <c r="AG13" s="30">
        <f t="shared" si="4"/>
        <v>0.38204254141337435</v>
      </c>
      <c r="AH13" s="107">
        <f t="shared" si="4"/>
        <v>0.5117212489348486</v>
      </c>
    </row>
    <row r="14" spans="1:34" ht="15.75" x14ac:dyDescent="0.25">
      <c r="A14" s="25"/>
      <c r="B14" s="26"/>
      <c r="C14" s="25"/>
      <c r="D14" s="25"/>
      <c r="E14" s="27" t="s">
        <v>4</v>
      </c>
      <c r="F14" s="62">
        <f t="shared" ref="F14:G14" si="5">MIN(F18:F310)</f>
        <v>-7047.1885775850224</v>
      </c>
      <c r="G14" s="28">
        <f t="shared" si="5"/>
        <v>-6889.1287628107275</v>
      </c>
      <c r="H14" s="59">
        <f t="shared" ref="H14:I14" si="6">MIN(H18:H310)</f>
        <v>-577.61472816370576</v>
      </c>
      <c r="I14" s="62">
        <f t="shared" si="6"/>
        <v>-497.82652031969678</v>
      </c>
      <c r="J14" s="28">
        <f t="shared" ref="J14:M14" si="7">MIN(J18:J310)</f>
        <v>-486.19995347867058</v>
      </c>
      <c r="K14" s="28">
        <f t="shared" si="7"/>
        <v>-473.448027754002</v>
      </c>
      <c r="L14" s="28">
        <f t="shared" si="7"/>
        <v>-460.27692638757907</v>
      </c>
      <c r="M14" s="28">
        <f t="shared" si="7"/>
        <v>-446.6704622615315</v>
      </c>
      <c r="N14" s="59">
        <f t="shared" ref="N14:O14" si="8">MIN(N18:N310)</f>
        <v>-6991.8786166223717</v>
      </c>
      <c r="O14" s="84">
        <f t="shared" si="8"/>
        <v>-64.690039037349379</v>
      </c>
      <c r="P14" s="97">
        <f t="shared" ref="P14:T14" si="9">MIN(P18:P310)</f>
        <v>-47931303.535177223</v>
      </c>
      <c r="Q14" s="97">
        <f t="shared" si="9"/>
        <v>-40210937.608864285</v>
      </c>
      <c r="R14" s="97">
        <f t="shared" si="9"/>
        <v>-31743301.87376406</v>
      </c>
      <c r="S14" s="97">
        <f t="shared" si="9"/>
        <v>-22997321.775620963</v>
      </c>
      <c r="T14" s="97">
        <f t="shared" si="9"/>
        <v>-13962248.614929834</v>
      </c>
      <c r="U14" s="62">
        <f>MIN(U18:U310)</f>
        <v>4.1539029044853351</v>
      </c>
      <c r="V14" s="28">
        <f>MIN(V18:V310)</f>
        <v>-14.219530254488433</v>
      </c>
      <c r="W14" s="28">
        <f>MIN(W18:W310)</f>
        <v>-31.467604529819852</v>
      </c>
      <c r="X14" s="28">
        <f>MIN(X18:X310)</f>
        <v>-48.296503163396899</v>
      </c>
      <c r="Y14" s="97">
        <f>MIN(Y18:Y310)</f>
        <v>-64.690039037349322</v>
      </c>
      <c r="Z14" s="106">
        <f t="shared" ref="Z14:AH14" si="10">MIN(Z18:Z310)</f>
        <v>17</v>
      </c>
      <c r="AA14" s="29">
        <f t="shared" si="10"/>
        <v>4.3599999999999994</v>
      </c>
      <c r="AB14" s="29">
        <f t="shared" si="10"/>
        <v>-12.64</v>
      </c>
      <c r="AC14" s="28">
        <f t="shared" si="10"/>
        <v>113.07874243168371</v>
      </c>
      <c r="AD14" s="30">
        <f t="shared" si="10"/>
        <v>-3.6734604711358226E-2</v>
      </c>
      <c r="AE14" s="30">
        <f t="shared" si="10"/>
        <v>-0.13955292927886365</v>
      </c>
      <c r="AF14" s="30">
        <f t="shared" si="10"/>
        <v>-0.2523232471162114</v>
      </c>
      <c r="AG14" s="30">
        <f t="shared" si="10"/>
        <v>-0.36880050078199439</v>
      </c>
      <c r="AH14" s="107">
        <f t="shared" si="10"/>
        <v>-0.4891278393555365</v>
      </c>
    </row>
    <row r="15" spans="1:34" ht="15.75" x14ac:dyDescent="0.25">
      <c r="A15" s="25"/>
      <c r="B15" s="26"/>
      <c r="C15" s="25"/>
      <c r="D15" s="25"/>
      <c r="E15" s="27" t="s">
        <v>5</v>
      </c>
      <c r="F15" s="62">
        <f t="shared" ref="F15:G15" si="11">F13-F14</f>
        <v>26449.633668933799</v>
      </c>
      <c r="G15" s="28">
        <f t="shared" si="11"/>
        <v>26061.361871175483</v>
      </c>
      <c r="H15" s="59">
        <f>H13-H14</f>
        <v>1079.5951513878879</v>
      </c>
      <c r="I15" s="62">
        <f>I13-I14</f>
        <v>1079.5951513878879</v>
      </c>
      <c r="J15" s="28">
        <f t="shared" ref="J15:M15" si="12">J13-J14</f>
        <v>1049.5951513878879</v>
      </c>
      <c r="K15" s="28">
        <f t="shared" si="12"/>
        <v>1019.5951513878879</v>
      </c>
      <c r="L15" s="28">
        <f t="shared" si="12"/>
        <v>989.59515138788788</v>
      </c>
      <c r="M15" s="28">
        <f t="shared" si="12"/>
        <v>959.595151387888</v>
      </c>
      <c r="N15" s="59">
        <f t="shared" ref="N15" si="13">N13-N14</f>
        <v>26329.633668933802</v>
      </c>
      <c r="O15" s="84">
        <f t="shared" ref="O15" si="14">O13-O14</f>
        <v>120.00000000000011</v>
      </c>
      <c r="P15" s="97">
        <f t="shared" ref="P15:T15" si="15">P13-P14</f>
        <v>98938871.305312142</v>
      </c>
      <c r="Q15" s="97">
        <f t="shared" si="15"/>
        <v>85609573.944826633</v>
      </c>
      <c r="R15" s="97">
        <f t="shared" si="15"/>
        <v>71876549.583398879</v>
      </c>
      <c r="S15" s="97">
        <f t="shared" si="15"/>
        <v>57993144.283789188</v>
      </c>
      <c r="T15" s="97">
        <f t="shared" si="15"/>
        <v>43953550.852713108</v>
      </c>
      <c r="U15" s="62">
        <f>U13-U14</f>
        <v>5.6843418860808015E-14</v>
      </c>
      <c r="V15" s="28">
        <f>V13-V14</f>
        <v>30.000000000000028</v>
      </c>
      <c r="W15" s="28">
        <f>W13-W14</f>
        <v>60.000000000000028</v>
      </c>
      <c r="X15" s="28">
        <f>X13-X14</f>
        <v>90</v>
      </c>
      <c r="Y15" s="97">
        <f>Y13-Y14</f>
        <v>120.00000000000003</v>
      </c>
      <c r="Z15" s="106">
        <f t="shared" ref="Z15:AC15" si="16">Z13-Z14</f>
        <v>6.5</v>
      </c>
      <c r="AA15" s="29">
        <f t="shared" si="16"/>
        <v>6.5</v>
      </c>
      <c r="AB15" s="29">
        <f t="shared" si="16"/>
        <v>0</v>
      </c>
      <c r="AC15" s="28">
        <f t="shared" si="16"/>
        <v>308.78164431746075</v>
      </c>
      <c r="AD15" s="30">
        <f t="shared" ref="AD15:AH15" si="17">AD13-AD14</f>
        <v>2.688797526957688E-2</v>
      </c>
      <c r="AE15" s="30">
        <f t="shared" si="17"/>
        <v>0.25203447805165968</v>
      </c>
      <c r="AF15" s="30">
        <f t="shared" si="17"/>
        <v>0.50124320651970355</v>
      </c>
      <c r="AG15" s="30">
        <f t="shared" si="17"/>
        <v>0.75084304219536868</v>
      </c>
      <c r="AH15" s="107">
        <f t="shared" si="17"/>
        <v>1.0008490882903851</v>
      </c>
    </row>
    <row r="16" spans="1:34" ht="15.75" x14ac:dyDescent="0.25">
      <c r="A16" s="25"/>
      <c r="B16" s="26"/>
      <c r="C16" s="25"/>
      <c r="D16" s="25"/>
      <c r="E16" s="27" t="s">
        <v>6</v>
      </c>
      <c r="F16" s="62">
        <f>MEDIAN(F18:F310)</f>
        <v>69.068765047219529</v>
      </c>
      <c r="G16" s="28">
        <f>MEDIAN(G18:G310)</f>
        <v>65.46499531017318</v>
      </c>
      <c r="H16" s="59">
        <f>MEDIAN(H18:H310)</f>
        <v>-10.562663452939887</v>
      </c>
      <c r="I16" s="62">
        <f>MEDIAN(I18:I310)</f>
        <v>14.716566357425279</v>
      </c>
      <c r="J16" s="28">
        <f t="shared" ref="J16:M16" si="18">MEDIAN(J18:J310)</f>
        <v>0.78046974551157189</v>
      </c>
      <c r="K16" s="28">
        <f t="shared" si="18"/>
        <v>-1.467604529819847</v>
      </c>
      <c r="L16" s="28">
        <f t="shared" si="18"/>
        <v>-3.2965031633968969</v>
      </c>
      <c r="M16" s="28">
        <f t="shared" si="18"/>
        <v>-4.6900390373493082</v>
      </c>
      <c r="N16" s="59">
        <f t="shared" ref="N16:O16" si="19">MEDIAN(N18:N310)</f>
        <v>62.809507824875162</v>
      </c>
      <c r="O16" s="84">
        <f t="shared" si="19"/>
        <v>-15.252702490289209</v>
      </c>
      <c r="P16" s="97">
        <f t="shared" ref="P16:T16" si="20">MEDIAN(P18:P310)</f>
        <v>81265.433999901143</v>
      </c>
      <c r="Q16" s="97">
        <f t="shared" si="20"/>
        <v>15345.596136248527</v>
      </c>
      <c r="R16" s="97">
        <f t="shared" si="20"/>
        <v>-9226.8296789773776</v>
      </c>
      <c r="S16" s="97">
        <f t="shared" si="20"/>
        <v>-21189.922334315252</v>
      </c>
      <c r="T16" s="97">
        <f t="shared" si="20"/>
        <v>-30105.360580745208</v>
      </c>
      <c r="U16" s="62">
        <f>MEDIAN(U18:U310)</f>
        <v>4.1539029044853919</v>
      </c>
      <c r="V16" s="28">
        <f>MEDIAN(V18:V310)</f>
        <v>-9.7821937074283145</v>
      </c>
      <c r="W16" s="28">
        <f>MEDIAN(W18:W310)</f>
        <v>-12.030267982759733</v>
      </c>
      <c r="X16" s="28">
        <f>MEDIAN(X18:X310)</f>
        <v>-13.859166616336784</v>
      </c>
      <c r="Y16" s="97">
        <f>MEDIAN(Y18:Y310)</f>
        <v>-15.252702490289195</v>
      </c>
      <c r="Z16" s="106">
        <f t="shared" ref="Z16:AH16" si="21">MEDIAN(Z18:Z310)</f>
        <v>21.25</v>
      </c>
      <c r="AA16" s="29">
        <f t="shared" si="21"/>
        <v>8.61</v>
      </c>
      <c r="AB16" s="29">
        <f t="shared" si="21"/>
        <v>-12.64</v>
      </c>
      <c r="AC16" s="28">
        <f t="shared" si="21"/>
        <v>163.70295570877784</v>
      </c>
      <c r="AD16" s="30">
        <f t="shared" si="21"/>
        <v>-2.5374635946555837E-2</v>
      </c>
      <c r="AE16" s="30">
        <f t="shared" si="21"/>
        <v>4.6248553547472156E-2</v>
      </c>
      <c r="AF16" s="30">
        <f t="shared" si="21"/>
        <v>6.8576664040765942E-2</v>
      </c>
      <c r="AG16" s="30">
        <f t="shared" si="21"/>
        <v>7.7202379287755016E-2</v>
      </c>
      <c r="AH16" s="107">
        <f t="shared" si="21"/>
        <v>8.377477395987952E-2</v>
      </c>
    </row>
    <row r="17" spans="1:34" s="41" customFormat="1" ht="15.75" x14ac:dyDescent="0.25">
      <c r="A17" s="51"/>
      <c r="B17" s="35" t="s">
        <v>8</v>
      </c>
      <c r="C17" s="35"/>
      <c r="D17" s="35"/>
      <c r="E17" s="36">
        <f>SUM(E18:E310)</f>
        <v>5533611</v>
      </c>
      <c r="F17" s="63">
        <v>136.30781745133945</v>
      </c>
      <c r="G17" s="37">
        <v>101.9548288961973</v>
      </c>
      <c r="H17" s="60">
        <v>4.1539029044853919</v>
      </c>
      <c r="I17" s="85">
        <v>6.9488044604936219E-14</v>
      </c>
      <c r="J17" s="42">
        <v>-0.78046974551157189</v>
      </c>
      <c r="K17" s="42">
        <v>1.467604529819847</v>
      </c>
      <c r="L17" s="42">
        <v>3.2965031633968969</v>
      </c>
      <c r="M17" s="42">
        <v>4.6900390373493082</v>
      </c>
      <c r="N17" s="60">
        <v>101.9548288961973</v>
      </c>
      <c r="O17" s="86">
        <v>4.1539029044853919</v>
      </c>
      <c r="P17" s="98"/>
      <c r="Q17" s="98"/>
      <c r="R17" s="98"/>
      <c r="S17" s="98"/>
      <c r="T17" s="98"/>
      <c r="U17" s="63">
        <v>4.1539029044851645</v>
      </c>
      <c r="V17" s="37">
        <v>4.1539029044852214</v>
      </c>
      <c r="W17" s="37">
        <v>4.1539029044851645</v>
      </c>
      <c r="X17" s="37">
        <v>4.1539029044852498</v>
      </c>
      <c r="Y17" s="98">
        <v>4.1539029044851929</v>
      </c>
      <c r="Z17" s="108">
        <v>20.0211907796504</v>
      </c>
      <c r="AA17" s="39">
        <v>7.39</v>
      </c>
      <c r="AB17" s="38">
        <v>-12.64</v>
      </c>
      <c r="AC17" s="37">
        <v>193.1592595821482</v>
      </c>
      <c r="AD17" s="40">
        <f t="shared" ref="AD17:AD80" si="22">-U17/$AC17</f>
        <v>-2.1505067442643421E-2</v>
      </c>
      <c r="AE17" s="40">
        <f t="shared" ref="AE17:AE80" si="23">-V17/$AC17</f>
        <v>-2.1505067442643716E-2</v>
      </c>
      <c r="AF17" s="40">
        <f t="shared" ref="AF17:AF80" si="24">-W17/$AC17</f>
        <v>-2.1505067442643421E-2</v>
      </c>
      <c r="AG17" s="40">
        <f t="shared" ref="AG17:AG80" si="25">-X17/$AC17</f>
        <v>-2.1505067442643862E-2</v>
      </c>
      <c r="AH17" s="109">
        <f t="shared" ref="AH17:AH80" si="26">-Y17/$AC17</f>
        <v>-2.150506744264357E-2</v>
      </c>
    </row>
    <row r="18" spans="1:34" ht="15.75" x14ac:dyDescent="0.25">
      <c r="A18" s="25">
        <v>5</v>
      </c>
      <c r="B18" s="26" t="s">
        <v>9</v>
      </c>
      <c r="C18" s="25">
        <v>14</v>
      </c>
      <c r="D18" s="25">
        <v>24</v>
      </c>
      <c r="E18" s="31">
        <f>'Tasapainon muutos, pl. tasaus'!D8</f>
        <v>9183</v>
      </c>
      <c r="F18" s="64">
        <v>34.912180037268634</v>
      </c>
      <c r="G18" s="32">
        <v>129.51705940941423</v>
      </c>
      <c r="H18" s="61">
        <f>G18-F18</f>
        <v>94.604879372145604</v>
      </c>
      <c r="I18" s="64">
        <f>H18*(-1)+$H$17</f>
        <v>-90.450976467660212</v>
      </c>
      <c r="J18" s="32">
        <f>IF($H18&lt;-15,-$H18-15,IF($H18&gt;15,15-$H18,0))-$J$17</f>
        <v>-78.824409626634036</v>
      </c>
      <c r="K18" s="32">
        <f>IF($H18&lt;-30,-$H18-30,IF($H18&gt;30,30-$H18,0))-$K$17</f>
        <v>-66.072483901965455</v>
      </c>
      <c r="L18" s="32">
        <f>IF($H18&lt;-45,-$H18-45,IF($H18&gt;45,45-$H18,0))-$L$17</f>
        <v>-52.901382535542503</v>
      </c>
      <c r="M18" s="32">
        <f t="shared" ref="M18:M81" si="27">IF($H18&lt;-60,-$H18-60,IF($H18&gt;60,60-$H18,0))-$M$17</f>
        <v>-39.294918409494912</v>
      </c>
      <c r="N18" s="61">
        <f>G18+M18</f>
        <v>90.222140999919318</v>
      </c>
      <c r="O18" s="87">
        <f>N18-F18</f>
        <v>55.309960962650685</v>
      </c>
      <c r="P18" s="32">
        <f>Taulukko5[[#This Row],[Tasaus 2023, €/asukas]]*Taulukko5[[#This Row],[Asukasluku 31.12.2022]]</f>
        <v>-830611.31690252374</v>
      </c>
      <c r="Q18" s="32">
        <f>Taulukko5[[#This Row],[Tasaus 2024, €/asukas]]*Taulukko5[[#This Row],[Asukasluku 31.12.2022]]</f>
        <v>-723844.55360138032</v>
      </c>
      <c r="R18" s="32">
        <f>Taulukko5[[#This Row],[Tasaus 2025, €/asukas]]*Taulukko5[[#This Row],[Asukasluku 31.12.2022]]</f>
        <v>-606743.61967174872</v>
      </c>
      <c r="S18" s="32">
        <f>Taulukko5[[#This Row],[Tasaus 2026, €/asukas]]*Taulukko5[[#This Row],[Asukasluku 31.12.2022]]</f>
        <v>-485793.39582388679</v>
      </c>
      <c r="T18" s="32">
        <f>Taulukko5[[#This Row],[Tasaus 2027, €/asukas]]*Taulukko5[[#This Row],[Asukasluku 31.12.2022]]</f>
        <v>-360845.23575439176</v>
      </c>
      <c r="U18" s="64">
        <f t="shared" ref="U18:U81" si="28">$H18+I18</f>
        <v>4.1539029044853919</v>
      </c>
      <c r="V18" s="32">
        <f t="shared" ref="V18:V81" si="29">$H18+J18</f>
        <v>15.780469745511567</v>
      </c>
      <c r="W18" s="32">
        <f t="shared" ref="W18:W81" si="30">$H18+K18</f>
        <v>28.532395470180148</v>
      </c>
      <c r="X18" s="32">
        <f t="shared" ref="X18:X81" si="31">$H18+L18</f>
        <v>41.703496836603101</v>
      </c>
      <c r="Y18" s="99">
        <f t="shared" ref="Y18:Y81" si="32">$H18+M18</f>
        <v>55.309960962650692</v>
      </c>
      <c r="Z18" s="110">
        <v>21.75</v>
      </c>
      <c r="AA18" s="34">
        <f>Z18-$E$9</f>
        <v>9.11</v>
      </c>
      <c r="AB18" s="33">
        <f t="shared" ref="AB18:AB80" si="33">AA18-Z18</f>
        <v>-12.64</v>
      </c>
      <c r="AC18" s="32">
        <v>141.09214826026712</v>
      </c>
      <c r="AD18" s="15">
        <f t="shared" si="22"/>
        <v>-2.9441063558142518E-2</v>
      </c>
      <c r="AE18" s="15">
        <f t="shared" si="23"/>
        <v>-0.11184513057666368</v>
      </c>
      <c r="AF18" s="15">
        <f t="shared" si="24"/>
        <v>-0.20222525365158919</v>
      </c>
      <c r="AG18" s="15">
        <f t="shared" si="25"/>
        <v>-0.29557631201187967</v>
      </c>
      <c r="AH18" s="111">
        <f t="shared" si="26"/>
        <v>-0.39201303293378587</v>
      </c>
    </row>
    <row r="19" spans="1:34" ht="15.75" x14ac:dyDescent="0.25">
      <c r="A19" s="25">
        <v>9</v>
      </c>
      <c r="B19" s="26" t="s">
        <v>10</v>
      </c>
      <c r="C19" s="25">
        <v>17</v>
      </c>
      <c r="D19" s="25">
        <v>25</v>
      </c>
      <c r="E19" s="31">
        <f>'Tasapainon muutos, pl. tasaus'!D9</f>
        <v>2447</v>
      </c>
      <c r="F19" s="64">
        <v>575.77112867768278</v>
      </c>
      <c r="G19" s="32">
        <v>544.19814589966211</v>
      </c>
      <c r="H19" s="61">
        <f t="shared" ref="H19:H82" si="34">G19-F19</f>
        <v>-31.572982778020673</v>
      </c>
      <c r="I19" s="64">
        <f t="shared" ref="I19:I81" si="35">H19*(-1)+$H$17</f>
        <v>35.726885682506065</v>
      </c>
      <c r="J19" s="32">
        <f t="shared" ref="J19:J81" si="36">IF($H19&lt;-15,-$H19-15,IF($H19&gt;15,15-$H19,0))-$J$17</f>
        <v>17.353452523532244</v>
      </c>
      <c r="K19" s="32">
        <f t="shared" ref="K19:K81" si="37">IF($H19&lt;-30,-$H19-30,IF($H19&gt;30,30-$H19,0))-$K$17</f>
        <v>0.10537824820082631</v>
      </c>
      <c r="L19" s="32">
        <f t="shared" ref="L19:L81" si="38">IF($H19&lt;-45,-$H19-45,IF($H19&gt;45,45-$H19,0))-$L$17</f>
        <v>-3.2965031633968969</v>
      </c>
      <c r="M19" s="32">
        <f t="shared" si="27"/>
        <v>-4.6900390373493082</v>
      </c>
      <c r="N19" s="61">
        <f>G19+M19</f>
        <v>539.50810686231284</v>
      </c>
      <c r="O19" s="87">
        <f>N19-F19</f>
        <v>-36.263021815369939</v>
      </c>
      <c r="P19" s="32">
        <f>Taulukko5[[#This Row],[Tasaus 2023, €/asukas]]*Taulukko5[[#This Row],[Asukasluku 31.12.2022]]</f>
        <v>87423.68926509234</v>
      </c>
      <c r="Q19" s="32">
        <f>Taulukko5[[#This Row],[Tasaus 2024, €/asukas]]*Taulukko5[[#This Row],[Asukasluku 31.12.2022]]</f>
        <v>42463.898325083399</v>
      </c>
      <c r="R19" s="32">
        <f>Taulukko5[[#This Row],[Tasaus 2025, €/asukas]]*Taulukko5[[#This Row],[Asukasluku 31.12.2022]]</f>
        <v>257.86057334742196</v>
      </c>
      <c r="S19" s="32">
        <f>Taulukko5[[#This Row],[Tasaus 2026, €/asukas]]*Taulukko5[[#This Row],[Asukasluku 31.12.2022]]</f>
        <v>-8066.5432408322067</v>
      </c>
      <c r="T19" s="32">
        <f>Taulukko5[[#This Row],[Tasaus 2027, €/asukas]]*Taulukko5[[#This Row],[Asukasluku 31.12.2022]]</f>
        <v>-11476.525524393757</v>
      </c>
      <c r="U19" s="64">
        <f t="shared" si="28"/>
        <v>4.1539029044853919</v>
      </c>
      <c r="V19" s="32">
        <f t="shared" si="29"/>
        <v>-14.219530254488429</v>
      </c>
      <c r="W19" s="32">
        <f t="shared" si="30"/>
        <v>-31.467604529819848</v>
      </c>
      <c r="X19" s="32">
        <f t="shared" si="31"/>
        <v>-34.869485941417572</v>
      </c>
      <c r="Y19" s="99">
        <f t="shared" si="32"/>
        <v>-36.263021815369981</v>
      </c>
      <c r="Z19" s="110">
        <v>22</v>
      </c>
      <c r="AA19" s="34">
        <f t="shared" ref="AA19:AA80" si="39">Z19-$E$9</f>
        <v>9.36</v>
      </c>
      <c r="AB19" s="33">
        <f t="shared" si="33"/>
        <v>-12.64</v>
      </c>
      <c r="AC19" s="32">
        <v>147.01417836506138</v>
      </c>
      <c r="AD19" s="15">
        <f t="shared" si="22"/>
        <v>-2.8255117640222017E-2</v>
      </c>
      <c r="AE19" s="15">
        <f t="shared" si="23"/>
        <v>9.6722169335116098E-2</v>
      </c>
      <c r="AF19" s="15">
        <f t="shared" si="24"/>
        <v>0.21404469201385731</v>
      </c>
      <c r="AG19" s="15">
        <f t="shared" si="25"/>
        <v>0.2371845105635367</v>
      </c>
      <c r="AH19" s="111">
        <f t="shared" si="26"/>
        <v>0.24666343218490591</v>
      </c>
    </row>
    <row r="20" spans="1:34" ht="15.75" x14ac:dyDescent="0.25">
      <c r="A20" s="25">
        <v>10</v>
      </c>
      <c r="B20" s="26" t="s">
        <v>11</v>
      </c>
      <c r="C20" s="25">
        <v>14</v>
      </c>
      <c r="D20" s="25">
        <v>23</v>
      </c>
      <c r="E20" s="31">
        <f>'Tasapainon muutos, pl. tasaus'!D10</f>
        <v>11102</v>
      </c>
      <c r="F20" s="64">
        <v>-235.51055843655274</v>
      </c>
      <c r="G20" s="32">
        <v>-126.09629862668864</v>
      </c>
      <c r="H20" s="61">
        <f t="shared" si="34"/>
        <v>109.41425980986411</v>
      </c>
      <c r="I20" s="64">
        <f t="shared" si="35"/>
        <v>-105.26035690537871</v>
      </c>
      <c r="J20" s="32">
        <f t="shared" si="36"/>
        <v>-93.633790064352539</v>
      </c>
      <c r="K20" s="32">
        <f t="shared" si="37"/>
        <v>-80.881864339683958</v>
      </c>
      <c r="L20" s="32">
        <f t="shared" si="38"/>
        <v>-67.710762973260998</v>
      </c>
      <c r="M20" s="32">
        <f t="shared" si="27"/>
        <v>-54.104298847213414</v>
      </c>
      <c r="N20" s="61">
        <f t="shared" ref="N20:N81" si="40">G20+M20</f>
        <v>-180.20059747390206</v>
      </c>
      <c r="O20" s="87">
        <f t="shared" ref="O20:O80" si="41">N20-F20</f>
        <v>55.309960962650678</v>
      </c>
      <c r="P20" s="32">
        <f>Taulukko5[[#This Row],[Tasaus 2023, €/asukas]]*Taulukko5[[#This Row],[Asukasluku 31.12.2022]]</f>
        <v>-1168600.4823635144</v>
      </c>
      <c r="Q20" s="32">
        <f>Taulukko5[[#This Row],[Tasaus 2024, €/asukas]]*Taulukko5[[#This Row],[Asukasluku 31.12.2022]]</f>
        <v>-1039522.3372944419</v>
      </c>
      <c r="R20" s="32">
        <f>Taulukko5[[#This Row],[Tasaus 2025, €/asukas]]*Taulukko5[[#This Row],[Asukasluku 31.12.2022]]</f>
        <v>-897950.45789917128</v>
      </c>
      <c r="S20" s="32">
        <f>Taulukko5[[#This Row],[Tasaus 2026, €/asukas]]*Taulukko5[[#This Row],[Asukasluku 31.12.2022]]</f>
        <v>-751724.89052914362</v>
      </c>
      <c r="T20" s="32">
        <f>Taulukko5[[#This Row],[Tasaus 2027, €/asukas]]*Taulukko5[[#This Row],[Asukasluku 31.12.2022]]</f>
        <v>-600665.92580176331</v>
      </c>
      <c r="U20" s="64">
        <f t="shared" si="28"/>
        <v>4.1539029044853919</v>
      </c>
      <c r="V20" s="32">
        <f t="shared" si="29"/>
        <v>15.780469745511567</v>
      </c>
      <c r="W20" s="32">
        <f t="shared" si="30"/>
        <v>28.532395470180148</v>
      </c>
      <c r="X20" s="32">
        <f t="shared" si="31"/>
        <v>41.703496836603108</v>
      </c>
      <c r="Y20" s="99">
        <f t="shared" si="32"/>
        <v>55.309960962650692</v>
      </c>
      <c r="Z20" s="110">
        <v>21.25</v>
      </c>
      <c r="AA20" s="34">
        <f t="shared" si="39"/>
        <v>8.61</v>
      </c>
      <c r="AB20" s="33">
        <f t="shared" si="33"/>
        <v>-12.64</v>
      </c>
      <c r="AC20" s="32">
        <v>138.76752582119332</v>
      </c>
      <c r="AD20" s="15">
        <f t="shared" si="22"/>
        <v>-2.9934257888533929E-2</v>
      </c>
      <c r="AE20" s="15">
        <f t="shared" si="23"/>
        <v>-0.11371875121449697</v>
      </c>
      <c r="AF20" s="15">
        <f t="shared" si="24"/>
        <v>-0.2056129148468433</v>
      </c>
      <c r="AG20" s="15">
        <f t="shared" si="25"/>
        <v>-0.3005277826336652</v>
      </c>
      <c r="AH20" s="111">
        <f t="shared" si="26"/>
        <v>-0.39858000375332381</v>
      </c>
    </row>
    <row r="21" spans="1:34" ht="15.75" x14ac:dyDescent="0.25">
      <c r="A21" s="25">
        <v>16</v>
      </c>
      <c r="B21" s="26" t="s">
        <v>12</v>
      </c>
      <c r="C21" s="25">
        <v>7</v>
      </c>
      <c r="D21" s="25">
        <v>24</v>
      </c>
      <c r="E21" s="31">
        <f>'Tasapainon muutos, pl. tasaus'!D11</f>
        <v>8014</v>
      </c>
      <c r="F21" s="64">
        <v>132.83800220905542</v>
      </c>
      <c r="G21" s="32">
        <v>-133.53619742472983</v>
      </c>
      <c r="H21" s="61">
        <f t="shared" si="34"/>
        <v>-266.37419963378522</v>
      </c>
      <c r="I21" s="64">
        <f t="shared" si="35"/>
        <v>270.52810253827062</v>
      </c>
      <c r="J21" s="32">
        <f t="shared" si="36"/>
        <v>252.15466937929679</v>
      </c>
      <c r="K21" s="32">
        <f t="shared" si="37"/>
        <v>234.90659510396537</v>
      </c>
      <c r="L21" s="32">
        <f t="shared" si="38"/>
        <v>218.07769647038833</v>
      </c>
      <c r="M21" s="32">
        <f t="shared" si="27"/>
        <v>201.6841605964359</v>
      </c>
      <c r="N21" s="61">
        <f t="shared" si="40"/>
        <v>68.147963171706067</v>
      </c>
      <c r="O21" s="87">
        <f t="shared" si="41"/>
        <v>-64.690039037349351</v>
      </c>
      <c r="P21" s="32">
        <f>Taulukko5[[#This Row],[Tasaus 2023, €/asukas]]*Taulukko5[[#This Row],[Asukasluku 31.12.2022]]</f>
        <v>2168012.2137417006</v>
      </c>
      <c r="Q21" s="32">
        <f>Taulukko5[[#This Row],[Tasaus 2024, €/asukas]]*Taulukko5[[#This Row],[Asukasluku 31.12.2022]]</f>
        <v>2020767.5204056846</v>
      </c>
      <c r="R21" s="32">
        <f>Taulukko5[[#This Row],[Tasaus 2025, €/asukas]]*Taulukko5[[#This Row],[Asukasluku 31.12.2022]]</f>
        <v>1882541.4531631784</v>
      </c>
      <c r="S21" s="32">
        <f>Taulukko5[[#This Row],[Tasaus 2026, €/asukas]]*Taulukko5[[#This Row],[Asukasluku 31.12.2022]]</f>
        <v>1747674.6595136921</v>
      </c>
      <c r="T21" s="32">
        <f>Taulukko5[[#This Row],[Tasaus 2027, €/asukas]]*Taulukko5[[#This Row],[Asukasluku 31.12.2022]]</f>
        <v>1616296.8630198373</v>
      </c>
      <c r="U21" s="64">
        <f t="shared" si="28"/>
        <v>4.1539029044853919</v>
      </c>
      <c r="V21" s="32">
        <f t="shared" si="29"/>
        <v>-14.219530254488433</v>
      </c>
      <c r="W21" s="32">
        <f t="shared" si="30"/>
        <v>-31.467604529819852</v>
      </c>
      <c r="X21" s="32">
        <f t="shared" si="31"/>
        <v>-48.296503163396892</v>
      </c>
      <c r="Y21" s="99">
        <f t="shared" si="32"/>
        <v>-64.690039037349322</v>
      </c>
      <c r="Z21" s="110">
        <v>20.75</v>
      </c>
      <c r="AA21" s="34">
        <f t="shared" si="39"/>
        <v>8.11</v>
      </c>
      <c r="AB21" s="33">
        <f t="shared" si="33"/>
        <v>-12.64</v>
      </c>
      <c r="AC21" s="32">
        <v>172.08555395760155</v>
      </c>
      <c r="AD21" s="15">
        <f t="shared" si="22"/>
        <v>-2.413859158397939E-2</v>
      </c>
      <c r="AE21" s="15">
        <f t="shared" si="23"/>
        <v>8.2630586516238558E-2</v>
      </c>
      <c r="AF21" s="15">
        <f t="shared" si="24"/>
        <v>0.18286023321616435</v>
      </c>
      <c r="AG21" s="15">
        <f t="shared" si="25"/>
        <v>0.28065402384267646</v>
      </c>
      <c r="AH21" s="111">
        <f t="shared" si="26"/>
        <v>0.37591789403361342</v>
      </c>
    </row>
    <row r="22" spans="1:34" ht="15.75" x14ac:dyDescent="0.25">
      <c r="A22" s="25">
        <v>18</v>
      </c>
      <c r="B22" s="26" t="s">
        <v>13</v>
      </c>
      <c r="C22" s="25">
        <v>34</v>
      </c>
      <c r="D22" s="25">
        <v>25</v>
      </c>
      <c r="E22" s="31">
        <f>'Tasapainon muutos, pl. tasaus'!D12</f>
        <v>4763</v>
      </c>
      <c r="F22" s="64">
        <v>2.5209403328821236</v>
      </c>
      <c r="G22" s="32">
        <v>70.670903586454997</v>
      </c>
      <c r="H22" s="61">
        <f t="shared" si="34"/>
        <v>68.149963253572878</v>
      </c>
      <c r="I22" s="64">
        <f t="shared" si="35"/>
        <v>-63.996060349087486</v>
      </c>
      <c r="J22" s="32">
        <f t="shared" si="36"/>
        <v>-52.369493508061304</v>
      </c>
      <c r="K22" s="32">
        <f t="shared" si="37"/>
        <v>-39.617567783392722</v>
      </c>
      <c r="L22" s="32">
        <f t="shared" si="38"/>
        <v>-26.446466416969773</v>
      </c>
      <c r="M22" s="32">
        <f t="shared" si="27"/>
        <v>-12.840002290922186</v>
      </c>
      <c r="N22" s="61">
        <f t="shared" si="40"/>
        <v>57.830901295532811</v>
      </c>
      <c r="O22" s="87">
        <f t="shared" si="41"/>
        <v>55.309960962650685</v>
      </c>
      <c r="P22" s="32">
        <f>Taulukko5[[#This Row],[Tasaus 2023, €/asukas]]*Taulukko5[[#This Row],[Asukasluku 31.12.2022]]</f>
        <v>-304813.23544270371</v>
      </c>
      <c r="Q22" s="32">
        <f>Taulukko5[[#This Row],[Tasaus 2024, €/asukas]]*Taulukko5[[#This Row],[Asukasluku 31.12.2022]]</f>
        <v>-249435.89757889599</v>
      </c>
      <c r="R22" s="32">
        <f>Taulukko5[[#This Row],[Tasaus 2025, €/asukas]]*Taulukko5[[#This Row],[Asukasluku 31.12.2022]]</f>
        <v>-188698.47535229955</v>
      </c>
      <c r="S22" s="32">
        <f>Taulukko5[[#This Row],[Tasaus 2026, €/asukas]]*Taulukko5[[#This Row],[Asukasluku 31.12.2022]]</f>
        <v>-125964.51954402703</v>
      </c>
      <c r="T22" s="32">
        <f>Taulukko5[[#This Row],[Tasaus 2027, €/asukas]]*Taulukko5[[#This Row],[Asukasluku 31.12.2022]]</f>
        <v>-61156.93091166237</v>
      </c>
      <c r="U22" s="64">
        <f t="shared" si="28"/>
        <v>4.1539029044853919</v>
      </c>
      <c r="V22" s="32">
        <f t="shared" si="29"/>
        <v>15.780469745511574</v>
      </c>
      <c r="W22" s="32">
        <f t="shared" si="30"/>
        <v>28.532395470180155</v>
      </c>
      <c r="X22" s="32">
        <f t="shared" si="31"/>
        <v>41.703496836603108</v>
      </c>
      <c r="Y22" s="99">
        <f t="shared" si="32"/>
        <v>55.309960962650692</v>
      </c>
      <c r="Z22" s="110">
        <v>21.499999999999996</v>
      </c>
      <c r="AA22" s="34">
        <f t="shared" si="39"/>
        <v>8.8599999999999959</v>
      </c>
      <c r="AB22" s="33">
        <f t="shared" si="33"/>
        <v>-12.64</v>
      </c>
      <c r="AC22" s="32">
        <v>194.15634349556018</v>
      </c>
      <c r="AD22" s="15">
        <f t="shared" si="22"/>
        <v>-2.139462883210087E-2</v>
      </c>
      <c r="AE22" s="15">
        <f t="shared" si="23"/>
        <v>-8.1277126780420803E-2</v>
      </c>
      <c r="AF22" s="15">
        <f t="shared" si="24"/>
        <v>-0.14695577263398871</v>
      </c>
      <c r="AG22" s="15">
        <f t="shared" si="25"/>
        <v>-0.2147933777788556</v>
      </c>
      <c r="AH22" s="111">
        <f t="shared" si="26"/>
        <v>-0.28487331377826181</v>
      </c>
    </row>
    <row r="23" spans="1:34" ht="15.75" x14ac:dyDescent="0.25">
      <c r="A23" s="25">
        <v>19</v>
      </c>
      <c r="B23" s="26" t="s">
        <v>14</v>
      </c>
      <c r="C23" s="25">
        <v>2</v>
      </c>
      <c r="D23" s="25">
        <v>25</v>
      </c>
      <c r="E23" s="31">
        <f>'Tasapainon muutos, pl. tasaus'!D13</f>
        <v>3965</v>
      </c>
      <c r="F23" s="64">
        <v>39.967886320783428</v>
      </c>
      <c r="G23" s="32">
        <v>183.45357692896579</v>
      </c>
      <c r="H23" s="61">
        <f t="shared" si="34"/>
        <v>143.48569060818235</v>
      </c>
      <c r="I23" s="64">
        <f t="shared" si="35"/>
        <v>-139.33178770369696</v>
      </c>
      <c r="J23" s="32">
        <f t="shared" si="36"/>
        <v>-127.70522086267079</v>
      </c>
      <c r="K23" s="32">
        <f t="shared" si="37"/>
        <v>-114.9532951380022</v>
      </c>
      <c r="L23" s="32">
        <f t="shared" si="38"/>
        <v>-101.78219377157924</v>
      </c>
      <c r="M23" s="32">
        <f t="shared" si="27"/>
        <v>-88.175729645531661</v>
      </c>
      <c r="N23" s="61">
        <f t="shared" si="40"/>
        <v>95.277847283434127</v>
      </c>
      <c r="O23" s="87">
        <f t="shared" si="41"/>
        <v>55.309960962650699</v>
      </c>
      <c r="P23" s="32">
        <f>Taulukko5[[#This Row],[Tasaus 2023, €/asukas]]*Taulukko5[[#This Row],[Asukasluku 31.12.2022]]</f>
        <v>-552450.5382451585</v>
      </c>
      <c r="Q23" s="32">
        <f>Taulukko5[[#This Row],[Tasaus 2024, €/asukas]]*Taulukko5[[#This Row],[Asukasluku 31.12.2022]]</f>
        <v>-506351.20072048967</v>
      </c>
      <c r="R23" s="32">
        <f>Taulukko5[[#This Row],[Tasaus 2025, €/asukas]]*Taulukko5[[#This Row],[Asukasluku 31.12.2022]]</f>
        <v>-455789.81522217876</v>
      </c>
      <c r="S23" s="32">
        <f>Taulukko5[[#This Row],[Tasaus 2026, €/asukas]]*Taulukko5[[#This Row],[Asukasluku 31.12.2022]]</f>
        <v>-403566.39830431168</v>
      </c>
      <c r="T23" s="32">
        <f>Taulukko5[[#This Row],[Tasaus 2027, €/asukas]]*Taulukko5[[#This Row],[Asukasluku 31.12.2022]]</f>
        <v>-349616.76804453303</v>
      </c>
      <c r="U23" s="64">
        <f t="shared" si="28"/>
        <v>4.1539029044853919</v>
      </c>
      <c r="V23" s="32">
        <f t="shared" si="29"/>
        <v>15.780469745511567</v>
      </c>
      <c r="W23" s="32">
        <f t="shared" si="30"/>
        <v>28.532395470180148</v>
      </c>
      <c r="X23" s="32">
        <f t="shared" si="31"/>
        <v>41.703496836603108</v>
      </c>
      <c r="Y23" s="99">
        <f t="shared" si="32"/>
        <v>55.309960962650692</v>
      </c>
      <c r="Z23" s="110">
        <v>21.5</v>
      </c>
      <c r="AA23" s="34">
        <f t="shared" si="39"/>
        <v>8.86</v>
      </c>
      <c r="AB23" s="33">
        <f t="shared" si="33"/>
        <v>-12.64</v>
      </c>
      <c r="AC23" s="32">
        <v>179.34853353120451</v>
      </c>
      <c r="AD23" s="15">
        <f t="shared" si="22"/>
        <v>-2.3161064228956533E-2</v>
      </c>
      <c r="AE23" s="15">
        <f t="shared" si="23"/>
        <v>-8.7987726661650972E-2</v>
      </c>
      <c r="AF23" s="15">
        <f t="shared" si="24"/>
        <v>-0.15908909266445634</v>
      </c>
      <c r="AG23" s="15">
        <f t="shared" si="25"/>
        <v>-0.2325276712081239</v>
      </c>
      <c r="AH23" s="111">
        <f t="shared" si="26"/>
        <v>-0.30839371738173382</v>
      </c>
    </row>
    <row r="24" spans="1:34" ht="15.75" x14ac:dyDescent="0.25">
      <c r="A24" s="25">
        <v>20</v>
      </c>
      <c r="B24" s="26" t="s">
        <v>15</v>
      </c>
      <c r="C24" s="25">
        <v>6</v>
      </c>
      <c r="D24" s="25">
        <v>23</v>
      </c>
      <c r="E24" s="31">
        <f>'Tasapainon muutos, pl. tasaus'!D14</f>
        <v>16473</v>
      </c>
      <c r="F24" s="64">
        <v>-96.534829578738766</v>
      </c>
      <c r="G24" s="32">
        <v>54.518737208299214</v>
      </c>
      <c r="H24" s="61">
        <f t="shared" si="34"/>
        <v>151.05356678703799</v>
      </c>
      <c r="I24" s="64">
        <f t="shared" si="35"/>
        <v>-146.8996638825526</v>
      </c>
      <c r="J24" s="32">
        <f t="shared" si="36"/>
        <v>-135.27309704152643</v>
      </c>
      <c r="K24" s="32">
        <f t="shared" si="37"/>
        <v>-122.52117131685785</v>
      </c>
      <c r="L24" s="32">
        <f t="shared" si="38"/>
        <v>-109.35006995043489</v>
      </c>
      <c r="M24" s="32">
        <f t="shared" si="27"/>
        <v>-95.743605824387302</v>
      </c>
      <c r="N24" s="61">
        <f t="shared" si="40"/>
        <v>-41.224868616088088</v>
      </c>
      <c r="O24" s="87">
        <f t="shared" si="41"/>
        <v>55.309960962650678</v>
      </c>
      <c r="P24" s="32">
        <f>Taulukko5[[#This Row],[Tasaus 2023, €/asukas]]*Taulukko5[[#This Row],[Asukasluku 31.12.2022]]</f>
        <v>-2419878.1631372892</v>
      </c>
      <c r="Q24" s="32">
        <f>Taulukko5[[#This Row],[Tasaus 2024, €/asukas]]*Taulukko5[[#This Row],[Asukasluku 31.12.2022]]</f>
        <v>-2228353.727565065</v>
      </c>
      <c r="R24" s="32">
        <f>Taulukko5[[#This Row],[Tasaus 2025, €/asukas]]*Taulukko5[[#This Row],[Asukasluku 31.12.2022]]</f>
        <v>-2018291.2551025993</v>
      </c>
      <c r="S24" s="32">
        <f>Taulukko5[[#This Row],[Tasaus 2026, €/asukas]]*Taulukko5[[#This Row],[Asukasluku 31.12.2022]]</f>
        <v>-1801323.7022935138</v>
      </c>
      <c r="T24" s="32">
        <f>Taulukko5[[#This Row],[Tasaus 2027, €/asukas]]*Taulukko5[[#This Row],[Asukasluku 31.12.2022]]</f>
        <v>-1577184.4187451319</v>
      </c>
      <c r="U24" s="64">
        <f t="shared" si="28"/>
        <v>4.1539029044853919</v>
      </c>
      <c r="V24" s="32">
        <f t="shared" si="29"/>
        <v>15.780469745511567</v>
      </c>
      <c r="W24" s="32">
        <f t="shared" si="30"/>
        <v>28.532395470180148</v>
      </c>
      <c r="X24" s="32">
        <f t="shared" si="31"/>
        <v>41.703496836603108</v>
      </c>
      <c r="Y24" s="99">
        <f t="shared" si="32"/>
        <v>55.309960962650692</v>
      </c>
      <c r="Z24" s="110">
        <v>22</v>
      </c>
      <c r="AA24" s="34">
        <f t="shared" si="39"/>
        <v>9.36</v>
      </c>
      <c r="AB24" s="33">
        <f t="shared" si="33"/>
        <v>-12.64</v>
      </c>
      <c r="AC24" s="32">
        <v>179.03575578437719</v>
      </c>
      <c r="AD24" s="15">
        <f t="shared" si="22"/>
        <v>-2.3201526903308466E-2</v>
      </c>
      <c r="AE24" s="15">
        <f t="shared" si="23"/>
        <v>-8.8141442341366005E-2</v>
      </c>
      <c r="AF24" s="15">
        <f t="shared" si="24"/>
        <v>-0.15936702333663066</v>
      </c>
      <c r="AG24" s="15">
        <f t="shared" si="25"/>
        <v>-0.23293390001284978</v>
      </c>
      <c r="AH24" s="111">
        <f t="shared" si="26"/>
        <v>-0.30893248513589422</v>
      </c>
    </row>
    <row r="25" spans="1:34" ht="15.75" x14ac:dyDescent="0.25">
      <c r="A25" s="25">
        <v>46</v>
      </c>
      <c r="B25" s="26" t="s">
        <v>16</v>
      </c>
      <c r="C25" s="25">
        <v>10</v>
      </c>
      <c r="D25" s="25">
        <v>26</v>
      </c>
      <c r="E25" s="31">
        <f>'Tasapainon muutos, pl. tasaus'!D15</f>
        <v>1341</v>
      </c>
      <c r="F25" s="64">
        <v>448.69040234688333</v>
      </c>
      <c r="G25" s="32">
        <v>217.60485159678873</v>
      </c>
      <c r="H25" s="61">
        <f t="shared" si="34"/>
        <v>-231.0855507500946</v>
      </c>
      <c r="I25" s="64">
        <f t="shared" si="35"/>
        <v>235.23945365457999</v>
      </c>
      <c r="J25" s="32">
        <f t="shared" si="36"/>
        <v>216.86602049560616</v>
      </c>
      <c r="K25" s="32">
        <f t="shared" si="37"/>
        <v>199.61794622027475</v>
      </c>
      <c r="L25" s="32">
        <f t="shared" si="38"/>
        <v>182.78904758669771</v>
      </c>
      <c r="M25" s="32">
        <f t="shared" si="27"/>
        <v>166.3955117127453</v>
      </c>
      <c r="N25" s="61">
        <f t="shared" si="40"/>
        <v>384.00036330953401</v>
      </c>
      <c r="O25" s="87">
        <f t="shared" si="41"/>
        <v>-64.690039037349322</v>
      </c>
      <c r="P25" s="32">
        <f>Taulukko5[[#This Row],[Tasaus 2023, €/asukas]]*Taulukko5[[#This Row],[Asukasluku 31.12.2022]]</f>
        <v>315456.10735079175</v>
      </c>
      <c r="Q25" s="32">
        <f>Taulukko5[[#This Row],[Tasaus 2024, €/asukas]]*Taulukko5[[#This Row],[Asukasluku 31.12.2022]]</f>
        <v>290817.33348460787</v>
      </c>
      <c r="R25" s="32">
        <f>Taulukko5[[#This Row],[Tasaus 2025, €/asukas]]*Taulukko5[[#This Row],[Asukasluku 31.12.2022]]</f>
        <v>267687.66588138841</v>
      </c>
      <c r="S25" s="32">
        <f>Taulukko5[[#This Row],[Tasaus 2026, €/asukas]]*Taulukko5[[#This Row],[Asukasluku 31.12.2022]]</f>
        <v>245120.11281376163</v>
      </c>
      <c r="T25" s="32">
        <f>Taulukko5[[#This Row],[Tasaus 2027, €/asukas]]*Taulukko5[[#This Row],[Asukasluku 31.12.2022]]</f>
        <v>223136.38120679144</v>
      </c>
      <c r="U25" s="64">
        <f t="shared" si="28"/>
        <v>4.1539029044853919</v>
      </c>
      <c r="V25" s="32">
        <f t="shared" si="29"/>
        <v>-14.219530254488433</v>
      </c>
      <c r="W25" s="32">
        <f t="shared" si="30"/>
        <v>-31.467604529819852</v>
      </c>
      <c r="X25" s="32">
        <f t="shared" si="31"/>
        <v>-48.296503163396892</v>
      </c>
      <c r="Y25" s="99">
        <f t="shared" si="32"/>
        <v>-64.690039037349294</v>
      </c>
      <c r="Z25" s="110">
        <v>21</v>
      </c>
      <c r="AA25" s="34">
        <f t="shared" si="39"/>
        <v>8.36</v>
      </c>
      <c r="AB25" s="33">
        <f t="shared" si="33"/>
        <v>-12.64</v>
      </c>
      <c r="AC25" s="32">
        <v>136.02093438767429</v>
      </c>
      <c r="AD25" s="15">
        <f t="shared" si="22"/>
        <v>-3.0538702907644509E-2</v>
      </c>
      <c r="AE25" s="15">
        <f t="shared" si="23"/>
        <v>0.1045392778582247</v>
      </c>
      <c r="AF25" s="15">
        <f t="shared" si="24"/>
        <v>0.23134383447281576</v>
      </c>
      <c r="AG25" s="15">
        <f t="shared" si="25"/>
        <v>0.3550666916148853</v>
      </c>
      <c r="AH25" s="111">
        <f t="shared" si="26"/>
        <v>0.47558884467721513</v>
      </c>
    </row>
    <row r="26" spans="1:34" ht="15.75" x14ac:dyDescent="0.25">
      <c r="A26" s="25">
        <v>47</v>
      </c>
      <c r="B26" s="26" t="s">
        <v>17</v>
      </c>
      <c r="C26" s="25">
        <v>19</v>
      </c>
      <c r="D26" s="25">
        <v>26</v>
      </c>
      <c r="E26" s="31">
        <f>'Tasapainon muutos, pl. tasaus'!D16</f>
        <v>1811</v>
      </c>
      <c r="F26" s="64">
        <v>1140.352961956854</v>
      </c>
      <c r="G26" s="32">
        <v>803.99285227736675</v>
      </c>
      <c r="H26" s="61">
        <f t="shared" si="34"/>
        <v>-336.36010967948721</v>
      </c>
      <c r="I26" s="64">
        <f t="shared" si="35"/>
        <v>340.5140125839726</v>
      </c>
      <c r="J26" s="32">
        <f t="shared" si="36"/>
        <v>322.1405794249988</v>
      </c>
      <c r="K26" s="32">
        <f t="shared" si="37"/>
        <v>304.89250514966739</v>
      </c>
      <c r="L26" s="32">
        <f t="shared" si="38"/>
        <v>288.06360651609032</v>
      </c>
      <c r="M26" s="32">
        <f t="shared" si="27"/>
        <v>271.67007064213789</v>
      </c>
      <c r="N26" s="61">
        <f t="shared" si="40"/>
        <v>1075.6629229195046</v>
      </c>
      <c r="O26" s="87">
        <f t="shared" si="41"/>
        <v>-64.690039037349379</v>
      </c>
      <c r="P26" s="32">
        <f>Taulukko5[[#This Row],[Tasaus 2023, €/asukas]]*Taulukko5[[#This Row],[Asukasluku 31.12.2022]]</f>
        <v>616670.87678957439</v>
      </c>
      <c r="Q26" s="32">
        <f>Taulukko5[[#This Row],[Tasaus 2024, €/asukas]]*Taulukko5[[#This Row],[Asukasluku 31.12.2022]]</f>
        <v>583396.58933867281</v>
      </c>
      <c r="R26" s="32">
        <f>Taulukko5[[#This Row],[Tasaus 2025, €/asukas]]*Taulukko5[[#This Row],[Asukasluku 31.12.2022]]</f>
        <v>552160.32682604762</v>
      </c>
      <c r="S26" s="32">
        <f>Taulukko5[[#This Row],[Tasaus 2026, €/asukas]]*Taulukko5[[#This Row],[Asukasluku 31.12.2022]]</f>
        <v>521683.19140063954</v>
      </c>
      <c r="T26" s="32">
        <f>Taulukko5[[#This Row],[Tasaus 2027, €/asukas]]*Taulukko5[[#This Row],[Asukasluku 31.12.2022]]</f>
        <v>491994.49793291173</v>
      </c>
      <c r="U26" s="64">
        <f t="shared" si="28"/>
        <v>4.1539029044853919</v>
      </c>
      <c r="V26" s="32">
        <f t="shared" si="29"/>
        <v>-14.219530254488404</v>
      </c>
      <c r="W26" s="32">
        <f t="shared" si="30"/>
        <v>-31.467604529819823</v>
      </c>
      <c r="X26" s="32">
        <f t="shared" si="31"/>
        <v>-48.296503163396892</v>
      </c>
      <c r="Y26" s="99">
        <f t="shared" si="32"/>
        <v>-64.690039037349322</v>
      </c>
      <c r="Z26" s="110">
        <v>21.25</v>
      </c>
      <c r="AA26" s="34">
        <f t="shared" si="39"/>
        <v>8.61</v>
      </c>
      <c r="AB26" s="33">
        <f t="shared" si="33"/>
        <v>-12.64</v>
      </c>
      <c r="AC26" s="32">
        <v>152.46555093397492</v>
      </c>
      <c r="AD26" s="15">
        <f t="shared" si="22"/>
        <v>-2.7244862062540513E-2</v>
      </c>
      <c r="AE26" s="15">
        <f t="shared" si="23"/>
        <v>9.3263889235189662E-2</v>
      </c>
      <c r="AF26" s="15">
        <f t="shared" si="24"/>
        <v>0.20639157066665401</v>
      </c>
      <c r="AG26" s="15">
        <f t="shared" si="25"/>
        <v>0.3167699383076486</v>
      </c>
      <c r="AH26" s="111">
        <f t="shared" si="26"/>
        <v>0.42429282313985334</v>
      </c>
    </row>
    <row r="27" spans="1:34" ht="15.75" x14ac:dyDescent="0.25">
      <c r="A27" s="25">
        <v>49</v>
      </c>
      <c r="B27" s="26" t="s">
        <v>18</v>
      </c>
      <c r="C27" s="25">
        <v>33</v>
      </c>
      <c r="D27" s="25">
        <v>20</v>
      </c>
      <c r="E27" s="31">
        <f>'Tasapainon muutos, pl. tasaus'!D17</f>
        <v>305274</v>
      </c>
      <c r="F27" s="64">
        <v>454.33271310113599</v>
      </c>
      <c r="G27" s="32">
        <v>291.39879401575354</v>
      </c>
      <c r="H27" s="61">
        <f t="shared" si="34"/>
        <v>-162.93391908538246</v>
      </c>
      <c r="I27" s="64">
        <f t="shared" si="35"/>
        <v>167.08782198986785</v>
      </c>
      <c r="J27" s="32">
        <f t="shared" si="36"/>
        <v>148.71438883089402</v>
      </c>
      <c r="K27" s="32">
        <f t="shared" si="37"/>
        <v>131.4663145555626</v>
      </c>
      <c r="L27" s="32">
        <f t="shared" si="38"/>
        <v>114.63741592198556</v>
      </c>
      <c r="M27" s="32">
        <f t="shared" si="27"/>
        <v>98.243880048033148</v>
      </c>
      <c r="N27" s="61">
        <f t="shared" si="40"/>
        <v>389.64267406378667</v>
      </c>
      <c r="O27" s="87">
        <f t="shared" si="41"/>
        <v>-64.690039037349322</v>
      </c>
      <c r="P27" s="32">
        <f>Taulukko5[[#This Row],[Tasaus 2023, €/asukas]]*Taulukko5[[#This Row],[Asukasluku 31.12.2022]]</f>
        <v>51007567.770134918</v>
      </c>
      <c r="Q27" s="32">
        <f>Taulukko5[[#This Row],[Tasaus 2024, €/asukas]]*Taulukko5[[#This Row],[Asukasluku 31.12.2022]]</f>
        <v>45398636.33596234</v>
      </c>
      <c r="R27" s="32">
        <f>Taulukko5[[#This Row],[Tasaus 2025, €/asukas]]*Taulukko5[[#This Row],[Asukasluku 31.12.2022]]</f>
        <v>40133247.709634818</v>
      </c>
      <c r="S27" s="32">
        <f>Taulukko5[[#This Row],[Tasaus 2026, €/asukas]]*Taulukko5[[#This Row],[Asukasluku 31.12.2022]]</f>
        <v>34995822.508168221</v>
      </c>
      <c r="T27" s="32">
        <f>Taulukko5[[#This Row],[Tasaus 2027, €/asukas]]*Taulukko5[[#This Row],[Asukasluku 31.12.2022]]</f>
        <v>29991302.237783272</v>
      </c>
      <c r="U27" s="64">
        <f t="shared" si="28"/>
        <v>4.1539029044853919</v>
      </c>
      <c r="V27" s="32">
        <f t="shared" si="29"/>
        <v>-14.219530254488433</v>
      </c>
      <c r="W27" s="32">
        <f t="shared" si="30"/>
        <v>-31.467604529819852</v>
      </c>
      <c r="X27" s="32">
        <f t="shared" si="31"/>
        <v>-48.296503163396892</v>
      </c>
      <c r="Y27" s="99">
        <f t="shared" si="32"/>
        <v>-64.690039037349308</v>
      </c>
      <c r="Z27" s="110">
        <v>18</v>
      </c>
      <c r="AA27" s="34">
        <f t="shared" si="39"/>
        <v>5.3599999999999994</v>
      </c>
      <c r="AB27" s="33">
        <f t="shared" si="33"/>
        <v>-12.64</v>
      </c>
      <c r="AC27" s="32">
        <v>271.28598097978653</v>
      </c>
      <c r="AD27" s="15">
        <f t="shared" si="22"/>
        <v>-1.5311896654161789E-2</v>
      </c>
      <c r="AE27" s="15">
        <f t="shared" si="23"/>
        <v>5.2415278530547907E-2</v>
      </c>
      <c r="AF27" s="15">
        <f t="shared" si="24"/>
        <v>0.11599421546284951</v>
      </c>
      <c r="AG27" s="15">
        <f t="shared" si="25"/>
        <v>0.17802800936844376</v>
      </c>
      <c r="AH27" s="111">
        <f t="shared" si="26"/>
        <v>0.23845699215164881</v>
      </c>
    </row>
    <row r="28" spans="1:34" ht="14.25" customHeight="1" x14ac:dyDescent="0.25">
      <c r="A28" s="25">
        <v>50</v>
      </c>
      <c r="B28" s="26" t="s">
        <v>19</v>
      </c>
      <c r="C28" s="25">
        <v>4</v>
      </c>
      <c r="D28" s="25">
        <v>23</v>
      </c>
      <c r="E28" s="31">
        <f>'Tasapainon muutos, pl. tasaus'!D18</f>
        <v>11276</v>
      </c>
      <c r="F28" s="64">
        <v>-242.22726279695766</v>
      </c>
      <c r="G28" s="32">
        <v>-187.48830005922329</v>
      </c>
      <c r="H28" s="61">
        <f t="shared" si="34"/>
        <v>54.738962737734369</v>
      </c>
      <c r="I28" s="64">
        <f t="shared" si="35"/>
        <v>-50.585059833248977</v>
      </c>
      <c r="J28" s="32">
        <f t="shared" si="36"/>
        <v>-38.958492992222794</v>
      </c>
      <c r="K28" s="32">
        <f t="shared" si="37"/>
        <v>-26.206567267554217</v>
      </c>
      <c r="L28" s="32">
        <f t="shared" si="38"/>
        <v>-13.035465901131266</v>
      </c>
      <c r="M28" s="32">
        <f t="shared" si="27"/>
        <v>-4.6900390373493082</v>
      </c>
      <c r="N28" s="61">
        <f t="shared" si="40"/>
        <v>-192.17833909657259</v>
      </c>
      <c r="O28" s="87">
        <f t="shared" si="41"/>
        <v>50.048923700385075</v>
      </c>
      <c r="P28" s="32">
        <f>Taulukko5[[#This Row],[Tasaus 2023, €/asukas]]*Taulukko5[[#This Row],[Asukasluku 31.12.2022]]</f>
        <v>-570397.1346797155</v>
      </c>
      <c r="Q28" s="32">
        <f>Taulukko5[[#This Row],[Tasaus 2024, €/asukas]]*Taulukko5[[#This Row],[Asukasluku 31.12.2022]]</f>
        <v>-439295.96698030422</v>
      </c>
      <c r="R28" s="32">
        <f>Taulukko5[[#This Row],[Tasaus 2025, €/asukas]]*Taulukko5[[#This Row],[Asukasluku 31.12.2022]]</f>
        <v>-295505.25250894134</v>
      </c>
      <c r="S28" s="32">
        <f>Taulukko5[[#This Row],[Tasaus 2026, €/asukas]]*Taulukko5[[#This Row],[Asukasluku 31.12.2022]]</f>
        <v>-146987.91350115614</v>
      </c>
      <c r="T28" s="32">
        <f>Taulukko5[[#This Row],[Tasaus 2027, €/asukas]]*Taulukko5[[#This Row],[Asukasluku 31.12.2022]]</f>
        <v>-52884.880185150796</v>
      </c>
      <c r="U28" s="64">
        <f t="shared" si="28"/>
        <v>4.1539029044853919</v>
      </c>
      <c r="V28" s="32">
        <f t="shared" si="29"/>
        <v>15.780469745511574</v>
      </c>
      <c r="W28" s="32">
        <f t="shared" si="30"/>
        <v>28.532395470180152</v>
      </c>
      <c r="X28" s="32">
        <f t="shared" si="31"/>
        <v>41.703496836603101</v>
      </c>
      <c r="Y28" s="99">
        <f t="shared" si="32"/>
        <v>50.04892370038506</v>
      </c>
      <c r="Z28" s="110">
        <v>21</v>
      </c>
      <c r="AA28" s="34">
        <f t="shared" si="39"/>
        <v>8.36</v>
      </c>
      <c r="AB28" s="33">
        <f t="shared" si="33"/>
        <v>-12.64</v>
      </c>
      <c r="AC28" s="32">
        <v>181.37064566630855</v>
      </c>
      <c r="AD28" s="15">
        <f t="shared" si="22"/>
        <v>-2.2902840143866909E-2</v>
      </c>
      <c r="AE28" s="15">
        <f t="shared" si="23"/>
        <v>-8.7006746254545408E-2</v>
      </c>
      <c r="AF28" s="15">
        <f t="shared" si="24"/>
        <v>-0.15731539889136723</v>
      </c>
      <c r="AG28" s="15">
        <f t="shared" si="25"/>
        <v>-0.22993520634717546</v>
      </c>
      <c r="AH28" s="111">
        <f t="shared" si="26"/>
        <v>-0.27594831300576972</v>
      </c>
    </row>
    <row r="29" spans="1:34" ht="15.75" x14ac:dyDescent="0.25">
      <c r="A29" s="25">
        <v>51</v>
      </c>
      <c r="B29" s="26" t="s">
        <v>20</v>
      </c>
      <c r="C29" s="25">
        <v>4</v>
      </c>
      <c r="D29" s="25">
        <v>24</v>
      </c>
      <c r="E29" s="31">
        <f>'Tasapainon muutos, pl. tasaus'!D19</f>
        <v>9211</v>
      </c>
      <c r="F29" s="64">
        <v>104.09715900099953</v>
      </c>
      <c r="G29" s="32">
        <v>606.07758222518169</v>
      </c>
      <c r="H29" s="61">
        <f t="shared" si="34"/>
        <v>501.98042322418218</v>
      </c>
      <c r="I29" s="64">
        <f t="shared" si="35"/>
        <v>-497.82652031969678</v>
      </c>
      <c r="J29" s="32">
        <f t="shared" si="36"/>
        <v>-486.19995347867058</v>
      </c>
      <c r="K29" s="32">
        <f t="shared" si="37"/>
        <v>-473.448027754002</v>
      </c>
      <c r="L29" s="32">
        <f t="shared" si="38"/>
        <v>-460.27692638757907</v>
      </c>
      <c r="M29" s="32">
        <f t="shared" si="27"/>
        <v>-446.6704622615315</v>
      </c>
      <c r="N29" s="61">
        <f t="shared" si="40"/>
        <v>159.40711996365019</v>
      </c>
      <c r="O29" s="87">
        <f t="shared" si="41"/>
        <v>55.309960962650663</v>
      </c>
      <c r="P29" s="32">
        <f>Taulukko5[[#This Row],[Tasaus 2023, €/asukas]]*Taulukko5[[#This Row],[Asukasluku 31.12.2022]]</f>
        <v>-4585480.0786647275</v>
      </c>
      <c r="Q29" s="32">
        <f>Taulukko5[[#This Row],[Tasaus 2024, €/asukas]]*Taulukko5[[#This Row],[Asukasluku 31.12.2022]]</f>
        <v>-4478387.7714920351</v>
      </c>
      <c r="R29" s="32">
        <f>Taulukko5[[#This Row],[Tasaus 2025, €/asukas]]*Taulukko5[[#This Row],[Asukasluku 31.12.2022]]</f>
        <v>-4360929.7836421123</v>
      </c>
      <c r="S29" s="32">
        <f>Taulukko5[[#This Row],[Tasaus 2026, €/asukas]]*Taulukko5[[#This Row],[Asukasluku 31.12.2022]]</f>
        <v>-4239610.7689559907</v>
      </c>
      <c r="T29" s="32">
        <f>Taulukko5[[#This Row],[Tasaus 2027, €/asukas]]*Taulukko5[[#This Row],[Asukasluku 31.12.2022]]</f>
        <v>-4114281.6278909668</v>
      </c>
      <c r="U29" s="64">
        <f t="shared" si="28"/>
        <v>4.1539029044853919</v>
      </c>
      <c r="V29" s="32">
        <f t="shared" si="29"/>
        <v>15.780469745511596</v>
      </c>
      <c r="W29" s="32">
        <f t="shared" si="30"/>
        <v>28.532395470180177</v>
      </c>
      <c r="X29" s="32">
        <f t="shared" si="31"/>
        <v>41.703496836603108</v>
      </c>
      <c r="Y29" s="99">
        <f t="shared" si="32"/>
        <v>55.309960962650678</v>
      </c>
      <c r="Z29" s="110">
        <v>18</v>
      </c>
      <c r="AA29" s="34">
        <f t="shared" si="39"/>
        <v>5.3599999999999994</v>
      </c>
      <c r="AB29" s="33">
        <f t="shared" si="33"/>
        <v>-12.64</v>
      </c>
      <c r="AC29" s="32">
        <v>194.26967818383292</v>
      </c>
      <c r="AD29" s="15">
        <f t="shared" si="22"/>
        <v>-2.1382147452546092E-2</v>
      </c>
      <c r="AE29" s="15">
        <f t="shared" si="23"/>
        <v>-8.1229710642640285E-2</v>
      </c>
      <c r="AF29" s="15">
        <f t="shared" si="24"/>
        <v>-0.14687004033218518</v>
      </c>
      <c r="AG29" s="15">
        <f t="shared" si="25"/>
        <v>-0.21466806980109396</v>
      </c>
      <c r="AH29" s="111">
        <f t="shared" si="26"/>
        <v>-0.28470712197459935</v>
      </c>
    </row>
    <row r="30" spans="1:34" ht="15.75" x14ac:dyDescent="0.25">
      <c r="A30" s="25">
        <v>52</v>
      </c>
      <c r="B30" s="26" t="s">
        <v>21</v>
      </c>
      <c r="C30" s="25">
        <v>14</v>
      </c>
      <c r="D30" s="25">
        <v>25</v>
      </c>
      <c r="E30" s="31">
        <f>'Tasapainon muutos, pl. tasaus'!D20</f>
        <v>2346</v>
      </c>
      <c r="F30" s="64">
        <v>142.19653747441168</v>
      </c>
      <c r="G30" s="32">
        <v>53.640489078144313</v>
      </c>
      <c r="H30" s="61">
        <f t="shared" si="34"/>
        <v>-88.556048396267371</v>
      </c>
      <c r="I30" s="64">
        <f t="shared" si="35"/>
        <v>92.709951300752763</v>
      </c>
      <c r="J30" s="32">
        <f t="shared" si="36"/>
        <v>74.336518141778939</v>
      </c>
      <c r="K30" s="32">
        <f t="shared" si="37"/>
        <v>57.088443866447527</v>
      </c>
      <c r="L30" s="32">
        <f t="shared" si="38"/>
        <v>40.259545232870472</v>
      </c>
      <c r="M30" s="32">
        <f t="shared" si="27"/>
        <v>23.866009358918063</v>
      </c>
      <c r="N30" s="61">
        <f t="shared" si="40"/>
        <v>77.506498437062376</v>
      </c>
      <c r="O30" s="87">
        <f t="shared" si="41"/>
        <v>-64.690039037349308</v>
      </c>
      <c r="P30" s="32">
        <f>Taulukko5[[#This Row],[Tasaus 2023, €/asukas]]*Taulukko5[[#This Row],[Asukasluku 31.12.2022]]</f>
        <v>217497.54575156598</v>
      </c>
      <c r="Q30" s="32">
        <f>Taulukko5[[#This Row],[Tasaus 2024, €/asukas]]*Taulukko5[[#This Row],[Asukasluku 31.12.2022]]</f>
        <v>174393.4715606134</v>
      </c>
      <c r="R30" s="32">
        <f>Taulukko5[[#This Row],[Tasaus 2025, €/asukas]]*Taulukko5[[#This Row],[Asukasluku 31.12.2022]]</f>
        <v>133929.48931068589</v>
      </c>
      <c r="S30" s="32">
        <f>Taulukko5[[#This Row],[Tasaus 2026, €/asukas]]*Taulukko5[[#This Row],[Asukasluku 31.12.2022]]</f>
        <v>94448.893116314124</v>
      </c>
      <c r="T30" s="32">
        <f>Taulukko5[[#This Row],[Tasaus 2027, €/asukas]]*Taulukko5[[#This Row],[Asukasluku 31.12.2022]]</f>
        <v>55989.65795602178</v>
      </c>
      <c r="U30" s="64">
        <f t="shared" si="28"/>
        <v>4.1539029044853919</v>
      </c>
      <c r="V30" s="32">
        <f t="shared" si="29"/>
        <v>-14.219530254488433</v>
      </c>
      <c r="W30" s="32">
        <f t="shared" si="30"/>
        <v>-31.467604529819845</v>
      </c>
      <c r="X30" s="32">
        <f t="shared" si="31"/>
        <v>-48.296503163396899</v>
      </c>
      <c r="Y30" s="99">
        <f t="shared" si="32"/>
        <v>-64.690039037349308</v>
      </c>
      <c r="Z30" s="110">
        <v>22.499999999999996</v>
      </c>
      <c r="AA30" s="34">
        <f t="shared" si="39"/>
        <v>9.8599999999999959</v>
      </c>
      <c r="AB30" s="33">
        <f t="shared" si="33"/>
        <v>-12.64</v>
      </c>
      <c r="AC30" s="32">
        <v>146.22954515366266</v>
      </c>
      <c r="AD30" s="15">
        <f t="shared" si="22"/>
        <v>-2.8406727929847136E-2</v>
      </c>
      <c r="AE30" s="15">
        <f t="shared" si="23"/>
        <v>9.7241157657613569E-2</v>
      </c>
      <c r="AF30" s="15">
        <f t="shared" si="24"/>
        <v>0.2151932052907139</v>
      </c>
      <c r="AG30" s="15">
        <f t="shared" si="25"/>
        <v>0.33027869376633429</v>
      </c>
      <c r="AH30" s="111">
        <f t="shared" si="26"/>
        <v>0.44238692645436978</v>
      </c>
    </row>
    <row r="31" spans="1:34" ht="15.75" x14ac:dyDescent="0.25">
      <c r="A31" s="25">
        <v>61</v>
      </c>
      <c r="B31" s="26" t="s">
        <v>22</v>
      </c>
      <c r="C31" s="25">
        <v>5</v>
      </c>
      <c r="D31" s="25">
        <v>23</v>
      </c>
      <c r="E31" s="31">
        <f>'Tasapainon muutos, pl. tasaus'!D21</f>
        <v>16459</v>
      </c>
      <c r="F31" s="64">
        <v>101.25980439069089</v>
      </c>
      <c r="G31" s="32">
        <v>11.726902093344263</v>
      </c>
      <c r="H31" s="61">
        <f t="shared" si="34"/>
        <v>-89.532902297346624</v>
      </c>
      <c r="I31" s="64">
        <f t="shared" si="35"/>
        <v>93.686805201832016</v>
      </c>
      <c r="J31" s="32">
        <f t="shared" si="36"/>
        <v>75.313372042858191</v>
      </c>
      <c r="K31" s="32">
        <f t="shared" si="37"/>
        <v>58.065297767526779</v>
      </c>
      <c r="L31" s="32">
        <f t="shared" si="38"/>
        <v>41.236399133949725</v>
      </c>
      <c r="M31" s="32">
        <f t="shared" si="27"/>
        <v>24.842863259997316</v>
      </c>
      <c r="N31" s="61">
        <f t="shared" si="40"/>
        <v>36.56976535334158</v>
      </c>
      <c r="O31" s="87">
        <f t="shared" si="41"/>
        <v>-64.690039037349308</v>
      </c>
      <c r="P31" s="32">
        <f>Taulukko5[[#This Row],[Tasaus 2023, €/asukas]]*Taulukko5[[#This Row],[Asukasluku 31.12.2022]]</f>
        <v>1541991.1268169531</v>
      </c>
      <c r="Q31" s="32">
        <f>Taulukko5[[#This Row],[Tasaus 2024, €/asukas]]*Taulukko5[[#This Row],[Asukasluku 31.12.2022]]</f>
        <v>1239582.790453403</v>
      </c>
      <c r="R31" s="32">
        <f>Taulukko5[[#This Row],[Tasaus 2025, €/asukas]]*Taulukko5[[#This Row],[Asukasluku 31.12.2022]]</f>
        <v>955696.73595572321</v>
      </c>
      <c r="S31" s="32">
        <f>Taulukko5[[#This Row],[Tasaus 2026, €/asukas]]*Taulukko5[[#This Row],[Asukasluku 31.12.2022]]</f>
        <v>678709.89334567857</v>
      </c>
      <c r="T31" s="32">
        <f>Taulukko5[[#This Row],[Tasaus 2027, €/asukas]]*Taulukko5[[#This Row],[Asukasluku 31.12.2022]]</f>
        <v>408888.68639629585</v>
      </c>
      <c r="U31" s="64">
        <f t="shared" si="28"/>
        <v>4.1539029044853919</v>
      </c>
      <c r="V31" s="32">
        <f t="shared" si="29"/>
        <v>-14.219530254488433</v>
      </c>
      <c r="W31" s="32">
        <f t="shared" si="30"/>
        <v>-31.467604529819845</v>
      </c>
      <c r="X31" s="32">
        <f t="shared" si="31"/>
        <v>-48.296503163396899</v>
      </c>
      <c r="Y31" s="99">
        <f t="shared" si="32"/>
        <v>-64.690039037349308</v>
      </c>
      <c r="Z31" s="110">
        <v>20.5</v>
      </c>
      <c r="AA31" s="34">
        <f t="shared" si="39"/>
        <v>7.8599999999999994</v>
      </c>
      <c r="AB31" s="33">
        <f t="shared" si="33"/>
        <v>-12.64</v>
      </c>
      <c r="AC31" s="32">
        <v>168.12118779259384</v>
      </c>
      <c r="AD31" s="15">
        <f t="shared" si="22"/>
        <v>-2.4707789416821987E-2</v>
      </c>
      <c r="AE31" s="15">
        <f t="shared" si="23"/>
        <v>8.4579049441588811E-2</v>
      </c>
      <c r="AF31" s="15">
        <f t="shared" si="24"/>
        <v>0.18717215208258284</v>
      </c>
      <c r="AG31" s="15">
        <f t="shared" si="25"/>
        <v>0.28727196017065304</v>
      </c>
      <c r="AH31" s="111">
        <f t="shared" si="26"/>
        <v>0.38478219126762003</v>
      </c>
    </row>
    <row r="32" spans="1:34" ht="15.75" x14ac:dyDescent="0.25">
      <c r="A32" s="25">
        <v>69</v>
      </c>
      <c r="B32" s="26" t="s">
        <v>23</v>
      </c>
      <c r="C32" s="25">
        <v>17</v>
      </c>
      <c r="D32" s="25">
        <v>24</v>
      </c>
      <c r="E32" s="31">
        <f>'Tasapainon muutos, pl. tasaus'!D22</f>
        <v>6687</v>
      </c>
      <c r="F32" s="64">
        <v>-250.84389068573574</v>
      </c>
      <c r="G32" s="32">
        <v>39.809046048249286</v>
      </c>
      <c r="H32" s="61">
        <f t="shared" si="34"/>
        <v>290.65293673398503</v>
      </c>
      <c r="I32" s="64">
        <f t="shared" si="35"/>
        <v>-286.49903382949964</v>
      </c>
      <c r="J32" s="32">
        <f t="shared" si="36"/>
        <v>-274.87246698847343</v>
      </c>
      <c r="K32" s="32">
        <f t="shared" si="37"/>
        <v>-262.12054126380485</v>
      </c>
      <c r="L32" s="32">
        <f t="shared" si="38"/>
        <v>-248.94943989738192</v>
      </c>
      <c r="M32" s="32">
        <f t="shared" si="27"/>
        <v>-235.34297577133435</v>
      </c>
      <c r="N32" s="61">
        <f t="shared" si="40"/>
        <v>-195.53392972308507</v>
      </c>
      <c r="O32" s="87">
        <f t="shared" si="41"/>
        <v>55.309960962650678</v>
      </c>
      <c r="P32" s="32">
        <f>Taulukko5[[#This Row],[Tasaus 2023, €/asukas]]*Taulukko5[[#This Row],[Asukasluku 31.12.2022]]</f>
        <v>-1915819.0392178642</v>
      </c>
      <c r="Q32" s="32">
        <f>Taulukko5[[#This Row],[Tasaus 2024, €/asukas]]*Taulukko5[[#This Row],[Asukasluku 31.12.2022]]</f>
        <v>-1838072.1867519219</v>
      </c>
      <c r="R32" s="32">
        <f>Taulukko5[[#This Row],[Tasaus 2025, €/asukas]]*Taulukko5[[#This Row],[Asukasluku 31.12.2022]]</f>
        <v>-1752800.059431063</v>
      </c>
      <c r="S32" s="32">
        <f>Taulukko5[[#This Row],[Tasaus 2026, €/asukas]]*Taulukko5[[#This Row],[Asukasluku 31.12.2022]]</f>
        <v>-1664724.904593793</v>
      </c>
      <c r="T32" s="32">
        <f>Taulukko5[[#This Row],[Tasaus 2027, €/asukas]]*Taulukko5[[#This Row],[Asukasluku 31.12.2022]]</f>
        <v>-1573738.4789829128</v>
      </c>
      <c r="U32" s="64">
        <f t="shared" si="28"/>
        <v>4.1539029044853919</v>
      </c>
      <c r="V32" s="32">
        <f t="shared" si="29"/>
        <v>15.780469745511596</v>
      </c>
      <c r="W32" s="32">
        <f t="shared" si="30"/>
        <v>28.532395470180177</v>
      </c>
      <c r="X32" s="32">
        <f t="shared" si="31"/>
        <v>41.703496836603108</v>
      </c>
      <c r="Y32" s="99">
        <f t="shared" si="32"/>
        <v>55.309960962650678</v>
      </c>
      <c r="Z32" s="110">
        <v>22.5</v>
      </c>
      <c r="AA32" s="34">
        <f t="shared" si="39"/>
        <v>9.86</v>
      </c>
      <c r="AB32" s="33">
        <f t="shared" si="33"/>
        <v>-12.64</v>
      </c>
      <c r="AC32" s="32">
        <v>151.50046430606849</v>
      </c>
      <c r="AD32" s="15">
        <f t="shared" si="22"/>
        <v>-2.7418416989755744E-2</v>
      </c>
      <c r="AE32" s="15">
        <f t="shared" si="23"/>
        <v>-0.10416119724643969</v>
      </c>
      <c r="AF32" s="15">
        <f t="shared" si="24"/>
        <v>-0.18833206618124723</v>
      </c>
      <c r="AG32" s="15">
        <f t="shared" si="25"/>
        <v>-0.27526976255565599</v>
      </c>
      <c r="AH32" s="111">
        <f t="shared" si="26"/>
        <v>-0.36508113170472434</v>
      </c>
    </row>
    <row r="33" spans="1:34" ht="15.75" x14ac:dyDescent="0.25">
      <c r="A33" s="25">
        <v>71</v>
      </c>
      <c r="B33" s="26" t="s">
        <v>24</v>
      </c>
      <c r="C33" s="25">
        <v>17</v>
      </c>
      <c r="D33" s="25">
        <v>24</v>
      </c>
      <c r="E33" s="31">
        <f>'Tasapainon muutos, pl. tasaus'!D23</f>
        <v>6591</v>
      </c>
      <c r="F33" s="64">
        <v>-232.81106489428331</v>
      </c>
      <c r="G33" s="32">
        <v>-100.28305683478357</v>
      </c>
      <c r="H33" s="61">
        <f t="shared" si="34"/>
        <v>132.52800805949974</v>
      </c>
      <c r="I33" s="64">
        <f t="shared" si="35"/>
        <v>-128.37410515501435</v>
      </c>
      <c r="J33" s="32">
        <f t="shared" si="36"/>
        <v>-116.74753831398817</v>
      </c>
      <c r="K33" s="32">
        <f t="shared" si="37"/>
        <v>-103.99561258931959</v>
      </c>
      <c r="L33" s="32">
        <f t="shared" si="38"/>
        <v>-90.824511222896632</v>
      </c>
      <c r="M33" s="32">
        <f t="shared" si="27"/>
        <v>-77.218047096849048</v>
      </c>
      <c r="N33" s="61">
        <f t="shared" si="40"/>
        <v>-177.5011039316326</v>
      </c>
      <c r="O33" s="87">
        <f t="shared" si="41"/>
        <v>55.309960962650706</v>
      </c>
      <c r="P33" s="32">
        <f>Taulukko5[[#This Row],[Tasaus 2023, €/asukas]]*Taulukko5[[#This Row],[Asukasluku 31.12.2022]]</f>
        <v>-846113.72707669961</v>
      </c>
      <c r="Q33" s="32">
        <f>Taulukko5[[#This Row],[Tasaus 2024, €/asukas]]*Taulukko5[[#This Row],[Asukasluku 31.12.2022]]</f>
        <v>-769483.02502749604</v>
      </c>
      <c r="R33" s="32">
        <f>Taulukko5[[#This Row],[Tasaus 2025, €/asukas]]*Taulukko5[[#This Row],[Asukasluku 31.12.2022]]</f>
        <v>-685435.08257620537</v>
      </c>
      <c r="S33" s="32">
        <f>Taulukko5[[#This Row],[Tasaus 2026, €/asukas]]*Taulukko5[[#This Row],[Asukasluku 31.12.2022]]</f>
        <v>-598624.35347011173</v>
      </c>
      <c r="T33" s="32">
        <f>Taulukko5[[#This Row],[Tasaus 2027, €/asukas]]*Taulukko5[[#This Row],[Asukasluku 31.12.2022]]</f>
        <v>-508944.14841533208</v>
      </c>
      <c r="U33" s="64">
        <f t="shared" si="28"/>
        <v>4.1539029044853919</v>
      </c>
      <c r="V33" s="32">
        <f t="shared" si="29"/>
        <v>15.780469745511567</v>
      </c>
      <c r="W33" s="32">
        <f t="shared" si="30"/>
        <v>28.532395470180148</v>
      </c>
      <c r="X33" s="32">
        <f t="shared" si="31"/>
        <v>41.703496836603108</v>
      </c>
      <c r="Y33" s="99">
        <f t="shared" si="32"/>
        <v>55.309960962650692</v>
      </c>
      <c r="Z33" s="110">
        <v>22</v>
      </c>
      <c r="AA33" s="34">
        <f t="shared" si="39"/>
        <v>9.36</v>
      </c>
      <c r="AB33" s="33">
        <f t="shared" si="33"/>
        <v>-12.64</v>
      </c>
      <c r="AC33" s="32">
        <v>143.00613957973556</v>
      </c>
      <c r="AD33" s="15">
        <f t="shared" si="22"/>
        <v>-2.9047024950766616E-2</v>
      </c>
      <c r="AE33" s="15">
        <f t="shared" si="23"/>
        <v>-0.11034819758009684</v>
      </c>
      <c r="AF33" s="15">
        <f t="shared" si="24"/>
        <v>-0.19951867489067779</v>
      </c>
      <c r="AG33" s="15">
        <f t="shared" si="25"/>
        <v>-0.29162032454802822</v>
      </c>
      <c r="AH33" s="111">
        <f t="shared" si="26"/>
        <v>-0.38676633832082197</v>
      </c>
    </row>
    <row r="34" spans="1:34" ht="15.75" x14ac:dyDescent="0.25">
      <c r="A34" s="25">
        <v>72</v>
      </c>
      <c r="B34" s="26" t="s">
        <v>25</v>
      </c>
      <c r="C34" s="25">
        <v>17</v>
      </c>
      <c r="D34" s="25">
        <v>26</v>
      </c>
      <c r="E34" s="31">
        <f>'Tasapainon muutos, pl. tasaus'!D24</f>
        <v>960</v>
      </c>
      <c r="F34" s="64">
        <v>59.786439411845642</v>
      </c>
      <c r="G34" s="32">
        <v>150.33492790574189</v>
      </c>
      <c r="H34" s="61">
        <f t="shared" si="34"/>
        <v>90.548488493896258</v>
      </c>
      <c r="I34" s="64">
        <f t="shared" si="35"/>
        <v>-86.394585589410866</v>
      </c>
      <c r="J34" s="32">
        <f t="shared" si="36"/>
        <v>-74.768018748384691</v>
      </c>
      <c r="K34" s="32">
        <f t="shared" si="37"/>
        <v>-62.016093023716103</v>
      </c>
      <c r="L34" s="32">
        <f t="shared" si="38"/>
        <v>-48.844991657293157</v>
      </c>
      <c r="M34" s="32">
        <f t="shared" si="27"/>
        <v>-35.238527531245566</v>
      </c>
      <c r="N34" s="61">
        <f t="shared" si="40"/>
        <v>115.09640037449633</v>
      </c>
      <c r="O34" s="87">
        <f t="shared" si="41"/>
        <v>55.309960962650685</v>
      </c>
      <c r="P34" s="32">
        <f>Taulukko5[[#This Row],[Tasaus 2023, €/asukas]]*Taulukko5[[#This Row],[Asukasluku 31.12.2022]]</f>
        <v>-82938.802165834437</v>
      </c>
      <c r="Q34" s="32">
        <f>Taulukko5[[#This Row],[Tasaus 2024, €/asukas]]*Taulukko5[[#This Row],[Asukasluku 31.12.2022]]</f>
        <v>-71777.297998449299</v>
      </c>
      <c r="R34" s="32">
        <f>Taulukko5[[#This Row],[Tasaus 2025, €/asukas]]*Taulukko5[[#This Row],[Asukasluku 31.12.2022]]</f>
        <v>-59535.449302767462</v>
      </c>
      <c r="S34" s="32">
        <f>Taulukko5[[#This Row],[Tasaus 2026, €/asukas]]*Taulukko5[[#This Row],[Asukasluku 31.12.2022]]</f>
        <v>-46891.191991001433</v>
      </c>
      <c r="T34" s="32">
        <f>Taulukko5[[#This Row],[Tasaus 2027, €/asukas]]*Taulukko5[[#This Row],[Asukasluku 31.12.2022]]</f>
        <v>-33828.986429995741</v>
      </c>
      <c r="U34" s="64">
        <f t="shared" si="28"/>
        <v>4.1539029044853919</v>
      </c>
      <c r="V34" s="32">
        <f t="shared" si="29"/>
        <v>15.780469745511567</v>
      </c>
      <c r="W34" s="32">
        <f t="shared" si="30"/>
        <v>28.532395470180155</v>
      </c>
      <c r="X34" s="32">
        <f t="shared" si="31"/>
        <v>41.703496836603101</v>
      </c>
      <c r="Y34" s="99">
        <f t="shared" si="32"/>
        <v>55.309960962650692</v>
      </c>
      <c r="Z34" s="110">
        <v>20.5</v>
      </c>
      <c r="AA34" s="34">
        <f t="shared" si="39"/>
        <v>7.8599999999999994</v>
      </c>
      <c r="AB34" s="33">
        <f t="shared" si="33"/>
        <v>-12.64</v>
      </c>
      <c r="AC34" s="32">
        <v>179.62590002782909</v>
      </c>
      <c r="AD34" s="15">
        <f t="shared" si="22"/>
        <v>-2.3125300437419304E-2</v>
      </c>
      <c r="AE34" s="15">
        <f t="shared" si="23"/>
        <v>-8.7851861803151604E-2</v>
      </c>
      <c r="AF34" s="15">
        <f t="shared" si="24"/>
        <v>-0.15884343775457596</v>
      </c>
      <c r="AG34" s="15">
        <f t="shared" si="25"/>
        <v>-0.23216861727702998</v>
      </c>
      <c r="AH34" s="111">
        <f t="shared" si="26"/>
        <v>-0.30791751609362361</v>
      </c>
    </row>
    <row r="35" spans="1:34" ht="15.75" x14ac:dyDescent="0.25">
      <c r="A35" s="25">
        <v>74</v>
      </c>
      <c r="B35" s="26" t="s">
        <v>26</v>
      </c>
      <c r="C35" s="25">
        <v>16</v>
      </c>
      <c r="D35" s="25">
        <v>26</v>
      </c>
      <c r="E35" s="31">
        <f>'Tasapainon muutos, pl. tasaus'!D25</f>
        <v>1052</v>
      </c>
      <c r="F35" s="64">
        <v>514.33535727191031</v>
      </c>
      <c r="G35" s="32">
        <v>443.29841739264316</v>
      </c>
      <c r="H35" s="61">
        <f t="shared" si="34"/>
        <v>-71.036939879267152</v>
      </c>
      <c r="I35" s="64">
        <f t="shared" si="35"/>
        <v>75.190842783752544</v>
      </c>
      <c r="J35" s="32">
        <f t="shared" si="36"/>
        <v>56.817409624778726</v>
      </c>
      <c r="K35" s="32">
        <f t="shared" si="37"/>
        <v>39.569335349447307</v>
      </c>
      <c r="L35" s="32">
        <f t="shared" si="38"/>
        <v>22.740436715870256</v>
      </c>
      <c r="M35" s="32">
        <f t="shared" si="27"/>
        <v>6.3469008419178436</v>
      </c>
      <c r="N35" s="61">
        <f t="shared" si="40"/>
        <v>449.64531823456099</v>
      </c>
      <c r="O35" s="87">
        <f t="shared" si="41"/>
        <v>-64.690039037349322</v>
      </c>
      <c r="P35" s="32">
        <f>Taulukko5[[#This Row],[Tasaus 2023, €/asukas]]*Taulukko5[[#This Row],[Asukasluku 31.12.2022]]</f>
        <v>79100.766608507678</v>
      </c>
      <c r="Q35" s="32">
        <f>Taulukko5[[#This Row],[Tasaus 2024, €/asukas]]*Taulukko5[[#This Row],[Asukasluku 31.12.2022]]</f>
        <v>59771.914925267221</v>
      </c>
      <c r="R35" s="32">
        <f>Taulukko5[[#This Row],[Tasaus 2025, €/asukas]]*Taulukko5[[#This Row],[Asukasluku 31.12.2022]]</f>
        <v>41626.940787618565</v>
      </c>
      <c r="S35" s="32">
        <f>Taulukko5[[#This Row],[Tasaus 2026, €/asukas]]*Taulukko5[[#This Row],[Asukasluku 31.12.2022]]</f>
        <v>23922.939425095508</v>
      </c>
      <c r="T35" s="32">
        <f>Taulukko5[[#This Row],[Tasaus 2027, €/asukas]]*Taulukko5[[#This Row],[Asukasluku 31.12.2022]]</f>
        <v>6676.9396856975718</v>
      </c>
      <c r="U35" s="64">
        <f t="shared" si="28"/>
        <v>4.1539029044853919</v>
      </c>
      <c r="V35" s="32">
        <f t="shared" si="29"/>
        <v>-14.219530254488426</v>
      </c>
      <c r="W35" s="32">
        <f t="shared" si="30"/>
        <v>-31.467604529819845</v>
      </c>
      <c r="X35" s="32">
        <f t="shared" si="31"/>
        <v>-48.296503163396892</v>
      </c>
      <c r="Y35" s="99">
        <f t="shared" si="32"/>
        <v>-64.690039037349308</v>
      </c>
      <c r="Z35" s="110">
        <v>23.5</v>
      </c>
      <c r="AA35" s="34">
        <f t="shared" si="39"/>
        <v>10.86</v>
      </c>
      <c r="AB35" s="33">
        <f t="shared" si="33"/>
        <v>-12.64</v>
      </c>
      <c r="AC35" s="32">
        <v>139.71852023455011</v>
      </c>
      <c r="AD35" s="15">
        <f t="shared" si="22"/>
        <v>-2.9730510296788838E-2</v>
      </c>
      <c r="AE35" s="15">
        <f t="shared" si="23"/>
        <v>0.10177269434730363</v>
      </c>
      <c r="AF35" s="15">
        <f t="shared" si="24"/>
        <v>0.22522142717367843</v>
      </c>
      <c r="AG35" s="15">
        <f t="shared" si="25"/>
        <v>0.34567001627500743</v>
      </c>
      <c r="AH35" s="111">
        <f t="shared" si="26"/>
        <v>0.46300260644581687</v>
      </c>
    </row>
    <row r="36" spans="1:34" ht="15.75" x14ac:dyDescent="0.25">
      <c r="A36" s="25">
        <v>75</v>
      </c>
      <c r="B36" s="26" t="s">
        <v>27</v>
      </c>
      <c r="C36" s="25">
        <v>8</v>
      </c>
      <c r="D36" s="25">
        <v>22</v>
      </c>
      <c r="E36" s="31">
        <f>'Tasapainon muutos, pl. tasaus'!D26</f>
        <v>19549</v>
      </c>
      <c r="F36" s="64">
        <v>113.4848630491413</v>
      </c>
      <c r="G36" s="32">
        <v>167.88721481119626</v>
      </c>
      <c r="H36" s="61">
        <f t="shared" si="34"/>
        <v>54.402351762054963</v>
      </c>
      <c r="I36" s="64">
        <f t="shared" si="35"/>
        <v>-50.248448857569571</v>
      </c>
      <c r="J36" s="32">
        <f t="shared" si="36"/>
        <v>-38.621882016543388</v>
      </c>
      <c r="K36" s="32">
        <f t="shared" si="37"/>
        <v>-25.869956291874811</v>
      </c>
      <c r="L36" s="32">
        <f t="shared" si="38"/>
        <v>-12.69885492545186</v>
      </c>
      <c r="M36" s="32">
        <f t="shared" si="27"/>
        <v>-4.6900390373493082</v>
      </c>
      <c r="N36" s="61">
        <f t="shared" si="40"/>
        <v>163.19717577384694</v>
      </c>
      <c r="O36" s="87">
        <f t="shared" si="41"/>
        <v>49.71231272470564</v>
      </c>
      <c r="P36" s="32">
        <f>Taulukko5[[#This Row],[Tasaus 2023, €/asukas]]*Taulukko5[[#This Row],[Asukasluku 31.12.2022]]</f>
        <v>-982306.92671662755</v>
      </c>
      <c r="Q36" s="32">
        <f>Taulukko5[[#This Row],[Tasaus 2024, €/asukas]]*Taulukko5[[#This Row],[Asukasluku 31.12.2022]]</f>
        <v>-755019.17154140666</v>
      </c>
      <c r="R36" s="32">
        <f>Taulukko5[[#This Row],[Tasaus 2025, €/asukas]]*Taulukko5[[#This Row],[Asukasluku 31.12.2022]]</f>
        <v>-505731.77554986067</v>
      </c>
      <c r="S36" s="32">
        <f>Taulukko5[[#This Row],[Tasaus 2026, €/asukas]]*Taulukko5[[#This Row],[Asukasluku 31.12.2022]]</f>
        <v>-248249.91493765841</v>
      </c>
      <c r="T36" s="32">
        <f>Taulukko5[[#This Row],[Tasaus 2027, €/asukas]]*Taulukko5[[#This Row],[Asukasluku 31.12.2022]]</f>
        <v>-91685.57314114162</v>
      </c>
      <c r="U36" s="64">
        <f t="shared" si="28"/>
        <v>4.1539029044853919</v>
      </c>
      <c r="V36" s="32">
        <f t="shared" si="29"/>
        <v>15.780469745511574</v>
      </c>
      <c r="W36" s="32">
        <f t="shared" si="30"/>
        <v>28.532395470180152</v>
      </c>
      <c r="X36" s="32">
        <f t="shared" si="31"/>
        <v>41.703496836603101</v>
      </c>
      <c r="Y36" s="99">
        <f t="shared" si="32"/>
        <v>49.712312724705654</v>
      </c>
      <c r="Z36" s="110">
        <v>21</v>
      </c>
      <c r="AA36" s="34">
        <f t="shared" si="39"/>
        <v>8.36</v>
      </c>
      <c r="AB36" s="33">
        <f t="shared" si="33"/>
        <v>-12.64</v>
      </c>
      <c r="AC36" s="32">
        <v>188.95567003423017</v>
      </c>
      <c r="AD36" s="15">
        <f t="shared" si="22"/>
        <v>-2.1983478472664481E-2</v>
      </c>
      <c r="AE36" s="15">
        <f t="shared" si="23"/>
        <v>-8.3514137165891192E-2</v>
      </c>
      <c r="AF36" s="15">
        <f t="shared" si="24"/>
        <v>-0.15100047257121937</v>
      </c>
      <c r="AG36" s="15">
        <f t="shared" si="25"/>
        <v>-0.22070518883634624</v>
      </c>
      <c r="AH36" s="111">
        <f t="shared" si="26"/>
        <v>-0.26308981739314857</v>
      </c>
    </row>
    <row r="37" spans="1:34" ht="15.75" x14ac:dyDescent="0.25">
      <c r="A37" s="25">
        <v>77</v>
      </c>
      <c r="B37" s="26" t="s">
        <v>28</v>
      </c>
      <c r="C37" s="25">
        <v>13</v>
      </c>
      <c r="D37" s="25">
        <v>25</v>
      </c>
      <c r="E37" s="31">
        <f>'Tasapainon muutos, pl. tasaus'!D27</f>
        <v>4601</v>
      </c>
      <c r="F37" s="64">
        <v>-29.682107115131608</v>
      </c>
      <c r="G37" s="32">
        <v>40.546171072149484</v>
      </c>
      <c r="H37" s="61">
        <f t="shared" si="34"/>
        <v>70.228278187281092</v>
      </c>
      <c r="I37" s="64">
        <f t="shared" si="35"/>
        <v>-66.0743752827957</v>
      </c>
      <c r="J37" s="32">
        <f t="shared" si="36"/>
        <v>-54.447808441769517</v>
      </c>
      <c r="K37" s="32">
        <f t="shared" si="37"/>
        <v>-41.695882717100936</v>
      </c>
      <c r="L37" s="32">
        <f t="shared" si="38"/>
        <v>-28.524781350677987</v>
      </c>
      <c r="M37" s="32">
        <f t="shared" si="27"/>
        <v>-14.9183172246304</v>
      </c>
      <c r="N37" s="61">
        <f t="shared" si="40"/>
        <v>25.627853847519084</v>
      </c>
      <c r="O37" s="87">
        <f t="shared" si="41"/>
        <v>55.309960962650692</v>
      </c>
      <c r="P37" s="32">
        <f>Taulukko5[[#This Row],[Tasaus 2023, €/asukas]]*Taulukko5[[#This Row],[Asukasluku 31.12.2022]]</f>
        <v>-304008.20067614299</v>
      </c>
      <c r="Q37" s="32">
        <f>Taulukko5[[#This Row],[Tasaus 2024, €/asukas]]*Taulukko5[[#This Row],[Asukasluku 31.12.2022]]</f>
        <v>-250514.36664058155</v>
      </c>
      <c r="R37" s="32">
        <f>Taulukko5[[#This Row],[Tasaus 2025, €/asukas]]*Taulukko5[[#This Row],[Asukasluku 31.12.2022]]</f>
        <v>-191842.75638138142</v>
      </c>
      <c r="S37" s="32">
        <f>Taulukko5[[#This Row],[Tasaus 2026, €/asukas]]*Taulukko5[[#This Row],[Asukasluku 31.12.2022]]</f>
        <v>-131242.51899446943</v>
      </c>
      <c r="T37" s="32">
        <f>Taulukko5[[#This Row],[Tasaus 2027, €/asukas]]*Taulukko5[[#This Row],[Asukasluku 31.12.2022]]</f>
        <v>-68639.177550524473</v>
      </c>
      <c r="U37" s="64">
        <f t="shared" si="28"/>
        <v>4.1539029044853919</v>
      </c>
      <c r="V37" s="32">
        <f t="shared" si="29"/>
        <v>15.780469745511574</v>
      </c>
      <c r="W37" s="32">
        <f t="shared" si="30"/>
        <v>28.532395470180155</v>
      </c>
      <c r="X37" s="32">
        <f t="shared" si="31"/>
        <v>41.703496836603108</v>
      </c>
      <c r="Y37" s="99">
        <f t="shared" si="32"/>
        <v>55.309960962650692</v>
      </c>
      <c r="Z37" s="110">
        <v>22</v>
      </c>
      <c r="AA37" s="34">
        <f t="shared" si="39"/>
        <v>9.36</v>
      </c>
      <c r="AB37" s="33">
        <f t="shared" si="33"/>
        <v>-12.64</v>
      </c>
      <c r="AC37" s="32">
        <v>142.60876480319456</v>
      </c>
      <c r="AD37" s="15">
        <f t="shared" si="22"/>
        <v>-2.9127963559728839E-2</v>
      </c>
      <c r="AE37" s="15">
        <f t="shared" si="23"/>
        <v>-0.11065567931458641</v>
      </c>
      <c r="AF37" s="15">
        <f t="shared" si="24"/>
        <v>-0.2000746273173036</v>
      </c>
      <c r="AG37" s="15">
        <f t="shared" si="25"/>
        <v>-0.2924329152850843</v>
      </c>
      <c r="AH37" s="111">
        <f t="shared" si="26"/>
        <v>-0.3878440503918571</v>
      </c>
    </row>
    <row r="38" spans="1:34" ht="15.75" x14ac:dyDescent="0.25">
      <c r="A38" s="25">
        <v>78</v>
      </c>
      <c r="B38" s="26" t="s">
        <v>29</v>
      </c>
      <c r="C38" s="25">
        <v>33</v>
      </c>
      <c r="D38" s="25">
        <v>24</v>
      </c>
      <c r="E38" s="31">
        <f>'Tasapainon muutos, pl. tasaus'!D28</f>
        <v>7832</v>
      </c>
      <c r="F38" s="64">
        <v>217.31741535963454</v>
      </c>
      <c r="G38" s="32">
        <v>323.1311384248595</v>
      </c>
      <c r="H38" s="61">
        <f t="shared" si="34"/>
        <v>105.81372306522496</v>
      </c>
      <c r="I38" s="64">
        <f t="shared" si="35"/>
        <v>-101.65982016073957</v>
      </c>
      <c r="J38" s="32">
        <f t="shared" si="36"/>
        <v>-90.033253319713396</v>
      </c>
      <c r="K38" s="32">
        <f t="shared" si="37"/>
        <v>-77.281327595044814</v>
      </c>
      <c r="L38" s="32">
        <f t="shared" si="38"/>
        <v>-64.110226228621855</v>
      </c>
      <c r="M38" s="32">
        <f t="shared" si="27"/>
        <v>-50.503762102574271</v>
      </c>
      <c r="N38" s="61">
        <f t="shared" si="40"/>
        <v>272.62737632228522</v>
      </c>
      <c r="O38" s="87">
        <f t="shared" si="41"/>
        <v>55.309960962650678</v>
      </c>
      <c r="P38" s="32">
        <f>Taulukko5[[#This Row],[Tasaus 2023, €/asukas]]*Taulukko5[[#This Row],[Asukasluku 31.12.2022]]</f>
        <v>-796199.71149891231</v>
      </c>
      <c r="Q38" s="32">
        <f>Taulukko5[[#This Row],[Tasaus 2024, €/asukas]]*Taulukko5[[#This Row],[Asukasluku 31.12.2022]]</f>
        <v>-705140.43999999529</v>
      </c>
      <c r="R38" s="32">
        <f>Taulukko5[[#This Row],[Tasaus 2025, €/asukas]]*Taulukko5[[#This Row],[Asukasluku 31.12.2022]]</f>
        <v>-605267.35772439104</v>
      </c>
      <c r="S38" s="32">
        <f>Taulukko5[[#This Row],[Tasaus 2026, €/asukas]]*Taulukko5[[#This Row],[Asukasluku 31.12.2022]]</f>
        <v>-502111.29182256636</v>
      </c>
      <c r="T38" s="32">
        <f>Taulukko5[[#This Row],[Tasaus 2027, €/asukas]]*Taulukko5[[#This Row],[Asukasluku 31.12.2022]]</f>
        <v>-395545.46478736168</v>
      </c>
      <c r="U38" s="64">
        <f t="shared" si="28"/>
        <v>4.1539029044853919</v>
      </c>
      <c r="V38" s="32">
        <f t="shared" si="29"/>
        <v>15.780469745511567</v>
      </c>
      <c r="W38" s="32">
        <f t="shared" si="30"/>
        <v>28.532395470180148</v>
      </c>
      <c r="X38" s="32">
        <f t="shared" si="31"/>
        <v>41.703496836603108</v>
      </c>
      <c r="Y38" s="99">
        <f t="shared" si="32"/>
        <v>55.309960962650692</v>
      </c>
      <c r="Z38" s="110">
        <v>21.75</v>
      </c>
      <c r="AA38" s="34">
        <f t="shared" si="39"/>
        <v>9.11</v>
      </c>
      <c r="AB38" s="33">
        <f t="shared" si="33"/>
        <v>-12.64</v>
      </c>
      <c r="AC38" s="32">
        <v>208.31836240145248</v>
      </c>
      <c r="AD38" s="15">
        <f t="shared" si="22"/>
        <v>-1.9940166851352078E-2</v>
      </c>
      <c r="AE38" s="15">
        <f t="shared" si="23"/>
        <v>-7.5751698331330289E-2</v>
      </c>
      <c r="AF38" s="15">
        <f t="shared" si="24"/>
        <v>-0.13696534065103236</v>
      </c>
      <c r="AG38" s="15">
        <f t="shared" si="25"/>
        <v>-0.20019117064791372</v>
      </c>
      <c r="AH38" s="111">
        <f t="shared" si="26"/>
        <v>-0.26550689207157979</v>
      </c>
    </row>
    <row r="39" spans="1:34" ht="15.75" x14ac:dyDescent="0.25">
      <c r="A39" s="25">
        <v>79</v>
      </c>
      <c r="B39" s="26" t="s">
        <v>30</v>
      </c>
      <c r="C39" s="25">
        <v>4</v>
      </c>
      <c r="D39" s="25">
        <v>24</v>
      </c>
      <c r="E39" s="31">
        <f>'Tasapainon muutos, pl. tasaus'!D29</f>
        <v>6753</v>
      </c>
      <c r="F39" s="64">
        <v>332.46386423953044</v>
      </c>
      <c r="G39" s="32">
        <v>474.22547743143286</v>
      </c>
      <c r="H39" s="61">
        <f t="shared" si="34"/>
        <v>141.76161319190243</v>
      </c>
      <c r="I39" s="64">
        <f t="shared" si="35"/>
        <v>-137.60771028741704</v>
      </c>
      <c r="J39" s="32">
        <f t="shared" si="36"/>
        <v>-125.98114344639086</v>
      </c>
      <c r="K39" s="32">
        <f t="shared" si="37"/>
        <v>-113.22921772172228</v>
      </c>
      <c r="L39" s="32">
        <f t="shared" si="38"/>
        <v>-100.05811635529932</v>
      </c>
      <c r="M39" s="32">
        <f t="shared" si="27"/>
        <v>-86.451652229251735</v>
      </c>
      <c r="N39" s="61">
        <f t="shared" si="40"/>
        <v>387.77382520218111</v>
      </c>
      <c r="O39" s="87">
        <f t="shared" si="41"/>
        <v>55.309960962650678</v>
      </c>
      <c r="P39" s="32">
        <f>Taulukko5[[#This Row],[Tasaus 2023, €/asukas]]*Taulukko5[[#This Row],[Asukasluku 31.12.2022]]</f>
        <v>-929264.86757092725</v>
      </c>
      <c r="Q39" s="32">
        <f>Taulukko5[[#This Row],[Tasaus 2024, €/asukas]]*Taulukko5[[#This Row],[Asukasluku 31.12.2022]]</f>
        <v>-850750.66169347742</v>
      </c>
      <c r="R39" s="32">
        <f>Taulukko5[[#This Row],[Tasaus 2025, €/asukas]]*Taulukko5[[#This Row],[Asukasluku 31.12.2022]]</f>
        <v>-764636.90727479057</v>
      </c>
      <c r="S39" s="32">
        <f>Taulukko5[[#This Row],[Tasaus 2026, €/asukas]]*Taulukko5[[#This Row],[Asukasluku 31.12.2022]]</f>
        <v>-675692.45974733634</v>
      </c>
      <c r="T39" s="32">
        <f>Taulukko5[[#This Row],[Tasaus 2027, €/asukas]]*Taulukko5[[#This Row],[Asukasluku 31.12.2022]]</f>
        <v>-583808.007504137</v>
      </c>
      <c r="U39" s="64">
        <f t="shared" si="28"/>
        <v>4.1539029044853919</v>
      </c>
      <c r="V39" s="32">
        <f t="shared" si="29"/>
        <v>15.780469745511567</v>
      </c>
      <c r="W39" s="32">
        <f t="shared" si="30"/>
        <v>28.532395470180148</v>
      </c>
      <c r="X39" s="32">
        <f t="shared" si="31"/>
        <v>41.703496836603108</v>
      </c>
      <c r="Y39" s="99">
        <f t="shared" si="32"/>
        <v>55.309960962650692</v>
      </c>
      <c r="Z39" s="110">
        <v>21.5</v>
      </c>
      <c r="AA39" s="34">
        <f t="shared" si="39"/>
        <v>8.86</v>
      </c>
      <c r="AB39" s="33">
        <f t="shared" si="33"/>
        <v>-12.64</v>
      </c>
      <c r="AC39" s="32">
        <v>184.66968295184651</v>
      </c>
      <c r="AD39" s="15">
        <f t="shared" si="22"/>
        <v>-2.249369164492767E-2</v>
      </c>
      <c r="AE39" s="15">
        <f t="shared" si="23"/>
        <v>-8.5452411534309061E-2</v>
      </c>
      <c r="AF39" s="15">
        <f t="shared" si="24"/>
        <v>-0.15450503306284499</v>
      </c>
      <c r="AG39" s="15">
        <f t="shared" si="25"/>
        <v>-0.22582752171333662</v>
      </c>
      <c r="AH39" s="111">
        <f t="shared" si="26"/>
        <v>-0.29950753192700841</v>
      </c>
    </row>
    <row r="40" spans="1:34" ht="15.75" x14ac:dyDescent="0.25">
      <c r="A40" s="25">
        <v>81</v>
      </c>
      <c r="B40" s="26" t="s">
        <v>31</v>
      </c>
      <c r="C40" s="25">
        <v>7</v>
      </c>
      <c r="D40" s="25">
        <v>25</v>
      </c>
      <c r="E40" s="31">
        <f>'Tasapainon muutos, pl. tasaus'!D30</f>
        <v>2574</v>
      </c>
      <c r="F40" s="64">
        <v>-426.33988533486416</v>
      </c>
      <c r="G40" s="32">
        <v>-475.80940204746253</v>
      </c>
      <c r="H40" s="61">
        <f t="shared" si="34"/>
        <v>-49.469516712598363</v>
      </c>
      <c r="I40" s="64">
        <f t="shared" si="35"/>
        <v>53.623419617083755</v>
      </c>
      <c r="J40" s="32">
        <f t="shared" si="36"/>
        <v>35.249986458109937</v>
      </c>
      <c r="K40" s="32">
        <f t="shared" si="37"/>
        <v>18.001912182778515</v>
      </c>
      <c r="L40" s="32">
        <f t="shared" si="38"/>
        <v>1.1730135492014662</v>
      </c>
      <c r="M40" s="32">
        <f t="shared" si="27"/>
        <v>-4.6900390373493082</v>
      </c>
      <c r="N40" s="61">
        <f t="shared" si="40"/>
        <v>-480.49944108481185</v>
      </c>
      <c r="O40" s="87">
        <f t="shared" si="41"/>
        <v>-54.159555749947685</v>
      </c>
      <c r="P40" s="32">
        <f>Taulukko5[[#This Row],[Tasaus 2023, €/asukas]]*Taulukko5[[#This Row],[Asukasluku 31.12.2022]]</f>
        <v>138026.68209437359</v>
      </c>
      <c r="Q40" s="32">
        <f>Taulukko5[[#This Row],[Tasaus 2024, €/asukas]]*Taulukko5[[#This Row],[Asukasluku 31.12.2022]]</f>
        <v>90733.465143174981</v>
      </c>
      <c r="R40" s="32">
        <f>Taulukko5[[#This Row],[Tasaus 2025, €/asukas]]*Taulukko5[[#This Row],[Asukasluku 31.12.2022]]</f>
        <v>46336.921958471896</v>
      </c>
      <c r="S40" s="32">
        <f>Taulukko5[[#This Row],[Tasaus 2026, €/asukas]]*Taulukko5[[#This Row],[Asukasluku 31.12.2022]]</f>
        <v>3019.3368756445739</v>
      </c>
      <c r="T40" s="32">
        <f>Taulukko5[[#This Row],[Tasaus 2027, €/asukas]]*Taulukko5[[#This Row],[Asukasluku 31.12.2022]]</f>
        <v>-12072.160482137118</v>
      </c>
      <c r="U40" s="64">
        <f t="shared" si="28"/>
        <v>4.1539029044853919</v>
      </c>
      <c r="V40" s="32">
        <f t="shared" si="29"/>
        <v>-14.219530254488426</v>
      </c>
      <c r="W40" s="32">
        <f t="shared" si="30"/>
        <v>-31.467604529819848</v>
      </c>
      <c r="X40" s="32">
        <f t="shared" si="31"/>
        <v>-48.296503163396899</v>
      </c>
      <c r="Y40" s="99">
        <f t="shared" si="32"/>
        <v>-54.159555749947671</v>
      </c>
      <c r="Z40" s="110">
        <v>21.5</v>
      </c>
      <c r="AA40" s="34">
        <f t="shared" si="39"/>
        <v>8.86</v>
      </c>
      <c r="AB40" s="33">
        <f t="shared" si="33"/>
        <v>-12.64</v>
      </c>
      <c r="AC40" s="32">
        <v>143.39084310816051</v>
      </c>
      <c r="AD40" s="15">
        <f t="shared" si="22"/>
        <v>-2.8969094639830523E-2</v>
      </c>
      <c r="AE40" s="15">
        <f t="shared" si="23"/>
        <v>9.9166236464364427E-2</v>
      </c>
      <c r="AF40" s="15">
        <f t="shared" si="24"/>
        <v>0.21945337545775959</v>
      </c>
      <c r="AG40" s="15">
        <f t="shared" si="25"/>
        <v>0.33681720615148752</v>
      </c>
      <c r="AH40" s="111">
        <f t="shared" si="26"/>
        <v>0.37770581841892664</v>
      </c>
    </row>
    <row r="41" spans="1:34" ht="15.75" x14ac:dyDescent="0.25">
      <c r="A41" s="25">
        <v>82</v>
      </c>
      <c r="B41" s="26" t="s">
        <v>32</v>
      </c>
      <c r="C41" s="25">
        <v>5</v>
      </c>
      <c r="D41" s="25">
        <v>24</v>
      </c>
      <c r="E41" s="31">
        <f>'Tasapainon muutos, pl. tasaus'!D31</f>
        <v>9359</v>
      </c>
      <c r="F41" s="64">
        <v>62.849330121333054</v>
      </c>
      <c r="G41" s="32">
        <v>27.939811399529532</v>
      </c>
      <c r="H41" s="61">
        <f t="shared" si="34"/>
        <v>-34.909518721803522</v>
      </c>
      <c r="I41" s="64">
        <f t="shared" si="35"/>
        <v>39.063421626288914</v>
      </c>
      <c r="J41" s="32">
        <f t="shared" si="36"/>
        <v>20.689988467315093</v>
      </c>
      <c r="K41" s="32">
        <f t="shared" si="37"/>
        <v>3.4419141919836749</v>
      </c>
      <c r="L41" s="32">
        <f t="shared" si="38"/>
        <v>-3.2965031633968969</v>
      </c>
      <c r="M41" s="32">
        <f t="shared" si="27"/>
        <v>-4.6900390373493082</v>
      </c>
      <c r="N41" s="61">
        <f t="shared" si="40"/>
        <v>23.249772362180224</v>
      </c>
      <c r="O41" s="87">
        <f t="shared" si="41"/>
        <v>-39.59955775915283</v>
      </c>
      <c r="P41" s="32">
        <f>Taulukko5[[#This Row],[Tasaus 2023, €/asukas]]*Taulukko5[[#This Row],[Asukasluku 31.12.2022]]</f>
        <v>365594.56300043792</v>
      </c>
      <c r="Q41" s="32">
        <f>Taulukko5[[#This Row],[Tasaus 2024, €/asukas]]*Taulukko5[[#This Row],[Asukasluku 31.12.2022]]</f>
        <v>193637.60206560197</v>
      </c>
      <c r="R41" s="32">
        <f>Taulukko5[[#This Row],[Tasaus 2025, €/asukas]]*Taulukko5[[#This Row],[Asukasluku 31.12.2022]]</f>
        <v>32212.874922775212</v>
      </c>
      <c r="S41" s="32">
        <f>Taulukko5[[#This Row],[Tasaus 2026, €/asukas]]*Taulukko5[[#This Row],[Asukasluku 31.12.2022]]</f>
        <v>-30851.973106231559</v>
      </c>
      <c r="T41" s="32">
        <f>Taulukko5[[#This Row],[Tasaus 2027, €/asukas]]*Taulukko5[[#This Row],[Asukasluku 31.12.2022]]</f>
        <v>-43894.075350552172</v>
      </c>
      <c r="U41" s="64">
        <f t="shared" si="28"/>
        <v>4.1539029044853919</v>
      </c>
      <c r="V41" s="32">
        <f t="shared" si="29"/>
        <v>-14.219530254488429</v>
      </c>
      <c r="W41" s="32">
        <f t="shared" si="30"/>
        <v>-31.467604529819848</v>
      </c>
      <c r="X41" s="32">
        <f t="shared" si="31"/>
        <v>-38.206021885200421</v>
      </c>
      <c r="Y41" s="99">
        <f t="shared" si="32"/>
        <v>-39.59955775915283</v>
      </c>
      <c r="Z41" s="110">
        <v>20.75</v>
      </c>
      <c r="AA41" s="34">
        <f t="shared" si="39"/>
        <v>8.11</v>
      </c>
      <c r="AB41" s="33">
        <f t="shared" si="33"/>
        <v>-12.64</v>
      </c>
      <c r="AC41" s="32">
        <v>200.55282826173135</v>
      </c>
      <c r="AD41" s="15">
        <f t="shared" si="22"/>
        <v>-2.0712262900946694E-2</v>
      </c>
      <c r="AE41" s="15">
        <f t="shared" si="23"/>
        <v>7.0901669040195431E-2</v>
      </c>
      <c r="AF41" s="15">
        <f t="shared" si="24"/>
        <v>0.15690431694512466</v>
      </c>
      <c r="AG41" s="15">
        <f t="shared" si="25"/>
        <v>0.19050353074721876</v>
      </c>
      <c r="AH41" s="111">
        <f t="shared" si="26"/>
        <v>0.19745200355625725</v>
      </c>
    </row>
    <row r="42" spans="1:34" ht="15.75" x14ac:dyDescent="0.25">
      <c r="A42" s="25">
        <v>86</v>
      </c>
      <c r="B42" s="26" t="s">
        <v>33</v>
      </c>
      <c r="C42" s="25">
        <v>5</v>
      </c>
      <c r="D42" s="25">
        <v>24</v>
      </c>
      <c r="E42" s="31">
        <f>'Tasapainon muutos, pl. tasaus'!D32</f>
        <v>8031</v>
      </c>
      <c r="F42" s="64">
        <v>10.838776552009932</v>
      </c>
      <c r="G42" s="32">
        <v>70.783448231480378</v>
      </c>
      <c r="H42" s="61">
        <f t="shared" si="34"/>
        <v>59.944671679470446</v>
      </c>
      <c r="I42" s="64">
        <f t="shared" si="35"/>
        <v>-55.790768774985054</v>
      </c>
      <c r="J42" s="32">
        <f t="shared" si="36"/>
        <v>-44.164201933958871</v>
      </c>
      <c r="K42" s="32">
        <f t="shared" si="37"/>
        <v>-31.412276209290294</v>
      </c>
      <c r="L42" s="32">
        <f t="shared" si="38"/>
        <v>-18.241174842867341</v>
      </c>
      <c r="M42" s="32">
        <f t="shared" si="27"/>
        <v>-4.6900390373493082</v>
      </c>
      <c r="N42" s="61">
        <f t="shared" si="40"/>
        <v>66.09340919413107</v>
      </c>
      <c r="O42" s="87">
        <f t="shared" si="41"/>
        <v>55.254632642121138</v>
      </c>
      <c r="P42" s="32">
        <f>Taulukko5[[#This Row],[Tasaus 2023, €/asukas]]*Taulukko5[[#This Row],[Asukasluku 31.12.2022]]</f>
        <v>-448055.66403190495</v>
      </c>
      <c r="Q42" s="32">
        <f>Taulukko5[[#This Row],[Tasaus 2024, €/asukas]]*Taulukko5[[#This Row],[Asukasluku 31.12.2022]]</f>
        <v>-354682.70573162369</v>
      </c>
      <c r="R42" s="32">
        <f>Taulukko5[[#This Row],[Tasaus 2025, €/asukas]]*Taulukko5[[#This Row],[Asukasluku 31.12.2022]]</f>
        <v>-252271.99023681035</v>
      </c>
      <c r="S42" s="32">
        <f>Taulukko5[[#This Row],[Tasaus 2026, €/asukas]]*Taulukko5[[#This Row],[Asukasluku 31.12.2022]]</f>
        <v>-146494.87516306763</v>
      </c>
      <c r="T42" s="32">
        <f>Taulukko5[[#This Row],[Tasaus 2027, €/asukas]]*Taulukko5[[#This Row],[Asukasluku 31.12.2022]]</f>
        <v>-37665.703508952291</v>
      </c>
      <c r="U42" s="64">
        <f t="shared" si="28"/>
        <v>4.1539029044853919</v>
      </c>
      <c r="V42" s="32">
        <f t="shared" si="29"/>
        <v>15.780469745511574</v>
      </c>
      <c r="W42" s="32">
        <f t="shared" si="30"/>
        <v>28.532395470180152</v>
      </c>
      <c r="X42" s="32">
        <f t="shared" si="31"/>
        <v>41.703496836603108</v>
      </c>
      <c r="Y42" s="99">
        <f t="shared" si="32"/>
        <v>55.254632642121138</v>
      </c>
      <c r="Z42" s="110">
        <v>21.5</v>
      </c>
      <c r="AA42" s="34">
        <f t="shared" si="39"/>
        <v>8.86</v>
      </c>
      <c r="AB42" s="33">
        <f t="shared" si="33"/>
        <v>-12.64</v>
      </c>
      <c r="AC42" s="32">
        <v>190.91107689011179</v>
      </c>
      <c r="AD42" s="15">
        <f t="shared" si="22"/>
        <v>-2.1758312677039551E-2</v>
      </c>
      <c r="AE42" s="15">
        <f t="shared" si="23"/>
        <v>-8.2658743549986868E-2</v>
      </c>
      <c r="AF42" s="15">
        <f t="shared" si="24"/>
        <v>-0.1494538501116065</v>
      </c>
      <c r="AG42" s="15">
        <f t="shared" si="25"/>
        <v>-0.21844461576531568</v>
      </c>
      <c r="AH42" s="111">
        <f t="shared" si="26"/>
        <v>-0.28942601729665818</v>
      </c>
    </row>
    <row r="43" spans="1:34" ht="15.75" x14ac:dyDescent="0.25">
      <c r="A43" s="25">
        <v>90</v>
      </c>
      <c r="B43" s="26" t="s">
        <v>34</v>
      </c>
      <c r="C43" s="25">
        <v>12</v>
      </c>
      <c r="D43" s="25">
        <v>25</v>
      </c>
      <c r="E43" s="31">
        <f>'Tasapainon muutos, pl. tasaus'!D33</f>
        <v>3061</v>
      </c>
      <c r="F43" s="64">
        <v>-230.71140663658275</v>
      </c>
      <c r="G43" s="32">
        <v>104.58583642878503</v>
      </c>
      <c r="H43" s="61">
        <f t="shared" si="34"/>
        <v>335.29724306536775</v>
      </c>
      <c r="I43" s="64">
        <f t="shared" si="35"/>
        <v>-331.14334016088236</v>
      </c>
      <c r="J43" s="32">
        <f t="shared" si="36"/>
        <v>-319.51677331985616</v>
      </c>
      <c r="K43" s="32">
        <f t="shared" si="37"/>
        <v>-306.76484759518758</v>
      </c>
      <c r="L43" s="32">
        <f t="shared" si="38"/>
        <v>-293.59374622876464</v>
      </c>
      <c r="M43" s="32">
        <f t="shared" si="27"/>
        <v>-279.98728210271707</v>
      </c>
      <c r="N43" s="61">
        <f t="shared" si="40"/>
        <v>-175.40144567393205</v>
      </c>
      <c r="O43" s="87">
        <f t="shared" si="41"/>
        <v>55.309960962650706</v>
      </c>
      <c r="P43" s="32">
        <f>Taulukko5[[#This Row],[Tasaus 2023, €/asukas]]*Taulukko5[[#This Row],[Asukasluku 31.12.2022]]</f>
        <v>-1013629.7642324609</v>
      </c>
      <c r="Q43" s="32">
        <f>Taulukko5[[#This Row],[Tasaus 2024, €/asukas]]*Taulukko5[[#This Row],[Asukasluku 31.12.2022]]</f>
        <v>-978040.8431320797</v>
      </c>
      <c r="R43" s="32">
        <f>Taulukko5[[#This Row],[Tasaus 2025, €/asukas]]*Taulukko5[[#This Row],[Asukasluku 31.12.2022]]</f>
        <v>-939007.19848886912</v>
      </c>
      <c r="S43" s="32">
        <f>Taulukko5[[#This Row],[Tasaus 2026, €/asukas]]*Taulukko5[[#This Row],[Asukasluku 31.12.2022]]</f>
        <v>-898690.45720624854</v>
      </c>
      <c r="T43" s="32">
        <f>Taulukko5[[#This Row],[Tasaus 2027, €/asukas]]*Taulukko5[[#This Row],[Asukasluku 31.12.2022]]</f>
        <v>-857041.07051641692</v>
      </c>
      <c r="U43" s="64">
        <f t="shared" si="28"/>
        <v>4.1539029044853919</v>
      </c>
      <c r="V43" s="32">
        <f t="shared" si="29"/>
        <v>15.780469745511596</v>
      </c>
      <c r="W43" s="32">
        <f t="shared" si="30"/>
        <v>28.532395470180177</v>
      </c>
      <c r="X43" s="32">
        <f t="shared" si="31"/>
        <v>41.703496836603108</v>
      </c>
      <c r="Y43" s="99">
        <f t="shared" si="32"/>
        <v>55.309960962650678</v>
      </c>
      <c r="Z43" s="110">
        <v>21.5</v>
      </c>
      <c r="AA43" s="34">
        <f t="shared" si="39"/>
        <v>8.86</v>
      </c>
      <c r="AB43" s="33">
        <f t="shared" si="33"/>
        <v>-12.64</v>
      </c>
      <c r="AC43" s="32">
        <v>144.18784469333355</v>
      </c>
      <c r="AD43" s="15">
        <f t="shared" si="22"/>
        <v>-2.880896731149658E-2</v>
      </c>
      <c r="AE43" s="15">
        <f t="shared" si="23"/>
        <v>-0.10944382849382586</v>
      </c>
      <c r="AF43" s="15">
        <f t="shared" si="24"/>
        <v>-0.19788350072687755</v>
      </c>
      <c r="AG43" s="15">
        <f t="shared" si="25"/>
        <v>-0.28923032260659937</v>
      </c>
      <c r="AH43" s="111">
        <f t="shared" si="26"/>
        <v>-0.3835965582278234</v>
      </c>
    </row>
    <row r="44" spans="1:34" ht="15.75" x14ac:dyDescent="0.25">
      <c r="A44" s="25">
        <v>91</v>
      </c>
      <c r="B44" s="26" t="s">
        <v>35</v>
      </c>
      <c r="C44" s="25">
        <v>31</v>
      </c>
      <c r="D44" s="25">
        <v>20</v>
      </c>
      <c r="E44" s="31">
        <f>'Tasapainon muutos, pl. tasaus'!D34</f>
        <v>664028</v>
      </c>
      <c r="F44" s="64">
        <v>367.86298195439701</v>
      </c>
      <c r="G44" s="32">
        <v>444.19953910716293</v>
      </c>
      <c r="H44" s="61">
        <f t="shared" si="34"/>
        <v>76.33655715276592</v>
      </c>
      <c r="I44" s="64">
        <f t="shared" si="35"/>
        <v>-72.182654248280528</v>
      </c>
      <c r="J44" s="32">
        <f t="shared" si="36"/>
        <v>-60.556087407254346</v>
      </c>
      <c r="K44" s="32">
        <f t="shared" si="37"/>
        <v>-47.804161682585764</v>
      </c>
      <c r="L44" s="32">
        <f t="shared" si="38"/>
        <v>-34.633060316162819</v>
      </c>
      <c r="M44" s="32">
        <f t="shared" si="27"/>
        <v>-21.026596190115228</v>
      </c>
      <c r="N44" s="61">
        <f t="shared" si="40"/>
        <v>423.17294291704769</v>
      </c>
      <c r="O44" s="87">
        <f t="shared" si="41"/>
        <v>55.309960962650678</v>
      </c>
      <c r="P44" s="32">
        <f>Taulukko5[[#This Row],[Tasaus 2023, €/asukas]]*Taulukko5[[#This Row],[Asukasluku 31.12.2022]]</f>
        <v>-47931303.535177223</v>
      </c>
      <c r="Q44" s="32">
        <f>Taulukko5[[#This Row],[Tasaus 2024, €/asukas]]*Taulukko5[[#This Row],[Asukasluku 31.12.2022]]</f>
        <v>-40210937.608864285</v>
      </c>
      <c r="R44" s="32">
        <f>Taulukko5[[#This Row],[Tasaus 2025, €/asukas]]*Taulukko5[[#This Row],[Asukasluku 31.12.2022]]</f>
        <v>-31743301.87376406</v>
      </c>
      <c r="S44" s="32">
        <f>Taulukko5[[#This Row],[Tasaus 2026, €/asukas]]*Taulukko5[[#This Row],[Asukasluku 31.12.2022]]</f>
        <v>-22997321.775620963</v>
      </c>
      <c r="T44" s="32">
        <f>Taulukko5[[#This Row],[Tasaus 2027, €/asukas]]*Taulukko5[[#This Row],[Asukasluku 31.12.2022]]</f>
        <v>-13962248.614929834</v>
      </c>
      <c r="U44" s="64">
        <f t="shared" si="28"/>
        <v>4.1539029044853919</v>
      </c>
      <c r="V44" s="32">
        <f t="shared" si="29"/>
        <v>15.780469745511574</v>
      </c>
      <c r="W44" s="32">
        <f t="shared" si="30"/>
        <v>28.532395470180155</v>
      </c>
      <c r="X44" s="32">
        <f t="shared" si="31"/>
        <v>41.703496836603101</v>
      </c>
      <c r="Y44" s="99">
        <f t="shared" si="32"/>
        <v>55.309960962650692</v>
      </c>
      <c r="Z44" s="110">
        <v>18</v>
      </c>
      <c r="AA44" s="34">
        <f t="shared" si="39"/>
        <v>5.3599999999999994</v>
      </c>
      <c r="AB44" s="33">
        <f t="shared" si="33"/>
        <v>-12.64</v>
      </c>
      <c r="AC44" s="32">
        <v>257.85387428010665</v>
      </c>
      <c r="AD44" s="15">
        <f t="shared" si="22"/>
        <v>-1.6109522946213355E-2</v>
      </c>
      <c r="AE44" s="15">
        <f t="shared" si="23"/>
        <v>-6.1199273385240088E-2</v>
      </c>
      <c r="AF44" s="15">
        <f t="shared" si="24"/>
        <v>-0.11065335182509384</v>
      </c>
      <c r="AG44" s="15">
        <f t="shared" si="25"/>
        <v>-0.1617330627784192</v>
      </c>
      <c r="AH44" s="111">
        <f t="shared" si="26"/>
        <v>-0.21450118256733069</v>
      </c>
    </row>
    <row r="45" spans="1:34" ht="15.75" x14ac:dyDescent="0.25">
      <c r="A45" s="25">
        <v>92</v>
      </c>
      <c r="B45" s="26" t="s">
        <v>36</v>
      </c>
      <c r="C45" s="25">
        <v>32</v>
      </c>
      <c r="D45" s="25">
        <v>20</v>
      </c>
      <c r="E45" s="31">
        <f>'Tasapainon muutos, pl. tasaus'!D35</f>
        <v>242819</v>
      </c>
      <c r="F45" s="64">
        <v>68.256793813025908</v>
      </c>
      <c r="G45" s="32">
        <v>79.417459463517829</v>
      </c>
      <c r="H45" s="61">
        <f t="shared" si="34"/>
        <v>11.160665650491921</v>
      </c>
      <c r="I45" s="64">
        <f t="shared" si="35"/>
        <v>-7.0067627460065296</v>
      </c>
      <c r="J45" s="32">
        <f t="shared" si="36"/>
        <v>0.78046974551157189</v>
      </c>
      <c r="K45" s="32">
        <f t="shared" si="37"/>
        <v>-1.467604529819847</v>
      </c>
      <c r="L45" s="32">
        <f t="shared" si="38"/>
        <v>-3.2965031633968969</v>
      </c>
      <c r="M45" s="32">
        <f t="shared" si="27"/>
        <v>-4.6900390373493082</v>
      </c>
      <c r="N45" s="61">
        <f t="shared" si="40"/>
        <v>74.727420426168521</v>
      </c>
      <c r="O45" s="87">
        <f t="shared" si="41"/>
        <v>6.4706266131426133</v>
      </c>
      <c r="P45" s="32">
        <f>Taulukko5[[#This Row],[Tasaus 2023, €/asukas]]*Taulukko5[[#This Row],[Asukasluku 31.12.2022]]</f>
        <v>-1701375.1232225595</v>
      </c>
      <c r="Q45" s="32">
        <f>Taulukko5[[#This Row],[Tasaus 2024, €/asukas]]*Taulukko5[[#This Row],[Asukasluku 31.12.2022]]</f>
        <v>189512.88313537437</v>
      </c>
      <c r="R45" s="32">
        <f>Taulukko5[[#This Row],[Tasaus 2025, €/asukas]]*Taulukko5[[#This Row],[Asukasluku 31.12.2022]]</f>
        <v>-356362.26432632544</v>
      </c>
      <c r="S45" s="32">
        <f>Taulukko5[[#This Row],[Tasaus 2026, €/asukas]]*Taulukko5[[#This Row],[Asukasluku 31.12.2022]]</f>
        <v>-800453.60163287108</v>
      </c>
      <c r="T45" s="32">
        <f>Taulukko5[[#This Row],[Tasaus 2027, €/asukas]]*Taulukko5[[#This Row],[Asukasluku 31.12.2022]]</f>
        <v>-1138830.5890101218</v>
      </c>
      <c r="U45" s="64">
        <f t="shared" si="28"/>
        <v>4.1539029044853919</v>
      </c>
      <c r="V45" s="32">
        <f t="shared" si="29"/>
        <v>11.941135396003494</v>
      </c>
      <c r="W45" s="32">
        <f t="shared" si="30"/>
        <v>9.6930611206720751</v>
      </c>
      <c r="X45" s="32">
        <f t="shared" si="31"/>
        <v>7.8641624870950242</v>
      </c>
      <c r="Y45" s="99">
        <f t="shared" si="32"/>
        <v>6.4706266131426133</v>
      </c>
      <c r="Z45" s="110">
        <v>19</v>
      </c>
      <c r="AA45" s="34">
        <f t="shared" si="39"/>
        <v>6.3599999999999994</v>
      </c>
      <c r="AB45" s="33">
        <f t="shared" si="33"/>
        <v>-12.64</v>
      </c>
      <c r="AC45" s="32">
        <v>214.2188473898818</v>
      </c>
      <c r="AD45" s="15">
        <f t="shared" si="22"/>
        <v>-1.9390931073983517E-2</v>
      </c>
      <c r="AE45" s="15">
        <f t="shared" si="23"/>
        <v>-5.5742692771894309E-2</v>
      </c>
      <c r="AF45" s="15">
        <f t="shared" si="24"/>
        <v>-4.5248404791528661E-2</v>
      </c>
      <c r="AG45" s="15">
        <f t="shared" si="25"/>
        <v>-3.6710880405318023E-2</v>
      </c>
      <c r="AH45" s="111">
        <f t="shared" si="26"/>
        <v>-3.0205683075896526E-2</v>
      </c>
    </row>
    <row r="46" spans="1:34" ht="15.75" x14ac:dyDescent="0.25">
      <c r="A46" s="25">
        <v>97</v>
      </c>
      <c r="B46" s="26" t="s">
        <v>37</v>
      </c>
      <c r="C46" s="25">
        <v>10</v>
      </c>
      <c r="D46" s="25">
        <v>25</v>
      </c>
      <c r="E46" s="31">
        <f>'Tasapainon muutos, pl. tasaus'!D36</f>
        <v>2091</v>
      </c>
      <c r="F46" s="64">
        <v>90.672704855834382</v>
      </c>
      <c r="G46" s="32">
        <v>2.2692850169902536</v>
      </c>
      <c r="H46" s="61">
        <f t="shared" si="34"/>
        <v>-88.40341983884413</v>
      </c>
      <c r="I46" s="64">
        <f t="shared" si="35"/>
        <v>92.557322743329522</v>
      </c>
      <c r="J46" s="32">
        <f t="shared" si="36"/>
        <v>74.183889584355697</v>
      </c>
      <c r="K46" s="32">
        <f t="shared" si="37"/>
        <v>56.935815309024285</v>
      </c>
      <c r="L46" s="32">
        <f t="shared" si="38"/>
        <v>40.106916675447231</v>
      </c>
      <c r="M46" s="32">
        <f t="shared" si="27"/>
        <v>23.713380801494822</v>
      </c>
      <c r="N46" s="61">
        <f t="shared" si="40"/>
        <v>25.982665818485074</v>
      </c>
      <c r="O46" s="87">
        <f t="shared" si="41"/>
        <v>-64.690039037349308</v>
      </c>
      <c r="P46" s="32">
        <f>Taulukko5[[#This Row],[Tasaus 2023, €/asukas]]*Taulukko5[[#This Row],[Asukasluku 31.12.2022]]</f>
        <v>193537.36185630204</v>
      </c>
      <c r="Q46" s="32">
        <f>Taulukko5[[#This Row],[Tasaus 2024, €/asukas]]*Taulukko5[[#This Row],[Asukasluku 31.12.2022]]</f>
        <v>155118.51312088777</v>
      </c>
      <c r="R46" s="32">
        <f>Taulukko5[[#This Row],[Tasaus 2025, €/asukas]]*Taulukko5[[#This Row],[Asukasluku 31.12.2022]]</f>
        <v>119052.78981116979</v>
      </c>
      <c r="S46" s="32">
        <f>Taulukko5[[#This Row],[Tasaus 2026, €/asukas]]*Taulukko5[[#This Row],[Asukasluku 31.12.2022]]</f>
        <v>83863.562768360163</v>
      </c>
      <c r="T46" s="32">
        <f>Taulukko5[[#This Row],[Tasaus 2027, €/asukas]]*Taulukko5[[#This Row],[Asukasluku 31.12.2022]]</f>
        <v>49584.679255925672</v>
      </c>
      <c r="U46" s="64">
        <f t="shared" si="28"/>
        <v>4.1539029044853919</v>
      </c>
      <c r="V46" s="32">
        <f t="shared" si="29"/>
        <v>-14.219530254488433</v>
      </c>
      <c r="W46" s="32">
        <f t="shared" si="30"/>
        <v>-31.467604529819845</v>
      </c>
      <c r="X46" s="32">
        <f t="shared" si="31"/>
        <v>-48.296503163396899</v>
      </c>
      <c r="Y46" s="99">
        <f t="shared" si="32"/>
        <v>-64.690039037349308</v>
      </c>
      <c r="Z46" s="110">
        <v>20</v>
      </c>
      <c r="AA46" s="34">
        <f t="shared" si="39"/>
        <v>7.3599999999999994</v>
      </c>
      <c r="AB46" s="33">
        <f t="shared" si="33"/>
        <v>-12.64</v>
      </c>
      <c r="AC46" s="32">
        <v>156.67949451036711</v>
      </c>
      <c r="AD46" s="15">
        <f t="shared" si="22"/>
        <v>-2.6512103051306041E-2</v>
      </c>
      <c r="AE46" s="15">
        <f t="shared" si="23"/>
        <v>9.075552802187245E-2</v>
      </c>
      <c r="AF46" s="15">
        <f t="shared" si="24"/>
        <v>0.20084060539101184</v>
      </c>
      <c r="AG46" s="15">
        <f t="shared" si="25"/>
        <v>0.30825031261637903</v>
      </c>
      <c r="AH46" s="111">
        <f t="shared" si="26"/>
        <v>0.41288133612831462</v>
      </c>
    </row>
    <row r="47" spans="1:34" ht="15.75" x14ac:dyDescent="0.25">
      <c r="A47" s="25">
        <v>98</v>
      </c>
      <c r="B47" s="26" t="s">
        <v>38</v>
      </c>
      <c r="C47" s="25">
        <v>7</v>
      </c>
      <c r="D47" s="25">
        <v>22</v>
      </c>
      <c r="E47" s="31">
        <f>'Tasapainon muutos, pl. tasaus'!D37</f>
        <v>22943</v>
      </c>
      <c r="F47" s="64">
        <v>283.6617907167107</v>
      </c>
      <c r="G47" s="32">
        <v>146.8899040936187</v>
      </c>
      <c r="H47" s="61">
        <f t="shared" si="34"/>
        <v>-136.771886623092</v>
      </c>
      <c r="I47" s="64">
        <f t="shared" si="35"/>
        <v>140.92578952757739</v>
      </c>
      <c r="J47" s="32">
        <f t="shared" si="36"/>
        <v>122.55235636860357</v>
      </c>
      <c r="K47" s="32">
        <f t="shared" si="37"/>
        <v>105.30428209327215</v>
      </c>
      <c r="L47" s="32">
        <f t="shared" si="38"/>
        <v>88.475383459695109</v>
      </c>
      <c r="M47" s="32">
        <f t="shared" si="27"/>
        <v>72.081847585742693</v>
      </c>
      <c r="N47" s="61">
        <f t="shared" si="40"/>
        <v>218.97175167936138</v>
      </c>
      <c r="O47" s="87">
        <f t="shared" si="41"/>
        <v>-64.690039037349322</v>
      </c>
      <c r="P47" s="32">
        <f>Taulukko5[[#This Row],[Tasaus 2023, €/asukas]]*Taulukko5[[#This Row],[Asukasluku 31.12.2022]]</f>
        <v>3233260.389131208</v>
      </c>
      <c r="Q47" s="32">
        <f>Taulukko5[[#This Row],[Tasaus 2024, €/asukas]]*Taulukko5[[#This Row],[Asukasluku 31.12.2022]]</f>
        <v>2811718.7121648719</v>
      </c>
      <c r="R47" s="32">
        <f>Taulukko5[[#This Row],[Tasaus 2025, €/asukas]]*Taulukko5[[#This Row],[Asukasluku 31.12.2022]]</f>
        <v>2415996.1440659431</v>
      </c>
      <c r="S47" s="32">
        <f>Taulukko5[[#This Row],[Tasaus 2026, €/asukas]]*Taulukko5[[#This Row],[Asukasluku 31.12.2022]]</f>
        <v>2029890.7227157848</v>
      </c>
      <c r="T47" s="32">
        <f>Taulukko5[[#This Row],[Tasaus 2027, €/asukas]]*Taulukko5[[#This Row],[Asukasluku 31.12.2022]]</f>
        <v>1653773.8291596947</v>
      </c>
      <c r="U47" s="64">
        <f t="shared" si="28"/>
        <v>4.1539029044853919</v>
      </c>
      <c r="V47" s="32">
        <f t="shared" si="29"/>
        <v>-14.219530254488433</v>
      </c>
      <c r="W47" s="32">
        <f t="shared" si="30"/>
        <v>-31.467604529819852</v>
      </c>
      <c r="X47" s="32">
        <f t="shared" si="31"/>
        <v>-48.296503163396892</v>
      </c>
      <c r="Y47" s="99">
        <f t="shared" si="32"/>
        <v>-64.690039037349308</v>
      </c>
      <c r="Z47" s="110">
        <v>21</v>
      </c>
      <c r="AA47" s="34">
        <f t="shared" si="39"/>
        <v>8.36</v>
      </c>
      <c r="AB47" s="33">
        <f t="shared" si="33"/>
        <v>-12.64</v>
      </c>
      <c r="AC47" s="32">
        <v>195.40661942475757</v>
      </c>
      <c r="AD47" s="15">
        <f t="shared" si="22"/>
        <v>-2.1257738948218568E-2</v>
      </c>
      <c r="AE47" s="15">
        <f t="shared" si="23"/>
        <v>7.2768928178319689E-2</v>
      </c>
      <c r="AF47" s="15">
        <f t="shared" si="24"/>
        <v>0.16103653306349036</v>
      </c>
      <c r="AG47" s="15">
        <f t="shared" si="25"/>
        <v>0.24715899239019248</v>
      </c>
      <c r="AH47" s="111">
        <f t="shared" si="26"/>
        <v>0.33105346803391467</v>
      </c>
    </row>
    <row r="48" spans="1:34" ht="15.75" x14ac:dyDescent="0.25">
      <c r="A48" s="25">
        <v>102</v>
      </c>
      <c r="B48" s="26" t="s">
        <v>39</v>
      </c>
      <c r="C48" s="25">
        <v>4</v>
      </c>
      <c r="D48" s="25">
        <v>23</v>
      </c>
      <c r="E48" s="31">
        <f>'Tasapainon muutos, pl. tasaus'!D38</f>
        <v>9745</v>
      </c>
      <c r="F48" s="64">
        <v>-62.351980385104774</v>
      </c>
      <c r="G48" s="32">
        <v>-75.238487882441191</v>
      </c>
      <c r="H48" s="61">
        <f t="shared" si="34"/>
        <v>-12.886507497336417</v>
      </c>
      <c r="I48" s="64">
        <f t="shared" si="35"/>
        <v>17.040410401821809</v>
      </c>
      <c r="J48" s="32">
        <f t="shared" si="36"/>
        <v>0.78046974551157189</v>
      </c>
      <c r="K48" s="32">
        <f t="shared" si="37"/>
        <v>-1.467604529819847</v>
      </c>
      <c r="L48" s="32">
        <f t="shared" si="38"/>
        <v>-3.2965031633968969</v>
      </c>
      <c r="M48" s="32">
        <f t="shared" si="27"/>
        <v>-4.6900390373493082</v>
      </c>
      <c r="N48" s="61">
        <f t="shared" si="40"/>
        <v>-79.9285269197905</v>
      </c>
      <c r="O48" s="87">
        <f t="shared" si="41"/>
        <v>-17.576546534685725</v>
      </c>
      <c r="P48" s="32">
        <f>Taulukko5[[#This Row],[Tasaus 2023, €/asukas]]*Taulukko5[[#This Row],[Asukasluku 31.12.2022]]</f>
        <v>166058.79936575354</v>
      </c>
      <c r="Q48" s="32">
        <f>Taulukko5[[#This Row],[Tasaus 2024, €/asukas]]*Taulukko5[[#This Row],[Asukasluku 31.12.2022]]</f>
        <v>7605.6776700102682</v>
      </c>
      <c r="R48" s="32">
        <f>Taulukko5[[#This Row],[Tasaus 2025, €/asukas]]*Taulukko5[[#This Row],[Asukasluku 31.12.2022]]</f>
        <v>-14301.806143094409</v>
      </c>
      <c r="S48" s="32">
        <f>Taulukko5[[#This Row],[Tasaus 2026, €/asukas]]*Taulukko5[[#This Row],[Asukasluku 31.12.2022]]</f>
        <v>-32124.42332730276</v>
      </c>
      <c r="T48" s="32">
        <f>Taulukko5[[#This Row],[Tasaus 2027, €/asukas]]*Taulukko5[[#This Row],[Asukasluku 31.12.2022]]</f>
        <v>-45704.430418969008</v>
      </c>
      <c r="U48" s="64">
        <f t="shared" si="28"/>
        <v>4.1539029044853919</v>
      </c>
      <c r="V48" s="32">
        <f t="shared" si="29"/>
        <v>-12.106037751824845</v>
      </c>
      <c r="W48" s="32">
        <f t="shared" si="30"/>
        <v>-14.354112027156264</v>
      </c>
      <c r="X48" s="32">
        <f t="shared" si="31"/>
        <v>-16.183010660733313</v>
      </c>
      <c r="Y48" s="99">
        <f t="shared" si="32"/>
        <v>-17.576546534685725</v>
      </c>
      <c r="Z48" s="110">
        <v>21</v>
      </c>
      <c r="AA48" s="34">
        <f t="shared" si="39"/>
        <v>8.36</v>
      </c>
      <c r="AB48" s="33">
        <f t="shared" si="33"/>
        <v>-12.64</v>
      </c>
      <c r="AC48" s="32">
        <v>163.70295570877784</v>
      </c>
      <c r="AD48" s="15">
        <f t="shared" si="22"/>
        <v>-2.5374635946555837E-2</v>
      </c>
      <c r="AE48" s="15">
        <f t="shared" si="23"/>
        <v>7.3951247241748563E-2</v>
      </c>
      <c r="AF48" s="15">
        <f t="shared" si="24"/>
        <v>8.768389040385903E-2</v>
      </c>
      <c r="AG48" s="15">
        <f t="shared" si="25"/>
        <v>9.8855946678949133E-2</v>
      </c>
      <c r="AH48" s="111">
        <f t="shared" si="26"/>
        <v>0.1073685350309363</v>
      </c>
    </row>
    <row r="49" spans="1:34" ht="15.75" x14ac:dyDescent="0.25">
      <c r="A49" s="25">
        <v>103</v>
      </c>
      <c r="B49" s="26" t="s">
        <v>40</v>
      </c>
      <c r="C49" s="25">
        <v>5</v>
      </c>
      <c r="D49" s="25">
        <v>25</v>
      </c>
      <c r="E49" s="31">
        <f>'Tasapainon muutos, pl. tasaus'!D39</f>
        <v>2161</v>
      </c>
      <c r="F49" s="64">
        <v>-69.727535585387983</v>
      </c>
      <c r="G49" s="32">
        <v>-103.17910884929738</v>
      </c>
      <c r="H49" s="61">
        <f t="shared" si="34"/>
        <v>-33.451573263909395</v>
      </c>
      <c r="I49" s="64">
        <f t="shared" si="35"/>
        <v>37.605476168394787</v>
      </c>
      <c r="J49" s="32">
        <f t="shared" si="36"/>
        <v>19.232043009420966</v>
      </c>
      <c r="K49" s="32">
        <f t="shared" si="37"/>
        <v>1.9839687340895484</v>
      </c>
      <c r="L49" s="32">
        <f t="shared" si="38"/>
        <v>-3.2965031633968969</v>
      </c>
      <c r="M49" s="32">
        <f t="shared" si="27"/>
        <v>-4.6900390373493082</v>
      </c>
      <c r="N49" s="61">
        <f t="shared" si="40"/>
        <v>-107.86914788664669</v>
      </c>
      <c r="O49" s="87">
        <f t="shared" si="41"/>
        <v>-38.141612301258704</v>
      </c>
      <c r="P49" s="32">
        <f>Taulukko5[[#This Row],[Tasaus 2023, €/asukas]]*Taulukko5[[#This Row],[Asukasluku 31.12.2022]]</f>
        <v>81265.433999901143</v>
      </c>
      <c r="Q49" s="32">
        <f>Taulukko5[[#This Row],[Tasaus 2024, €/asukas]]*Taulukko5[[#This Row],[Asukasluku 31.12.2022]]</f>
        <v>41560.444943358707</v>
      </c>
      <c r="R49" s="32">
        <f>Taulukko5[[#This Row],[Tasaus 2025, €/asukas]]*Taulukko5[[#This Row],[Asukasluku 31.12.2022]]</f>
        <v>4287.3564343675143</v>
      </c>
      <c r="S49" s="32">
        <f>Taulukko5[[#This Row],[Tasaus 2026, €/asukas]]*Taulukko5[[#This Row],[Asukasluku 31.12.2022]]</f>
        <v>-7123.7433361006943</v>
      </c>
      <c r="T49" s="32">
        <f>Taulukko5[[#This Row],[Tasaus 2027, €/asukas]]*Taulukko5[[#This Row],[Asukasluku 31.12.2022]]</f>
        <v>-10135.174359711855</v>
      </c>
      <c r="U49" s="64">
        <f t="shared" si="28"/>
        <v>4.1539029044853919</v>
      </c>
      <c r="V49" s="32">
        <f t="shared" si="29"/>
        <v>-14.219530254488429</v>
      </c>
      <c r="W49" s="32">
        <f t="shared" si="30"/>
        <v>-31.467604529819848</v>
      </c>
      <c r="X49" s="32">
        <f t="shared" si="31"/>
        <v>-36.748076427306295</v>
      </c>
      <c r="Y49" s="99">
        <f t="shared" si="32"/>
        <v>-38.141612301258704</v>
      </c>
      <c r="Z49" s="110">
        <v>22</v>
      </c>
      <c r="AA49" s="34">
        <f t="shared" si="39"/>
        <v>9.36</v>
      </c>
      <c r="AB49" s="33">
        <f t="shared" si="33"/>
        <v>-12.64</v>
      </c>
      <c r="AC49" s="32">
        <v>153.20791901938682</v>
      </c>
      <c r="AD49" s="15">
        <f t="shared" si="22"/>
        <v>-2.7112847241008216E-2</v>
      </c>
      <c r="AE49" s="15">
        <f t="shared" si="23"/>
        <v>9.2811979599364575E-2</v>
      </c>
      <c r="AF49" s="15">
        <f t="shared" si="24"/>
        <v>0.20539150150481425</v>
      </c>
      <c r="AG49" s="15">
        <f t="shared" si="25"/>
        <v>0.23985755215862059</v>
      </c>
      <c r="AH49" s="111">
        <f t="shared" si="26"/>
        <v>0.24895326916118671</v>
      </c>
    </row>
    <row r="50" spans="1:34" ht="15.75" x14ac:dyDescent="0.25">
      <c r="A50" s="25">
        <v>105</v>
      </c>
      <c r="B50" s="26" t="s">
        <v>41</v>
      </c>
      <c r="C50" s="25">
        <v>18</v>
      </c>
      <c r="D50" s="25">
        <v>25</v>
      </c>
      <c r="E50" s="31">
        <f>'Tasapainon muutos, pl. tasaus'!D40</f>
        <v>2094</v>
      </c>
      <c r="F50" s="64">
        <v>516.97867107004947</v>
      </c>
      <c r="G50" s="32">
        <v>327.91994958744209</v>
      </c>
      <c r="H50" s="61">
        <f t="shared" si="34"/>
        <v>-189.05872148260738</v>
      </c>
      <c r="I50" s="64">
        <f t="shared" si="35"/>
        <v>193.21262438709277</v>
      </c>
      <c r="J50" s="32">
        <f t="shared" si="36"/>
        <v>174.83919122811895</v>
      </c>
      <c r="K50" s="32">
        <f t="shared" si="37"/>
        <v>157.59111695278753</v>
      </c>
      <c r="L50" s="32">
        <f t="shared" si="38"/>
        <v>140.76221831921049</v>
      </c>
      <c r="M50" s="32">
        <f t="shared" si="27"/>
        <v>124.36868244525807</v>
      </c>
      <c r="N50" s="61">
        <f t="shared" si="40"/>
        <v>452.28863203270015</v>
      </c>
      <c r="O50" s="87">
        <f t="shared" si="41"/>
        <v>-64.690039037349322</v>
      </c>
      <c r="P50" s="32">
        <f>Taulukko5[[#This Row],[Tasaus 2023, €/asukas]]*Taulukko5[[#This Row],[Asukasluku 31.12.2022]]</f>
        <v>404587.23546657228</v>
      </c>
      <c r="Q50" s="32">
        <f>Taulukko5[[#This Row],[Tasaus 2024, €/asukas]]*Taulukko5[[#This Row],[Asukasluku 31.12.2022]]</f>
        <v>366113.26643168106</v>
      </c>
      <c r="R50" s="32">
        <f>Taulukko5[[#This Row],[Tasaus 2025, €/asukas]]*Taulukko5[[#This Row],[Asukasluku 31.12.2022]]</f>
        <v>329995.79889913707</v>
      </c>
      <c r="S50" s="32">
        <f>Taulukko5[[#This Row],[Tasaus 2026, €/asukas]]*Taulukko5[[#This Row],[Asukasluku 31.12.2022]]</f>
        <v>294756.08516042674</v>
      </c>
      <c r="T50" s="32">
        <f>Taulukko5[[#This Row],[Tasaus 2027, €/asukas]]*Taulukko5[[#This Row],[Asukasluku 31.12.2022]]</f>
        <v>260428.0210403704</v>
      </c>
      <c r="U50" s="64">
        <f t="shared" si="28"/>
        <v>4.1539029044853919</v>
      </c>
      <c r="V50" s="32">
        <f t="shared" si="29"/>
        <v>-14.219530254488433</v>
      </c>
      <c r="W50" s="32">
        <f t="shared" si="30"/>
        <v>-31.467604529819852</v>
      </c>
      <c r="X50" s="32">
        <f t="shared" si="31"/>
        <v>-48.296503163396892</v>
      </c>
      <c r="Y50" s="99">
        <f t="shared" si="32"/>
        <v>-64.690039037349308</v>
      </c>
      <c r="Z50" s="110">
        <v>21.75</v>
      </c>
      <c r="AA50" s="34">
        <f t="shared" si="39"/>
        <v>9.11</v>
      </c>
      <c r="AB50" s="33">
        <f t="shared" si="33"/>
        <v>-12.64</v>
      </c>
      <c r="AC50" s="32">
        <v>141.41654384246064</v>
      </c>
      <c r="AD50" s="15">
        <f t="shared" si="22"/>
        <v>-2.9373528666581463E-2</v>
      </c>
      <c r="AE50" s="15">
        <f t="shared" si="23"/>
        <v>0.10055068429850134</v>
      </c>
      <c r="AF50" s="15">
        <f t="shared" si="24"/>
        <v>0.22251713749188398</v>
      </c>
      <c r="AG50" s="15">
        <f t="shared" si="25"/>
        <v>0.34151947043197189</v>
      </c>
      <c r="AH50" s="111">
        <f t="shared" si="26"/>
        <v>0.45744321901555324</v>
      </c>
    </row>
    <row r="51" spans="1:34" ht="15.75" x14ac:dyDescent="0.25">
      <c r="A51" s="25">
        <v>106</v>
      </c>
      <c r="B51" s="26" t="s">
        <v>42</v>
      </c>
      <c r="C51" s="25">
        <v>35</v>
      </c>
      <c r="D51" s="25">
        <v>21</v>
      </c>
      <c r="E51" s="31">
        <f>'Tasapainon muutos, pl. tasaus'!D41</f>
        <v>46797</v>
      </c>
      <c r="F51" s="64">
        <v>272.7591798043922</v>
      </c>
      <c r="G51" s="32">
        <v>238.47343760761601</v>
      </c>
      <c r="H51" s="61">
        <f t="shared" si="34"/>
        <v>-34.285742196776198</v>
      </c>
      <c r="I51" s="64">
        <f t="shared" si="35"/>
        <v>38.43964510126159</v>
      </c>
      <c r="J51" s="32">
        <f t="shared" si="36"/>
        <v>20.066211942287769</v>
      </c>
      <c r="K51" s="32">
        <f t="shared" si="37"/>
        <v>2.8181376669563507</v>
      </c>
      <c r="L51" s="32">
        <f t="shared" si="38"/>
        <v>-3.2965031633968969</v>
      </c>
      <c r="M51" s="32">
        <f t="shared" si="27"/>
        <v>-4.6900390373493082</v>
      </c>
      <c r="N51" s="61">
        <f t="shared" si="40"/>
        <v>233.78339857026668</v>
      </c>
      <c r="O51" s="87">
        <f t="shared" si="41"/>
        <v>-38.97578123412552</v>
      </c>
      <c r="P51" s="32">
        <f>Taulukko5[[#This Row],[Tasaus 2023, €/asukas]]*Taulukko5[[#This Row],[Asukasluku 31.12.2022]]</f>
        <v>1798860.0718037386</v>
      </c>
      <c r="Q51" s="32">
        <f>Taulukko5[[#This Row],[Tasaus 2024, €/asukas]]*Taulukko5[[#This Row],[Asukasluku 31.12.2022]]</f>
        <v>939038.52026324067</v>
      </c>
      <c r="R51" s="32">
        <f>Taulukko5[[#This Row],[Tasaus 2025, €/asukas]]*Taulukko5[[#This Row],[Asukasluku 31.12.2022]]</f>
        <v>131880.38840055635</v>
      </c>
      <c r="S51" s="32">
        <f>Taulukko5[[#This Row],[Tasaus 2026, €/asukas]]*Taulukko5[[#This Row],[Asukasluku 31.12.2022]]</f>
        <v>-154266.45853748458</v>
      </c>
      <c r="T51" s="32">
        <f>Taulukko5[[#This Row],[Tasaus 2027, €/asukas]]*Taulukko5[[#This Row],[Asukasluku 31.12.2022]]</f>
        <v>-219479.75683083557</v>
      </c>
      <c r="U51" s="64">
        <f t="shared" si="28"/>
        <v>4.1539029044853919</v>
      </c>
      <c r="V51" s="32">
        <f t="shared" si="29"/>
        <v>-14.219530254488429</v>
      </c>
      <c r="W51" s="32">
        <f t="shared" si="30"/>
        <v>-31.467604529819848</v>
      </c>
      <c r="X51" s="32">
        <f t="shared" si="31"/>
        <v>-37.582245360173097</v>
      </c>
      <c r="Y51" s="99">
        <f t="shared" si="32"/>
        <v>-38.975781234125506</v>
      </c>
      <c r="Z51" s="110">
        <v>20.25</v>
      </c>
      <c r="AA51" s="34">
        <f t="shared" si="39"/>
        <v>7.6099999999999994</v>
      </c>
      <c r="AB51" s="33">
        <f t="shared" si="33"/>
        <v>-12.64</v>
      </c>
      <c r="AC51" s="32">
        <v>216.10080341358068</v>
      </c>
      <c r="AD51" s="15">
        <f t="shared" si="22"/>
        <v>-1.9222061366127911E-2</v>
      </c>
      <c r="AE51" s="15">
        <f t="shared" si="23"/>
        <v>6.58004506687309E-2</v>
      </c>
      <c r="AF51" s="15">
        <f t="shared" si="24"/>
        <v>0.14561539815100147</v>
      </c>
      <c r="AG51" s="15">
        <f t="shared" si="25"/>
        <v>0.17391071558511045</v>
      </c>
      <c r="AH51" s="111">
        <f t="shared" si="26"/>
        <v>0.1803592611339459</v>
      </c>
    </row>
    <row r="52" spans="1:34" ht="15.75" x14ac:dyDescent="0.25">
      <c r="A52" s="25">
        <v>108</v>
      </c>
      <c r="B52" s="26" t="s">
        <v>43</v>
      </c>
      <c r="C52" s="25">
        <v>6</v>
      </c>
      <c r="D52" s="25">
        <v>23</v>
      </c>
      <c r="E52" s="31">
        <f>'Tasapainon muutos, pl. tasaus'!D42</f>
        <v>10257</v>
      </c>
      <c r="F52" s="64">
        <v>92.014073406614457</v>
      </c>
      <c r="G52" s="32">
        <v>68.917682030123714</v>
      </c>
      <c r="H52" s="61">
        <f t="shared" si="34"/>
        <v>-23.096391376490743</v>
      </c>
      <c r="I52" s="64">
        <f t="shared" si="35"/>
        <v>27.250294280976135</v>
      </c>
      <c r="J52" s="32">
        <f t="shared" si="36"/>
        <v>8.8768611220023157</v>
      </c>
      <c r="K52" s="32">
        <f t="shared" si="37"/>
        <v>-1.467604529819847</v>
      </c>
      <c r="L52" s="32">
        <f t="shared" si="38"/>
        <v>-3.2965031633968969</v>
      </c>
      <c r="M52" s="32">
        <f t="shared" si="27"/>
        <v>-4.6900390373493082</v>
      </c>
      <c r="N52" s="61">
        <f t="shared" si="40"/>
        <v>64.227642992774406</v>
      </c>
      <c r="O52" s="87">
        <f t="shared" si="41"/>
        <v>-27.786430413840051</v>
      </c>
      <c r="P52" s="32">
        <f>Taulukko5[[#This Row],[Tasaus 2023, €/asukas]]*Taulukko5[[#This Row],[Asukasluku 31.12.2022]]</f>
        <v>279506.26843997219</v>
      </c>
      <c r="Q52" s="32">
        <f>Taulukko5[[#This Row],[Tasaus 2024, €/asukas]]*Taulukko5[[#This Row],[Asukasluku 31.12.2022]]</f>
        <v>91049.96452837775</v>
      </c>
      <c r="R52" s="32">
        <f>Taulukko5[[#This Row],[Tasaus 2025, €/asukas]]*Taulukko5[[#This Row],[Asukasluku 31.12.2022]]</f>
        <v>-15053.219662362171</v>
      </c>
      <c r="S52" s="32">
        <f>Taulukko5[[#This Row],[Tasaus 2026, €/asukas]]*Taulukko5[[#This Row],[Asukasluku 31.12.2022]]</f>
        <v>-33812.232946961973</v>
      </c>
      <c r="T52" s="32">
        <f>Taulukko5[[#This Row],[Tasaus 2027, €/asukas]]*Taulukko5[[#This Row],[Asukasluku 31.12.2022]]</f>
        <v>-48105.730406091854</v>
      </c>
      <c r="U52" s="64">
        <f t="shared" si="28"/>
        <v>4.1539029044853919</v>
      </c>
      <c r="V52" s="32">
        <f t="shared" si="29"/>
        <v>-14.219530254488427</v>
      </c>
      <c r="W52" s="32">
        <f t="shared" si="30"/>
        <v>-24.563995906310591</v>
      </c>
      <c r="X52" s="32">
        <f t="shared" si="31"/>
        <v>-26.392894539887639</v>
      </c>
      <c r="Y52" s="99">
        <f t="shared" si="32"/>
        <v>-27.786430413840051</v>
      </c>
      <c r="Z52" s="110">
        <v>22.000000000000004</v>
      </c>
      <c r="AA52" s="34">
        <f t="shared" si="39"/>
        <v>9.360000000000003</v>
      </c>
      <c r="AB52" s="33">
        <f t="shared" si="33"/>
        <v>-12.64</v>
      </c>
      <c r="AC52" s="32">
        <v>172.04382907671624</v>
      </c>
      <c r="AD52" s="15">
        <f t="shared" si="22"/>
        <v>-2.4144445789061813E-2</v>
      </c>
      <c r="AE52" s="15">
        <f t="shared" si="23"/>
        <v>8.2650626475813796E-2</v>
      </c>
      <c r="AF52" s="15">
        <f t="shared" si="24"/>
        <v>0.14277754708282642</v>
      </c>
      <c r="AG52" s="15">
        <f t="shared" si="25"/>
        <v>0.15340796982679777</v>
      </c>
      <c r="AH52" s="111">
        <f t="shared" si="26"/>
        <v>0.16150785856695724</v>
      </c>
    </row>
    <row r="53" spans="1:34" ht="15.75" x14ac:dyDescent="0.25">
      <c r="A53" s="25">
        <v>109</v>
      </c>
      <c r="B53" s="26" t="s">
        <v>44</v>
      </c>
      <c r="C53" s="25">
        <v>5</v>
      </c>
      <c r="D53" s="25">
        <v>21</v>
      </c>
      <c r="E53" s="31">
        <f>'Tasapainon muutos, pl. tasaus'!D43</f>
        <v>68043</v>
      </c>
      <c r="F53" s="64">
        <v>105.18942496577488</v>
      </c>
      <c r="G53" s="32">
        <v>54.619567054445383</v>
      </c>
      <c r="H53" s="61">
        <f t="shared" si="34"/>
        <v>-50.569857911329493</v>
      </c>
      <c r="I53" s="64">
        <f t="shared" si="35"/>
        <v>54.723760815814884</v>
      </c>
      <c r="J53" s="32">
        <f t="shared" si="36"/>
        <v>36.350327656841067</v>
      </c>
      <c r="K53" s="32">
        <f t="shared" si="37"/>
        <v>19.102253381509644</v>
      </c>
      <c r="L53" s="32">
        <f t="shared" si="38"/>
        <v>2.2733547479325957</v>
      </c>
      <c r="M53" s="32">
        <f t="shared" si="27"/>
        <v>-4.6900390373493082</v>
      </c>
      <c r="N53" s="61">
        <f t="shared" si="40"/>
        <v>49.929528017096075</v>
      </c>
      <c r="O53" s="87">
        <f t="shared" si="41"/>
        <v>-55.259896948678801</v>
      </c>
      <c r="P53" s="32">
        <f>Taulukko5[[#This Row],[Tasaus 2023, €/asukas]]*Taulukko5[[#This Row],[Asukasluku 31.12.2022]]</f>
        <v>3723568.8571904921</v>
      </c>
      <c r="Q53" s="32">
        <f>Taulukko5[[#This Row],[Tasaus 2024, €/asukas]]*Taulukko5[[#This Row],[Asukasluku 31.12.2022]]</f>
        <v>2473385.3447544365</v>
      </c>
      <c r="R53" s="32">
        <f>Taulukko5[[#This Row],[Tasaus 2025, €/asukas]]*Taulukko5[[#This Row],[Asukasluku 31.12.2022]]</f>
        <v>1299774.6268380608</v>
      </c>
      <c r="S53" s="32">
        <f>Taulukko5[[#This Row],[Tasaus 2026, €/asukas]]*Taulukko5[[#This Row],[Asukasluku 31.12.2022]]</f>
        <v>154685.87711357762</v>
      </c>
      <c r="T53" s="32">
        <f>Taulukko5[[#This Row],[Tasaus 2027, €/asukas]]*Taulukko5[[#This Row],[Asukasluku 31.12.2022]]</f>
        <v>-319124.326218359</v>
      </c>
      <c r="U53" s="64">
        <f t="shared" si="28"/>
        <v>4.1539029044853919</v>
      </c>
      <c r="V53" s="32">
        <f t="shared" si="29"/>
        <v>-14.219530254488426</v>
      </c>
      <c r="W53" s="32">
        <f t="shared" si="30"/>
        <v>-31.467604529819848</v>
      </c>
      <c r="X53" s="32">
        <f t="shared" si="31"/>
        <v>-48.296503163396899</v>
      </c>
      <c r="Y53" s="99">
        <f t="shared" si="32"/>
        <v>-55.259896948678801</v>
      </c>
      <c r="Z53" s="110">
        <v>21</v>
      </c>
      <c r="AA53" s="34">
        <f t="shared" si="39"/>
        <v>8.36</v>
      </c>
      <c r="AB53" s="33">
        <f t="shared" si="33"/>
        <v>-12.64</v>
      </c>
      <c r="AC53" s="32">
        <v>195.59879405341835</v>
      </c>
      <c r="AD53" s="15">
        <f t="shared" si="22"/>
        <v>-2.1236853348650782E-2</v>
      </c>
      <c r="AE53" s="15">
        <f t="shared" si="23"/>
        <v>7.2697433147798696E-2</v>
      </c>
      <c r="AF53" s="15">
        <f t="shared" si="24"/>
        <v>0.16087831564659849</v>
      </c>
      <c r="AG53" s="15">
        <f t="shared" si="25"/>
        <v>0.24691616017942855</v>
      </c>
      <c r="AH53" s="111">
        <f t="shared" si="26"/>
        <v>0.28251655239544693</v>
      </c>
    </row>
    <row r="54" spans="1:34" ht="15.75" x14ac:dyDescent="0.25">
      <c r="A54" s="25">
        <v>111</v>
      </c>
      <c r="B54" s="26" t="s">
        <v>45</v>
      </c>
      <c r="C54" s="25">
        <v>7</v>
      </c>
      <c r="D54" s="25">
        <v>23</v>
      </c>
      <c r="E54" s="31">
        <f>'Tasapainon muutos, pl. tasaus'!D44</f>
        <v>18131</v>
      </c>
      <c r="F54" s="64">
        <v>-92.509246680829051</v>
      </c>
      <c r="G54" s="32">
        <v>-303.12098574407668</v>
      </c>
      <c r="H54" s="61">
        <f t="shared" si="34"/>
        <v>-210.61173906324763</v>
      </c>
      <c r="I54" s="64">
        <f t="shared" si="35"/>
        <v>214.76564196773302</v>
      </c>
      <c r="J54" s="32">
        <f t="shared" si="36"/>
        <v>196.39220880875919</v>
      </c>
      <c r="K54" s="32">
        <f t="shared" si="37"/>
        <v>179.14413453342777</v>
      </c>
      <c r="L54" s="32">
        <f t="shared" si="38"/>
        <v>162.31523589985073</v>
      </c>
      <c r="M54" s="32">
        <f t="shared" si="27"/>
        <v>145.9217000258983</v>
      </c>
      <c r="N54" s="61">
        <f t="shared" si="40"/>
        <v>-157.19928571817837</v>
      </c>
      <c r="O54" s="87">
        <f t="shared" si="41"/>
        <v>-64.690039037349322</v>
      </c>
      <c r="P54" s="32">
        <f>Taulukko5[[#This Row],[Tasaus 2023, €/asukas]]*Taulukko5[[#This Row],[Asukasluku 31.12.2022]]</f>
        <v>3893915.8545169672</v>
      </c>
      <c r="Q54" s="32">
        <f>Taulukko5[[#This Row],[Tasaus 2024, €/asukas]]*Taulukko5[[#This Row],[Asukasluku 31.12.2022]]</f>
        <v>3560787.1379116131</v>
      </c>
      <c r="R54" s="32">
        <f>Taulukko5[[#This Row],[Tasaus 2025, €/asukas]]*Taulukko5[[#This Row],[Asukasluku 31.12.2022]]</f>
        <v>3248062.3032255792</v>
      </c>
      <c r="S54" s="32">
        <f>Taulukko5[[#This Row],[Tasaus 2026, €/asukas]]*Taulukko5[[#This Row],[Asukasluku 31.12.2022]]</f>
        <v>2942937.5421001934</v>
      </c>
      <c r="T54" s="32">
        <f>Taulukko5[[#This Row],[Tasaus 2027, €/asukas]]*Taulukko5[[#This Row],[Asukasluku 31.12.2022]]</f>
        <v>2645706.3431695621</v>
      </c>
      <c r="U54" s="64">
        <f t="shared" si="28"/>
        <v>4.1539029044853919</v>
      </c>
      <c r="V54" s="32">
        <f t="shared" si="29"/>
        <v>-14.219530254488433</v>
      </c>
      <c r="W54" s="32">
        <f t="shared" si="30"/>
        <v>-31.467604529819852</v>
      </c>
      <c r="X54" s="32">
        <f t="shared" si="31"/>
        <v>-48.296503163396892</v>
      </c>
      <c r="Y54" s="99">
        <f t="shared" si="32"/>
        <v>-64.690039037349322</v>
      </c>
      <c r="Z54" s="110">
        <v>20.5</v>
      </c>
      <c r="AA54" s="34">
        <f t="shared" si="39"/>
        <v>7.8599999999999994</v>
      </c>
      <c r="AB54" s="33">
        <f t="shared" si="33"/>
        <v>-12.64</v>
      </c>
      <c r="AC54" s="32">
        <v>178.14922450084319</v>
      </c>
      <c r="AD54" s="15">
        <f t="shared" si="22"/>
        <v>-2.3316985612057667E-2</v>
      </c>
      <c r="AE54" s="15">
        <f t="shared" si="23"/>
        <v>7.9818086743460012E-2</v>
      </c>
      <c r="AF54" s="15">
        <f t="shared" si="24"/>
        <v>0.17663621392677414</v>
      </c>
      <c r="AG54" s="15">
        <f t="shared" si="25"/>
        <v>0.27110139434352859</v>
      </c>
      <c r="AH54" s="111">
        <f t="shared" si="26"/>
        <v>0.36312276530310206</v>
      </c>
    </row>
    <row r="55" spans="1:34" ht="15.75" x14ac:dyDescent="0.25">
      <c r="A55" s="25">
        <v>139</v>
      </c>
      <c r="B55" s="26" t="s">
        <v>46</v>
      </c>
      <c r="C55" s="25">
        <v>17</v>
      </c>
      <c r="D55" s="25">
        <v>24</v>
      </c>
      <c r="E55" s="31">
        <f>'Tasapainon muutos, pl. tasaus'!D45</f>
        <v>9853</v>
      </c>
      <c r="F55" s="64">
        <v>12.303961790245911</v>
      </c>
      <c r="G55" s="32">
        <v>136.49136333511763</v>
      </c>
      <c r="H55" s="61">
        <f t="shared" si="34"/>
        <v>124.18740154487172</v>
      </c>
      <c r="I55" s="64">
        <f t="shared" si="35"/>
        <v>-120.03349864038633</v>
      </c>
      <c r="J55" s="32">
        <f t="shared" si="36"/>
        <v>-108.40693179936015</v>
      </c>
      <c r="K55" s="32">
        <f t="shared" si="37"/>
        <v>-95.65500607469157</v>
      </c>
      <c r="L55" s="32">
        <f t="shared" si="38"/>
        <v>-82.483904708268611</v>
      </c>
      <c r="M55" s="32">
        <f t="shared" si="27"/>
        <v>-68.877440582221027</v>
      </c>
      <c r="N55" s="61">
        <f t="shared" si="40"/>
        <v>67.613922752896599</v>
      </c>
      <c r="O55" s="87">
        <f t="shared" si="41"/>
        <v>55.309960962650692</v>
      </c>
      <c r="P55" s="32">
        <f>Taulukko5[[#This Row],[Tasaus 2023, €/asukas]]*Taulukko5[[#This Row],[Asukasluku 31.12.2022]]</f>
        <v>-1182690.0621037264</v>
      </c>
      <c r="Q55" s="32">
        <f>Taulukko5[[#This Row],[Tasaus 2024, €/asukas]]*Taulukko5[[#This Row],[Asukasluku 31.12.2022]]</f>
        <v>-1068133.4990190957</v>
      </c>
      <c r="R55" s="32">
        <f>Taulukko5[[#This Row],[Tasaus 2025, €/asukas]]*Taulukko5[[#This Row],[Asukasluku 31.12.2022]]</f>
        <v>-942488.77485393605</v>
      </c>
      <c r="S55" s="32">
        <f>Taulukko5[[#This Row],[Tasaus 2026, €/asukas]]*Taulukko5[[#This Row],[Asukasluku 31.12.2022]]</f>
        <v>-812713.9130905706</v>
      </c>
      <c r="T55" s="32">
        <f>Taulukko5[[#This Row],[Tasaus 2027, €/asukas]]*Taulukko5[[#This Row],[Asukasluku 31.12.2022]]</f>
        <v>-678649.42205662373</v>
      </c>
      <c r="U55" s="64">
        <f t="shared" si="28"/>
        <v>4.1539029044853919</v>
      </c>
      <c r="V55" s="32">
        <f t="shared" si="29"/>
        <v>15.780469745511567</v>
      </c>
      <c r="W55" s="32">
        <f t="shared" si="30"/>
        <v>28.532395470180148</v>
      </c>
      <c r="X55" s="32">
        <f t="shared" si="31"/>
        <v>41.703496836603108</v>
      </c>
      <c r="Y55" s="99">
        <f t="shared" si="32"/>
        <v>55.309960962650692</v>
      </c>
      <c r="Z55" s="110">
        <v>21.5</v>
      </c>
      <c r="AA55" s="34">
        <f t="shared" si="39"/>
        <v>8.86</v>
      </c>
      <c r="AB55" s="33">
        <f t="shared" si="33"/>
        <v>-12.64</v>
      </c>
      <c r="AC55" s="32">
        <v>157.1554892637582</v>
      </c>
      <c r="AD55" s="15">
        <f t="shared" si="22"/>
        <v>-2.6431802821177866E-2</v>
      </c>
      <c r="AE55" s="15">
        <f t="shared" si="23"/>
        <v>-0.10041309927791825</v>
      </c>
      <c r="AF55" s="15">
        <f t="shared" si="24"/>
        <v>-0.18155519481914803</v>
      </c>
      <c r="AG55" s="15">
        <f t="shared" si="25"/>
        <v>-0.2653645573054787</v>
      </c>
      <c r="AH55" s="111">
        <f t="shared" si="26"/>
        <v>-0.35194418738897837</v>
      </c>
    </row>
    <row r="56" spans="1:34" ht="15.75" x14ac:dyDescent="0.25">
      <c r="A56" s="25">
        <v>140</v>
      </c>
      <c r="B56" s="26" t="s">
        <v>47</v>
      </c>
      <c r="C56" s="25">
        <v>11</v>
      </c>
      <c r="D56" s="25">
        <v>22</v>
      </c>
      <c r="E56" s="31">
        <f>'Tasapainon muutos, pl. tasaus'!D46</f>
        <v>20801</v>
      </c>
      <c r="F56" s="64">
        <v>200.03290324374939</v>
      </c>
      <c r="G56" s="32">
        <v>41.493545179517987</v>
      </c>
      <c r="H56" s="61">
        <f t="shared" si="34"/>
        <v>-158.53935806423141</v>
      </c>
      <c r="I56" s="64">
        <f t="shared" si="35"/>
        <v>162.6932609687168</v>
      </c>
      <c r="J56" s="32">
        <f t="shared" si="36"/>
        <v>144.31982780974297</v>
      </c>
      <c r="K56" s="32">
        <f t="shared" si="37"/>
        <v>127.07175353441156</v>
      </c>
      <c r="L56" s="32">
        <f t="shared" si="38"/>
        <v>110.24285490083452</v>
      </c>
      <c r="M56" s="32">
        <f t="shared" si="27"/>
        <v>93.8493190268821</v>
      </c>
      <c r="N56" s="61">
        <f t="shared" si="40"/>
        <v>135.34286420640009</v>
      </c>
      <c r="O56" s="87">
        <f t="shared" si="41"/>
        <v>-64.690039037349294</v>
      </c>
      <c r="P56" s="32">
        <f>Taulukko5[[#This Row],[Tasaus 2023, €/asukas]]*Taulukko5[[#This Row],[Asukasluku 31.12.2022]]</f>
        <v>3384182.521410278</v>
      </c>
      <c r="Q56" s="32">
        <f>Taulukko5[[#This Row],[Tasaus 2024, €/asukas]]*Taulukko5[[#This Row],[Asukasluku 31.12.2022]]</f>
        <v>3001996.7382704634</v>
      </c>
      <c r="R56" s="32">
        <f>Taulukko5[[#This Row],[Tasaus 2025, €/asukas]]*Taulukko5[[#This Row],[Asukasluku 31.12.2022]]</f>
        <v>2643219.5452692946</v>
      </c>
      <c r="S56" s="32">
        <f>Taulukko5[[#This Row],[Tasaus 2026, €/asukas]]*Taulukko5[[#This Row],[Asukasluku 31.12.2022]]</f>
        <v>2293161.6247922587</v>
      </c>
      <c r="T56" s="32">
        <f>Taulukko5[[#This Row],[Tasaus 2027, €/asukas]]*Taulukko5[[#This Row],[Asukasluku 31.12.2022]]</f>
        <v>1952159.6850781746</v>
      </c>
      <c r="U56" s="64">
        <f t="shared" si="28"/>
        <v>4.1539029044853919</v>
      </c>
      <c r="V56" s="32">
        <f t="shared" si="29"/>
        <v>-14.219530254488433</v>
      </c>
      <c r="W56" s="32">
        <f t="shared" si="30"/>
        <v>-31.467604529819852</v>
      </c>
      <c r="X56" s="32">
        <f t="shared" si="31"/>
        <v>-48.296503163396892</v>
      </c>
      <c r="Y56" s="99">
        <f t="shared" si="32"/>
        <v>-64.690039037349308</v>
      </c>
      <c r="Z56" s="110">
        <v>20.5</v>
      </c>
      <c r="AA56" s="34">
        <f t="shared" si="39"/>
        <v>7.8599999999999994</v>
      </c>
      <c r="AB56" s="33">
        <f t="shared" si="33"/>
        <v>-12.64</v>
      </c>
      <c r="AC56" s="32">
        <v>169.2029506313269</v>
      </c>
      <c r="AD56" s="15">
        <f t="shared" si="22"/>
        <v>-2.4549825455090629E-2</v>
      </c>
      <c r="AE56" s="15">
        <f t="shared" si="23"/>
        <v>8.4038311397246837E-2</v>
      </c>
      <c r="AF56" s="15">
        <f t="shared" si="24"/>
        <v>0.18597550700155352</v>
      </c>
      <c r="AG56" s="15">
        <f t="shared" si="25"/>
        <v>0.28543534839784934</v>
      </c>
      <c r="AH56" s="111">
        <f t="shared" si="26"/>
        <v>0.38232216870910962</v>
      </c>
    </row>
    <row r="57" spans="1:34" ht="15.75" x14ac:dyDescent="0.25">
      <c r="A57" s="25">
        <v>142</v>
      </c>
      <c r="B57" s="26" t="s">
        <v>48</v>
      </c>
      <c r="C57" s="25">
        <v>7</v>
      </c>
      <c r="D57" s="25">
        <v>24</v>
      </c>
      <c r="E57" s="31">
        <f>'Tasapainon muutos, pl. tasaus'!D47</f>
        <v>6504</v>
      </c>
      <c r="F57" s="64">
        <v>291.14812952578342</v>
      </c>
      <c r="G57" s="32">
        <v>235.00998810644126</v>
      </c>
      <c r="H57" s="61">
        <f t="shared" si="34"/>
        <v>-56.138141419342162</v>
      </c>
      <c r="I57" s="64">
        <f t="shared" si="35"/>
        <v>60.292044323827554</v>
      </c>
      <c r="J57" s="32">
        <f t="shared" si="36"/>
        <v>41.918611164853736</v>
      </c>
      <c r="K57" s="32">
        <f t="shared" si="37"/>
        <v>24.670536889522314</v>
      </c>
      <c r="L57" s="32">
        <f t="shared" si="38"/>
        <v>7.8416382559452646</v>
      </c>
      <c r="M57" s="32">
        <f t="shared" si="27"/>
        <v>-4.6900390373493082</v>
      </c>
      <c r="N57" s="61">
        <f t="shared" si="40"/>
        <v>230.31994906909193</v>
      </c>
      <c r="O57" s="87">
        <f t="shared" si="41"/>
        <v>-60.828180456691484</v>
      </c>
      <c r="P57" s="32">
        <f>Taulukko5[[#This Row],[Tasaus 2023, €/asukas]]*Taulukko5[[#This Row],[Asukasluku 31.12.2022]]</f>
        <v>392139.45628217439</v>
      </c>
      <c r="Q57" s="32">
        <f>Taulukko5[[#This Row],[Tasaus 2024, €/asukas]]*Taulukko5[[#This Row],[Asukasluku 31.12.2022]]</f>
        <v>272638.64701620868</v>
      </c>
      <c r="R57" s="32">
        <f>Taulukko5[[#This Row],[Tasaus 2025, €/asukas]]*Taulukko5[[#This Row],[Asukasluku 31.12.2022]]</f>
        <v>160457.17192945312</v>
      </c>
      <c r="S57" s="32">
        <f>Taulukko5[[#This Row],[Tasaus 2026, €/asukas]]*Taulukko5[[#This Row],[Asukasluku 31.12.2022]]</f>
        <v>51002.015216667998</v>
      </c>
      <c r="T57" s="32">
        <f>Taulukko5[[#This Row],[Tasaus 2027, €/asukas]]*Taulukko5[[#This Row],[Asukasluku 31.12.2022]]</f>
        <v>-30504.0138989199</v>
      </c>
      <c r="U57" s="64">
        <f t="shared" si="28"/>
        <v>4.1539029044853919</v>
      </c>
      <c r="V57" s="32">
        <f t="shared" si="29"/>
        <v>-14.219530254488426</v>
      </c>
      <c r="W57" s="32">
        <f t="shared" si="30"/>
        <v>-31.467604529819848</v>
      </c>
      <c r="X57" s="32">
        <f t="shared" si="31"/>
        <v>-48.296503163396899</v>
      </c>
      <c r="Y57" s="99">
        <f t="shared" si="32"/>
        <v>-60.82818045669147</v>
      </c>
      <c r="Z57" s="110">
        <v>21.249999999999996</v>
      </c>
      <c r="AA57" s="34">
        <f t="shared" si="39"/>
        <v>8.6099999999999959</v>
      </c>
      <c r="AB57" s="33">
        <f t="shared" si="33"/>
        <v>-12.64</v>
      </c>
      <c r="AC57" s="32">
        <v>164.80627706869234</v>
      </c>
      <c r="AD57" s="15">
        <f t="shared" si="22"/>
        <v>-2.5204761483411327E-2</v>
      </c>
      <c r="AE57" s="15">
        <f t="shared" si="23"/>
        <v>8.6280271039443676E-2</v>
      </c>
      <c r="AF57" s="15">
        <f t="shared" si="24"/>
        <v>0.19093692964561018</v>
      </c>
      <c r="AG57" s="15">
        <f t="shared" si="25"/>
        <v>0.29305014361356274</v>
      </c>
      <c r="AH57" s="111">
        <f t="shared" si="26"/>
        <v>0.36908897851832356</v>
      </c>
    </row>
    <row r="58" spans="1:34" ht="15.75" x14ac:dyDescent="0.25">
      <c r="A58" s="25">
        <v>143</v>
      </c>
      <c r="B58" s="26" t="s">
        <v>49</v>
      </c>
      <c r="C58" s="25">
        <v>6</v>
      </c>
      <c r="D58" s="25">
        <v>24</v>
      </c>
      <c r="E58" s="31">
        <f>'Tasapainon muutos, pl. tasaus'!D48</f>
        <v>6804</v>
      </c>
      <c r="F58" s="64">
        <v>-3.0774633022773132</v>
      </c>
      <c r="G58" s="32">
        <v>1.6806266617642027</v>
      </c>
      <c r="H58" s="61">
        <f t="shared" si="34"/>
        <v>4.758089964041516</v>
      </c>
      <c r="I58" s="64">
        <f t="shared" si="35"/>
        <v>-0.60418705955612406</v>
      </c>
      <c r="J58" s="32">
        <f t="shared" si="36"/>
        <v>0.78046974551157189</v>
      </c>
      <c r="K58" s="32">
        <f t="shared" si="37"/>
        <v>-1.467604529819847</v>
      </c>
      <c r="L58" s="32">
        <f t="shared" si="38"/>
        <v>-3.2965031633968969</v>
      </c>
      <c r="M58" s="32">
        <f t="shared" si="27"/>
        <v>-4.6900390373493082</v>
      </c>
      <c r="N58" s="61">
        <f t="shared" si="40"/>
        <v>-3.0094123755851054</v>
      </c>
      <c r="O58" s="87">
        <f t="shared" si="41"/>
        <v>6.8050926692207803E-2</v>
      </c>
      <c r="P58" s="32">
        <f>Taulukko5[[#This Row],[Tasaus 2023, €/asukas]]*Taulukko5[[#This Row],[Asukasluku 31.12.2022]]</f>
        <v>-4110.8887532198678</v>
      </c>
      <c r="Q58" s="32">
        <f>Taulukko5[[#This Row],[Tasaus 2024, €/asukas]]*Taulukko5[[#This Row],[Asukasluku 31.12.2022]]</f>
        <v>5310.3161484607353</v>
      </c>
      <c r="R58" s="32">
        <f>Taulukko5[[#This Row],[Tasaus 2025, €/asukas]]*Taulukko5[[#This Row],[Asukasluku 31.12.2022]]</f>
        <v>-9985.5812208942389</v>
      </c>
      <c r="S58" s="32">
        <f>Taulukko5[[#This Row],[Tasaus 2026, €/asukas]]*Taulukko5[[#This Row],[Asukasluku 31.12.2022]]</f>
        <v>-22429.407523752485</v>
      </c>
      <c r="T58" s="32">
        <f>Taulukko5[[#This Row],[Tasaus 2027, €/asukas]]*Taulukko5[[#This Row],[Asukasluku 31.12.2022]]</f>
        <v>-31911.025610124692</v>
      </c>
      <c r="U58" s="64">
        <f t="shared" si="28"/>
        <v>4.1539029044853919</v>
      </c>
      <c r="V58" s="32">
        <f t="shared" si="29"/>
        <v>5.5385597095530876</v>
      </c>
      <c r="W58" s="32">
        <f t="shared" si="30"/>
        <v>3.2904854342216687</v>
      </c>
      <c r="X58" s="32">
        <f t="shared" si="31"/>
        <v>1.4615868006446191</v>
      </c>
      <c r="Y58" s="99">
        <f t="shared" si="32"/>
        <v>6.8050926692207803E-2</v>
      </c>
      <c r="Z58" s="110">
        <v>22</v>
      </c>
      <c r="AA58" s="34">
        <f t="shared" si="39"/>
        <v>9.36</v>
      </c>
      <c r="AB58" s="33">
        <f t="shared" si="33"/>
        <v>-12.64</v>
      </c>
      <c r="AC58" s="32">
        <v>154.41650250859792</v>
      </c>
      <c r="AD58" s="15">
        <f t="shared" si="22"/>
        <v>-2.6900641039024325E-2</v>
      </c>
      <c r="AE58" s="15">
        <f t="shared" si="23"/>
        <v>-3.5867667118316585E-2</v>
      </c>
      <c r="AF58" s="15">
        <f t="shared" si="24"/>
        <v>-2.1309156604155402E-2</v>
      </c>
      <c r="AG58" s="15">
        <f t="shared" si="25"/>
        <v>-9.465224097814532E-3</v>
      </c>
      <c r="AH58" s="111">
        <f t="shared" si="26"/>
        <v>-4.4069724146497051E-4</v>
      </c>
    </row>
    <row r="59" spans="1:34" ht="15.75" x14ac:dyDescent="0.25">
      <c r="A59" s="25">
        <v>145</v>
      </c>
      <c r="B59" s="26" t="s">
        <v>50</v>
      </c>
      <c r="C59" s="25">
        <v>14</v>
      </c>
      <c r="D59" s="25">
        <v>23</v>
      </c>
      <c r="E59" s="31">
        <f>'Tasapainon muutos, pl. tasaus'!D49</f>
        <v>12369</v>
      </c>
      <c r="F59" s="64">
        <v>-154.47381753326474</v>
      </c>
      <c r="G59" s="32">
        <v>-118.48867180770129</v>
      </c>
      <c r="H59" s="61">
        <f t="shared" si="34"/>
        <v>35.985145725563441</v>
      </c>
      <c r="I59" s="64">
        <f t="shared" si="35"/>
        <v>-31.83124282107805</v>
      </c>
      <c r="J59" s="32">
        <f t="shared" si="36"/>
        <v>-20.204675980051871</v>
      </c>
      <c r="K59" s="32">
        <f t="shared" si="37"/>
        <v>-7.4527502553832887</v>
      </c>
      <c r="L59" s="32">
        <f t="shared" si="38"/>
        <v>-3.2965031633968969</v>
      </c>
      <c r="M59" s="32">
        <f t="shared" si="27"/>
        <v>-4.6900390373493082</v>
      </c>
      <c r="N59" s="61">
        <f t="shared" si="40"/>
        <v>-123.1787108450506</v>
      </c>
      <c r="O59" s="87">
        <f t="shared" si="41"/>
        <v>31.295106688214133</v>
      </c>
      <c r="P59" s="32">
        <f>Taulukko5[[#This Row],[Tasaus 2023, €/asukas]]*Taulukko5[[#This Row],[Asukasluku 31.12.2022]]</f>
        <v>-393720.64245391439</v>
      </c>
      <c r="Q59" s="32">
        <f>Taulukko5[[#This Row],[Tasaus 2024, €/asukas]]*Taulukko5[[#This Row],[Asukasluku 31.12.2022]]</f>
        <v>-249911.63719726159</v>
      </c>
      <c r="R59" s="32">
        <f>Taulukko5[[#This Row],[Tasaus 2025, €/asukas]]*Taulukko5[[#This Row],[Asukasluku 31.12.2022]]</f>
        <v>-92183.067908835903</v>
      </c>
      <c r="S59" s="32">
        <f>Taulukko5[[#This Row],[Tasaus 2026, €/asukas]]*Taulukko5[[#This Row],[Asukasluku 31.12.2022]]</f>
        <v>-40774.447628056216</v>
      </c>
      <c r="T59" s="32">
        <f>Taulukko5[[#This Row],[Tasaus 2027, €/asukas]]*Taulukko5[[#This Row],[Asukasluku 31.12.2022]]</f>
        <v>-58011.09285297359</v>
      </c>
      <c r="U59" s="64">
        <f t="shared" si="28"/>
        <v>4.1539029044853919</v>
      </c>
      <c r="V59" s="32">
        <f t="shared" si="29"/>
        <v>15.780469745511571</v>
      </c>
      <c r="W59" s="32">
        <f t="shared" si="30"/>
        <v>28.532395470180152</v>
      </c>
      <c r="X59" s="32">
        <f t="shared" si="31"/>
        <v>32.688642562166542</v>
      </c>
      <c r="Y59" s="99">
        <f t="shared" si="32"/>
        <v>31.295106688214133</v>
      </c>
      <c r="Z59" s="110">
        <v>21</v>
      </c>
      <c r="AA59" s="34">
        <f t="shared" si="39"/>
        <v>8.36</v>
      </c>
      <c r="AB59" s="33">
        <f t="shared" si="33"/>
        <v>-12.64</v>
      </c>
      <c r="AC59" s="32">
        <v>168.60130653448098</v>
      </c>
      <c r="AD59" s="15">
        <f t="shared" si="22"/>
        <v>-2.463743009984249E-2</v>
      </c>
      <c r="AE59" s="15">
        <f t="shared" si="23"/>
        <v>-9.3596366895794342E-2</v>
      </c>
      <c r="AF59" s="15">
        <f t="shared" si="24"/>
        <v>-0.1692299784423375</v>
      </c>
      <c r="AG59" s="15">
        <f t="shared" si="25"/>
        <v>-0.19388131227489228</v>
      </c>
      <c r="AH59" s="111">
        <f t="shared" si="26"/>
        <v>-0.18561603899441853</v>
      </c>
    </row>
    <row r="60" spans="1:34" ht="15.75" x14ac:dyDescent="0.25">
      <c r="A60" s="25">
        <v>146</v>
      </c>
      <c r="B60" s="26" t="s">
        <v>51</v>
      </c>
      <c r="C60" s="25">
        <v>12</v>
      </c>
      <c r="D60" s="25">
        <v>25</v>
      </c>
      <c r="E60" s="31">
        <f>'Tasapainon muutos, pl. tasaus'!D50</f>
        <v>4492</v>
      </c>
      <c r="F60" s="64">
        <v>92.36925222471568</v>
      </c>
      <c r="G60" s="32">
        <v>75.996807025195679</v>
      </c>
      <c r="H60" s="61">
        <f t="shared" si="34"/>
        <v>-16.372445199520001</v>
      </c>
      <c r="I60" s="64">
        <f t="shared" si="35"/>
        <v>20.526348104005393</v>
      </c>
      <c r="J60" s="32">
        <f t="shared" si="36"/>
        <v>2.152914945031573</v>
      </c>
      <c r="K60" s="32">
        <f t="shared" si="37"/>
        <v>-1.467604529819847</v>
      </c>
      <c r="L60" s="32">
        <f t="shared" si="38"/>
        <v>-3.2965031633968969</v>
      </c>
      <c r="M60" s="32">
        <f t="shared" si="27"/>
        <v>-4.6900390373493082</v>
      </c>
      <c r="N60" s="61">
        <f t="shared" si="40"/>
        <v>71.306767987846371</v>
      </c>
      <c r="O60" s="87">
        <f t="shared" si="41"/>
        <v>-21.062484236869309</v>
      </c>
      <c r="P60" s="32">
        <f>Taulukko5[[#This Row],[Tasaus 2023, €/asukas]]*Taulukko5[[#This Row],[Asukasluku 31.12.2022]]</f>
        <v>92204.355683192232</v>
      </c>
      <c r="Q60" s="32">
        <f>Taulukko5[[#This Row],[Tasaus 2024, €/asukas]]*Taulukko5[[#This Row],[Asukasluku 31.12.2022]]</f>
        <v>9670.8939330818266</v>
      </c>
      <c r="R60" s="32">
        <f>Taulukko5[[#This Row],[Tasaus 2025, €/asukas]]*Taulukko5[[#This Row],[Asukasluku 31.12.2022]]</f>
        <v>-6592.4795479507529</v>
      </c>
      <c r="S60" s="32">
        <f>Taulukko5[[#This Row],[Tasaus 2026, €/asukas]]*Taulukko5[[#This Row],[Asukasluku 31.12.2022]]</f>
        <v>-14807.892209978862</v>
      </c>
      <c r="T60" s="32">
        <f>Taulukko5[[#This Row],[Tasaus 2027, €/asukas]]*Taulukko5[[#This Row],[Asukasluku 31.12.2022]]</f>
        <v>-21067.655355773091</v>
      </c>
      <c r="U60" s="64">
        <f t="shared" si="28"/>
        <v>4.1539029044853919</v>
      </c>
      <c r="V60" s="32">
        <f t="shared" si="29"/>
        <v>-14.219530254488429</v>
      </c>
      <c r="W60" s="32">
        <f t="shared" si="30"/>
        <v>-17.840049729339849</v>
      </c>
      <c r="X60" s="32">
        <f t="shared" si="31"/>
        <v>-19.668948362916897</v>
      </c>
      <c r="Y60" s="99">
        <f t="shared" si="32"/>
        <v>-21.062484236869309</v>
      </c>
      <c r="Z60" s="110">
        <v>21</v>
      </c>
      <c r="AA60" s="34">
        <f t="shared" si="39"/>
        <v>8.36</v>
      </c>
      <c r="AB60" s="33">
        <f t="shared" si="33"/>
        <v>-12.64</v>
      </c>
      <c r="AC60" s="32">
        <v>145.0533719738786</v>
      </c>
      <c r="AD60" s="15">
        <f t="shared" si="22"/>
        <v>-2.8637065432945828E-2</v>
      </c>
      <c r="AE60" s="15">
        <f t="shared" si="23"/>
        <v>9.802964288930216E-2</v>
      </c>
      <c r="AF60" s="15">
        <f t="shared" si="24"/>
        <v>0.12298955540690573</v>
      </c>
      <c r="AG60" s="15">
        <f t="shared" si="25"/>
        <v>0.13559800847965744</v>
      </c>
      <c r="AH60" s="111">
        <f t="shared" si="26"/>
        <v>0.14520506452385173</v>
      </c>
    </row>
    <row r="61" spans="1:34" ht="15.75" x14ac:dyDescent="0.25">
      <c r="A61" s="25">
        <v>148</v>
      </c>
      <c r="B61" s="26" t="s">
        <v>52</v>
      </c>
      <c r="C61" s="25">
        <v>19</v>
      </c>
      <c r="D61" s="25">
        <v>24</v>
      </c>
      <c r="E61" s="31">
        <f>'Tasapainon muutos, pl. tasaus'!D51</f>
        <v>7047</v>
      </c>
      <c r="F61" s="64">
        <v>528.99911211290623</v>
      </c>
      <c r="G61" s="32">
        <v>179.49379419965655</v>
      </c>
      <c r="H61" s="61">
        <f t="shared" si="34"/>
        <v>-349.50531791324966</v>
      </c>
      <c r="I61" s="64">
        <f t="shared" si="35"/>
        <v>353.65922081773505</v>
      </c>
      <c r="J61" s="32">
        <f t="shared" si="36"/>
        <v>335.28578765876125</v>
      </c>
      <c r="K61" s="32">
        <f t="shared" si="37"/>
        <v>318.03771338342983</v>
      </c>
      <c r="L61" s="32">
        <f t="shared" si="38"/>
        <v>301.20881474985276</v>
      </c>
      <c r="M61" s="32">
        <f t="shared" si="27"/>
        <v>284.81527887590033</v>
      </c>
      <c r="N61" s="61">
        <f t="shared" si="40"/>
        <v>464.30907307555685</v>
      </c>
      <c r="O61" s="87">
        <f t="shared" si="41"/>
        <v>-64.690039037349379</v>
      </c>
      <c r="P61" s="32">
        <f>Taulukko5[[#This Row],[Tasaus 2023, €/asukas]]*Taulukko5[[#This Row],[Asukasluku 31.12.2022]]</f>
        <v>2492236.5291025788</v>
      </c>
      <c r="Q61" s="32">
        <f>Taulukko5[[#This Row],[Tasaus 2024, €/asukas]]*Taulukko5[[#This Row],[Asukasluku 31.12.2022]]</f>
        <v>2362758.9456312903</v>
      </c>
      <c r="R61" s="32">
        <f>Taulukko5[[#This Row],[Tasaus 2025, €/asukas]]*Taulukko5[[#This Row],[Asukasluku 31.12.2022]]</f>
        <v>2241211.7662130301</v>
      </c>
      <c r="S61" s="32">
        <f>Taulukko5[[#This Row],[Tasaus 2026, €/asukas]]*Taulukko5[[#This Row],[Asukasluku 31.12.2022]]</f>
        <v>2122618.5175422123</v>
      </c>
      <c r="T61" s="32">
        <f>Taulukko5[[#This Row],[Tasaus 2027, €/asukas]]*Taulukko5[[#This Row],[Asukasluku 31.12.2022]]</f>
        <v>2007093.2702384696</v>
      </c>
      <c r="U61" s="64">
        <f t="shared" si="28"/>
        <v>4.1539029044853919</v>
      </c>
      <c r="V61" s="32">
        <f t="shared" si="29"/>
        <v>-14.219530254488404</v>
      </c>
      <c r="W61" s="32">
        <f t="shared" si="30"/>
        <v>-31.467604529819823</v>
      </c>
      <c r="X61" s="32">
        <f t="shared" si="31"/>
        <v>-48.296503163396892</v>
      </c>
      <c r="Y61" s="99">
        <f t="shared" si="32"/>
        <v>-64.690039037349322</v>
      </c>
      <c r="Z61" s="110">
        <v>19</v>
      </c>
      <c r="AA61" s="34">
        <f t="shared" si="39"/>
        <v>6.3599999999999994</v>
      </c>
      <c r="AB61" s="33">
        <f t="shared" si="33"/>
        <v>-12.64</v>
      </c>
      <c r="AC61" s="32">
        <v>185.02094679374761</v>
      </c>
      <c r="AD61" s="15">
        <f t="shared" si="22"/>
        <v>-2.2450987179932453E-2</v>
      </c>
      <c r="AE61" s="15">
        <f t="shared" si="23"/>
        <v>7.6853623878271729E-2</v>
      </c>
      <c r="AF61" s="15">
        <f t="shared" si="24"/>
        <v>0.17007590262143876</v>
      </c>
      <c r="AG61" s="15">
        <f t="shared" si="25"/>
        <v>0.26103262360469648</v>
      </c>
      <c r="AH61" s="111">
        <f t="shared" si="26"/>
        <v>0.34963629879952263</v>
      </c>
    </row>
    <row r="62" spans="1:34" ht="15.75" x14ac:dyDescent="0.25">
      <c r="A62" s="25">
        <v>149</v>
      </c>
      <c r="B62" s="26" t="s">
        <v>53</v>
      </c>
      <c r="C62" s="25">
        <v>33</v>
      </c>
      <c r="D62" s="25">
        <v>24</v>
      </c>
      <c r="E62" s="31">
        <f>'Tasapainon muutos, pl. tasaus'!D52</f>
        <v>5384</v>
      </c>
      <c r="F62" s="64">
        <v>92.784232895789501</v>
      </c>
      <c r="G62" s="32">
        <v>-3.4891457373890775</v>
      </c>
      <c r="H62" s="61">
        <f t="shared" si="34"/>
        <v>-96.273378633178581</v>
      </c>
      <c r="I62" s="64">
        <f t="shared" si="35"/>
        <v>100.42728153766397</v>
      </c>
      <c r="J62" s="32">
        <f t="shared" si="36"/>
        <v>82.053848378690148</v>
      </c>
      <c r="K62" s="32">
        <f t="shared" si="37"/>
        <v>64.805774103358729</v>
      </c>
      <c r="L62" s="32">
        <f t="shared" si="38"/>
        <v>47.976875469781682</v>
      </c>
      <c r="M62" s="32">
        <f t="shared" si="27"/>
        <v>31.583339595829273</v>
      </c>
      <c r="N62" s="61">
        <f t="shared" si="40"/>
        <v>28.094193858440196</v>
      </c>
      <c r="O62" s="87">
        <f t="shared" si="41"/>
        <v>-64.690039037349308</v>
      </c>
      <c r="P62" s="32">
        <f>Taulukko5[[#This Row],[Tasaus 2023, €/asukas]]*Taulukko5[[#This Row],[Asukasluku 31.12.2022]]</f>
        <v>540700.48379878281</v>
      </c>
      <c r="Q62" s="32">
        <f>Taulukko5[[#This Row],[Tasaus 2024, €/asukas]]*Taulukko5[[#This Row],[Asukasluku 31.12.2022]]</f>
        <v>441777.91967086773</v>
      </c>
      <c r="R62" s="32">
        <f>Taulukko5[[#This Row],[Tasaus 2025, €/asukas]]*Taulukko5[[#This Row],[Asukasluku 31.12.2022]]</f>
        <v>348914.28777248343</v>
      </c>
      <c r="S62" s="32">
        <f>Taulukko5[[#This Row],[Tasaus 2026, €/asukas]]*Taulukko5[[#This Row],[Asukasluku 31.12.2022]]</f>
        <v>258307.49752930459</v>
      </c>
      <c r="T62" s="32">
        <f>Taulukko5[[#This Row],[Tasaus 2027, €/asukas]]*Taulukko5[[#This Row],[Asukasluku 31.12.2022]]</f>
        <v>170044.70038394482</v>
      </c>
      <c r="U62" s="64">
        <f t="shared" si="28"/>
        <v>4.1539029044853919</v>
      </c>
      <c r="V62" s="32">
        <f t="shared" si="29"/>
        <v>-14.219530254488433</v>
      </c>
      <c r="W62" s="32">
        <f t="shared" si="30"/>
        <v>-31.467604529819852</v>
      </c>
      <c r="X62" s="32">
        <f t="shared" si="31"/>
        <v>-48.296503163396899</v>
      </c>
      <c r="Y62" s="99">
        <f t="shared" si="32"/>
        <v>-64.690039037349308</v>
      </c>
      <c r="Z62" s="110">
        <v>20.75</v>
      </c>
      <c r="AA62" s="34">
        <f t="shared" si="39"/>
        <v>8.11</v>
      </c>
      <c r="AB62" s="33">
        <f t="shared" si="33"/>
        <v>-12.64</v>
      </c>
      <c r="AC62" s="32">
        <v>219.42879602979184</v>
      </c>
      <c r="AD62" s="15">
        <f t="shared" si="22"/>
        <v>-1.8930527713971582E-2</v>
      </c>
      <c r="AE62" s="15">
        <f t="shared" si="23"/>
        <v>6.4802480402607901E-2</v>
      </c>
      <c r="AF62" s="15">
        <f t="shared" si="24"/>
        <v>0.14340690510623544</v>
      </c>
      <c r="AG62" s="15">
        <f t="shared" si="25"/>
        <v>0.22010102610616195</v>
      </c>
      <c r="AH62" s="111">
        <f t="shared" si="26"/>
        <v>0.29481107406051821</v>
      </c>
    </row>
    <row r="63" spans="1:34" ht="15.75" x14ac:dyDescent="0.25">
      <c r="A63" s="25">
        <v>151</v>
      </c>
      <c r="B63" s="26" t="s">
        <v>54</v>
      </c>
      <c r="C63" s="25">
        <v>14</v>
      </c>
      <c r="D63" s="25">
        <v>26</v>
      </c>
      <c r="E63" s="31">
        <f>'Tasapainon muutos, pl. tasaus'!D53</f>
        <v>1852</v>
      </c>
      <c r="F63" s="64">
        <v>283.82772174974917</v>
      </c>
      <c r="G63" s="32">
        <v>448.89215172772583</v>
      </c>
      <c r="H63" s="61">
        <f t="shared" si="34"/>
        <v>165.06442997797666</v>
      </c>
      <c r="I63" s="64">
        <f t="shared" si="35"/>
        <v>-160.91052707349127</v>
      </c>
      <c r="J63" s="32">
        <f t="shared" si="36"/>
        <v>-149.28396023246509</v>
      </c>
      <c r="K63" s="32">
        <f t="shared" si="37"/>
        <v>-136.53203450779651</v>
      </c>
      <c r="L63" s="32">
        <f t="shared" si="38"/>
        <v>-123.36093314137355</v>
      </c>
      <c r="M63" s="32">
        <f t="shared" si="27"/>
        <v>-109.75446901532597</v>
      </c>
      <c r="N63" s="61">
        <f t="shared" si="40"/>
        <v>339.13768271239985</v>
      </c>
      <c r="O63" s="87">
        <f t="shared" si="41"/>
        <v>55.309960962650678</v>
      </c>
      <c r="P63" s="32">
        <f>Taulukko5[[#This Row],[Tasaus 2023, €/asukas]]*Taulukko5[[#This Row],[Asukasluku 31.12.2022]]</f>
        <v>-298006.29614010581</v>
      </c>
      <c r="Q63" s="32">
        <f>Taulukko5[[#This Row],[Tasaus 2024, €/asukas]]*Taulukko5[[#This Row],[Asukasluku 31.12.2022]]</f>
        <v>-276473.89435052534</v>
      </c>
      <c r="R63" s="32">
        <f>Taulukko5[[#This Row],[Tasaus 2025, €/asukas]]*Taulukko5[[#This Row],[Asukasluku 31.12.2022]]</f>
        <v>-252857.32790843913</v>
      </c>
      <c r="S63" s="32">
        <f>Taulukko5[[#This Row],[Tasaus 2026, €/asukas]]*Taulukko5[[#This Row],[Asukasluku 31.12.2022]]</f>
        <v>-228464.44817782383</v>
      </c>
      <c r="T63" s="32">
        <f>Taulukko5[[#This Row],[Tasaus 2027, €/asukas]]*Taulukko5[[#This Row],[Asukasluku 31.12.2022]]</f>
        <v>-203265.27661638369</v>
      </c>
      <c r="U63" s="64">
        <f t="shared" si="28"/>
        <v>4.1539029044853919</v>
      </c>
      <c r="V63" s="32">
        <f t="shared" si="29"/>
        <v>15.780469745511567</v>
      </c>
      <c r="W63" s="32">
        <f t="shared" si="30"/>
        <v>28.532395470180148</v>
      </c>
      <c r="X63" s="32">
        <f t="shared" si="31"/>
        <v>41.703496836603108</v>
      </c>
      <c r="Y63" s="99">
        <f t="shared" si="32"/>
        <v>55.309960962650692</v>
      </c>
      <c r="Z63" s="110">
        <v>22.5</v>
      </c>
      <c r="AA63" s="34">
        <f t="shared" si="39"/>
        <v>9.86</v>
      </c>
      <c r="AB63" s="33">
        <f t="shared" si="33"/>
        <v>-12.64</v>
      </c>
      <c r="AC63" s="32">
        <v>146.08978747224688</v>
      </c>
      <c r="AD63" s="15">
        <f t="shared" si="22"/>
        <v>-2.843390339844612E-2</v>
      </c>
      <c r="AE63" s="15">
        <f t="shared" si="23"/>
        <v>-0.10801897941366662</v>
      </c>
      <c r="AF63" s="15">
        <f t="shared" si="24"/>
        <v>-0.19530725565331206</v>
      </c>
      <c r="AG63" s="15">
        <f t="shared" si="25"/>
        <v>-0.28546483336164513</v>
      </c>
      <c r="AH63" s="111">
        <f t="shared" si="26"/>
        <v>-0.37860251506737314</v>
      </c>
    </row>
    <row r="64" spans="1:34" ht="15.75" x14ac:dyDescent="0.25">
      <c r="A64" s="25">
        <v>152</v>
      </c>
      <c r="B64" s="26" t="s">
        <v>55</v>
      </c>
      <c r="C64" s="25">
        <v>14</v>
      </c>
      <c r="D64" s="25">
        <v>25</v>
      </c>
      <c r="E64" s="31">
        <f>'Tasapainon muutos, pl. tasaus'!D54</f>
        <v>4406</v>
      </c>
      <c r="F64" s="64">
        <v>192.13420918380018</v>
      </c>
      <c r="G64" s="32">
        <v>245.20284073341966</v>
      </c>
      <c r="H64" s="61">
        <f t="shared" si="34"/>
        <v>53.068631549619482</v>
      </c>
      <c r="I64" s="64">
        <f t="shared" si="35"/>
        <v>-48.91472864513409</v>
      </c>
      <c r="J64" s="32">
        <f t="shared" si="36"/>
        <v>-37.288161804107908</v>
      </c>
      <c r="K64" s="32">
        <f t="shared" si="37"/>
        <v>-24.53623607943933</v>
      </c>
      <c r="L64" s="32">
        <f t="shared" si="38"/>
        <v>-11.36513471301638</v>
      </c>
      <c r="M64" s="32">
        <f t="shared" si="27"/>
        <v>-4.6900390373493082</v>
      </c>
      <c r="N64" s="61">
        <f t="shared" si="40"/>
        <v>240.51280169607037</v>
      </c>
      <c r="O64" s="87">
        <f t="shared" si="41"/>
        <v>48.378592512270188</v>
      </c>
      <c r="P64" s="32">
        <f>Taulukko5[[#This Row],[Tasaus 2023, €/asukas]]*Taulukko5[[#This Row],[Asukasluku 31.12.2022]]</f>
        <v>-215518.2944104608</v>
      </c>
      <c r="Q64" s="32">
        <f>Taulukko5[[#This Row],[Tasaus 2024, €/asukas]]*Taulukko5[[#This Row],[Asukasluku 31.12.2022]]</f>
        <v>-164291.64090889946</v>
      </c>
      <c r="R64" s="32">
        <f>Taulukko5[[#This Row],[Tasaus 2025, €/asukas]]*Taulukko5[[#This Row],[Asukasluku 31.12.2022]]</f>
        <v>-108106.65616600969</v>
      </c>
      <c r="S64" s="32">
        <f>Taulukko5[[#This Row],[Tasaus 2026, €/asukas]]*Taulukko5[[#This Row],[Asukasluku 31.12.2022]]</f>
        <v>-50074.78354555017</v>
      </c>
      <c r="T64" s="32">
        <f>Taulukko5[[#This Row],[Tasaus 2027, €/asukas]]*Taulukko5[[#This Row],[Asukasluku 31.12.2022]]</f>
        <v>-20664.31199856105</v>
      </c>
      <c r="U64" s="64">
        <f t="shared" si="28"/>
        <v>4.1539029044853919</v>
      </c>
      <c r="V64" s="32">
        <f t="shared" si="29"/>
        <v>15.780469745511574</v>
      </c>
      <c r="W64" s="32">
        <f t="shared" si="30"/>
        <v>28.532395470180152</v>
      </c>
      <c r="X64" s="32">
        <f t="shared" si="31"/>
        <v>41.703496836603101</v>
      </c>
      <c r="Y64" s="99">
        <f t="shared" si="32"/>
        <v>48.378592512270174</v>
      </c>
      <c r="Z64" s="110">
        <v>21.5</v>
      </c>
      <c r="AA64" s="34">
        <f t="shared" si="39"/>
        <v>8.86</v>
      </c>
      <c r="AB64" s="33">
        <f t="shared" si="33"/>
        <v>-12.64</v>
      </c>
      <c r="AC64" s="32">
        <v>164.0127476167481</v>
      </c>
      <c r="AD64" s="15">
        <f t="shared" si="22"/>
        <v>-2.532670761782432E-2</v>
      </c>
      <c r="AE64" s="15">
        <f t="shared" si="23"/>
        <v>-9.621489777359328E-2</v>
      </c>
      <c r="AF64" s="15">
        <f t="shared" si="24"/>
        <v>-0.17396449900865252</v>
      </c>
      <c r="AG64" s="15">
        <f t="shared" si="25"/>
        <v>-0.25426985062193158</v>
      </c>
      <c r="AH64" s="111">
        <f t="shared" si="26"/>
        <v>-0.29496849004272163</v>
      </c>
    </row>
    <row r="65" spans="1:34" ht="15.75" x14ac:dyDescent="0.25">
      <c r="A65" s="25">
        <v>153</v>
      </c>
      <c r="B65" s="26" t="s">
        <v>56</v>
      </c>
      <c r="C65" s="25">
        <v>9</v>
      </c>
      <c r="D65" s="25">
        <v>22</v>
      </c>
      <c r="E65" s="31">
        <f>'Tasapainon muutos, pl. tasaus'!D55</f>
        <v>25208</v>
      </c>
      <c r="F65" s="64">
        <v>-40.636530319786203</v>
      </c>
      <c r="G65" s="32">
        <v>-221.91356944891774</v>
      </c>
      <c r="H65" s="61">
        <f t="shared" si="34"/>
        <v>-181.27703912913154</v>
      </c>
      <c r="I65" s="64">
        <f t="shared" si="35"/>
        <v>185.43094203361693</v>
      </c>
      <c r="J65" s="32">
        <f t="shared" si="36"/>
        <v>167.0575088746431</v>
      </c>
      <c r="K65" s="32">
        <f t="shared" si="37"/>
        <v>149.80943459931169</v>
      </c>
      <c r="L65" s="32">
        <f t="shared" si="38"/>
        <v>132.98053596573465</v>
      </c>
      <c r="M65" s="32">
        <f t="shared" si="27"/>
        <v>116.58700009178223</v>
      </c>
      <c r="N65" s="61">
        <f t="shared" si="40"/>
        <v>-105.32656935713551</v>
      </c>
      <c r="O65" s="87">
        <f t="shared" si="41"/>
        <v>-64.690039037349308</v>
      </c>
      <c r="P65" s="32">
        <f>Taulukko5[[#This Row],[Tasaus 2023, €/asukas]]*Taulukko5[[#This Row],[Asukasluku 31.12.2022]]</f>
        <v>4674343.1867834153</v>
      </c>
      <c r="Q65" s="32">
        <f>Taulukko5[[#This Row],[Tasaus 2024, €/asukas]]*Taulukko5[[#This Row],[Asukasluku 31.12.2022]]</f>
        <v>4211185.6837120038</v>
      </c>
      <c r="R65" s="32">
        <f>Taulukko5[[#This Row],[Tasaus 2025, €/asukas]]*Taulukko5[[#This Row],[Asukasluku 31.12.2022]]</f>
        <v>3776396.2273794492</v>
      </c>
      <c r="S65" s="32">
        <f>Taulukko5[[#This Row],[Tasaus 2026, €/asukas]]*Taulukko5[[#This Row],[Asukasluku 31.12.2022]]</f>
        <v>3352173.3506242391</v>
      </c>
      <c r="T65" s="32">
        <f>Taulukko5[[#This Row],[Tasaus 2027, €/asukas]]*Taulukko5[[#This Row],[Asukasluku 31.12.2022]]</f>
        <v>2938925.0983136464</v>
      </c>
      <c r="U65" s="64">
        <f t="shared" si="28"/>
        <v>4.1539029044853919</v>
      </c>
      <c r="V65" s="32">
        <f t="shared" si="29"/>
        <v>-14.219530254488433</v>
      </c>
      <c r="W65" s="32">
        <f t="shared" si="30"/>
        <v>-31.467604529819852</v>
      </c>
      <c r="X65" s="32">
        <f t="shared" si="31"/>
        <v>-48.296503163396892</v>
      </c>
      <c r="Y65" s="99">
        <f t="shared" si="32"/>
        <v>-64.690039037349308</v>
      </c>
      <c r="Z65" s="110">
        <v>20</v>
      </c>
      <c r="AA65" s="34">
        <f t="shared" si="39"/>
        <v>7.3599999999999994</v>
      </c>
      <c r="AB65" s="33">
        <f t="shared" si="33"/>
        <v>-12.64</v>
      </c>
      <c r="AC65" s="32">
        <v>189.06417572760202</v>
      </c>
      <c r="AD65" s="15">
        <f t="shared" si="22"/>
        <v>-2.1970861949384902E-2</v>
      </c>
      <c r="AE65" s="15">
        <f t="shared" si="23"/>
        <v>7.5210071922750213E-2</v>
      </c>
      <c r="AF65" s="15">
        <f t="shared" si="24"/>
        <v>0.16643874710118237</v>
      </c>
      <c r="AG65" s="15">
        <f t="shared" si="25"/>
        <v>0.25545031456927642</v>
      </c>
      <c r="AH65" s="111">
        <f t="shared" si="26"/>
        <v>0.34215915727235802</v>
      </c>
    </row>
    <row r="66" spans="1:34" ht="15.75" x14ac:dyDescent="0.25">
      <c r="A66" s="25">
        <v>165</v>
      </c>
      <c r="B66" s="26" t="s">
        <v>57</v>
      </c>
      <c r="C66" s="25">
        <v>5</v>
      </c>
      <c r="D66" s="25">
        <v>23</v>
      </c>
      <c r="E66" s="31">
        <f>'Tasapainon muutos, pl. tasaus'!D56</f>
        <v>16280</v>
      </c>
      <c r="F66" s="64">
        <v>17.128559447422219</v>
      </c>
      <c r="G66" s="32">
        <v>15.754798301880497</v>
      </c>
      <c r="H66" s="61">
        <f t="shared" si="34"/>
        <v>-1.3737611455417227</v>
      </c>
      <c r="I66" s="64">
        <f t="shared" si="35"/>
        <v>5.5276640500271146</v>
      </c>
      <c r="J66" s="32">
        <f t="shared" si="36"/>
        <v>0.78046974551157189</v>
      </c>
      <c r="K66" s="32">
        <f t="shared" si="37"/>
        <v>-1.467604529819847</v>
      </c>
      <c r="L66" s="32">
        <f t="shared" si="38"/>
        <v>-3.2965031633968969</v>
      </c>
      <c r="M66" s="32">
        <f t="shared" si="27"/>
        <v>-4.6900390373493082</v>
      </c>
      <c r="N66" s="61">
        <f t="shared" si="40"/>
        <v>11.064759264531189</v>
      </c>
      <c r="O66" s="87">
        <f t="shared" si="41"/>
        <v>-6.0638001828910308</v>
      </c>
      <c r="P66" s="32">
        <f>Taulukko5[[#This Row],[Tasaus 2023, €/asukas]]*Taulukko5[[#This Row],[Asukasluku 31.12.2022]]</f>
        <v>89990.370734441429</v>
      </c>
      <c r="Q66" s="32">
        <f>Taulukko5[[#This Row],[Tasaus 2024, €/asukas]]*Taulukko5[[#This Row],[Asukasluku 31.12.2022]]</f>
        <v>12706.047456928391</v>
      </c>
      <c r="R66" s="32">
        <f>Taulukko5[[#This Row],[Tasaus 2025, €/asukas]]*Taulukko5[[#This Row],[Asukasluku 31.12.2022]]</f>
        <v>-23892.601745467109</v>
      </c>
      <c r="S66" s="32">
        <f>Taulukko5[[#This Row],[Tasaus 2026, €/asukas]]*Taulukko5[[#This Row],[Asukasluku 31.12.2022]]</f>
        <v>-53667.071500101483</v>
      </c>
      <c r="T66" s="32">
        <f>Taulukko5[[#This Row],[Tasaus 2027, €/asukas]]*Taulukko5[[#This Row],[Asukasluku 31.12.2022]]</f>
        <v>-76353.835528046737</v>
      </c>
      <c r="U66" s="64">
        <f t="shared" si="28"/>
        <v>4.1539029044853919</v>
      </c>
      <c r="V66" s="32">
        <f t="shared" si="29"/>
        <v>-0.5932914000301508</v>
      </c>
      <c r="W66" s="32">
        <f t="shared" si="30"/>
        <v>-2.8413656753615699</v>
      </c>
      <c r="X66" s="32">
        <f t="shared" si="31"/>
        <v>-4.67026430893862</v>
      </c>
      <c r="Y66" s="99">
        <f t="shared" si="32"/>
        <v>-6.0638001828910308</v>
      </c>
      <c r="Z66" s="110">
        <v>21</v>
      </c>
      <c r="AA66" s="34">
        <f t="shared" si="39"/>
        <v>8.36</v>
      </c>
      <c r="AB66" s="33">
        <f t="shared" si="33"/>
        <v>-12.64</v>
      </c>
      <c r="AC66" s="32">
        <v>190.42624022453899</v>
      </c>
      <c r="AD66" s="15">
        <f t="shared" si="22"/>
        <v>-2.1813710650314597E-2</v>
      </c>
      <c r="AE66" s="15">
        <f t="shared" si="23"/>
        <v>3.1155968806115051E-3</v>
      </c>
      <c r="AF66" s="15">
        <f t="shared" si="24"/>
        <v>1.4921082682781559E-2</v>
      </c>
      <c r="AG66" s="15">
        <f t="shared" si="25"/>
        <v>2.4525319112700696E-2</v>
      </c>
      <c r="AH66" s="111">
        <f t="shared" si="26"/>
        <v>3.1843301510028073E-2</v>
      </c>
    </row>
    <row r="67" spans="1:34" ht="15.75" x14ac:dyDescent="0.25">
      <c r="A67" s="25">
        <v>167</v>
      </c>
      <c r="B67" s="26" t="s">
        <v>58</v>
      </c>
      <c r="C67" s="25">
        <v>12</v>
      </c>
      <c r="D67" s="25">
        <v>21</v>
      </c>
      <c r="E67" s="31">
        <f>'Tasapainon muutos, pl. tasaus'!D57</f>
        <v>77513</v>
      </c>
      <c r="F67" s="64">
        <v>-169.18895672799394</v>
      </c>
      <c r="G67" s="32">
        <v>-218.83456750136378</v>
      </c>
      <c r="H67" s="61">
        <f t="shared" si="34"/>
        <v>-49.645610773369839</v>
      </c>
      <c r="I67" s="64">
        <f t="shared" si="35"/>
        <v>53.799513677855231</v>
      </c>
      <c r="J67" s="32">
        <f t="shared" si="36"/>
        <v>35.426080518881413</v>
      </c>
      <c r="K67" s="32">
        <f t="shared" si="37"/>
        <v>18.178006243549991</v>
      </c>
      <c r="L67" s="32">
        <f t="shared" si="38"/>
        <v>1.349107609972942</v>
      </c>
      <c r="M67" s="32">
        <f t="shared" si="27"/>
        <v>-4.6900390373493082</v>
      </c>
      <c r="N67" s="61">
        <f t="shared" si="40"/>
        <v>-223.5246065387131</v>
      </c>
      <c r="O67" s="87">
        <f t="shared" si="41"/>
        <v>-54.335649810719161</v>
      </c>
      <c r="P67" s="32">
        <f>Taulukko5[[#This Row],[Tasaus 2023, €/asukas]]*Taulukko5[[#This Row],[Asukasluku 31.12.2022]]</f>
        <v>4170161.7037115926</v>
      </c>
      <c r="Q67" s="32">
        <f>Taulukko5[[#This Row],[Tasaus 2024, €/asukas]]*Taulukko5[[#This Row],[Asukasluku 31.12.2022]]</f>
        <v>2745981.7792600552</v>
      </c>
      <c r="R67" s="32">
        <f>Taulukko5[[#This Row],[Tasaus 2025, €/asukas]]*Taulukko5[[#This Row],[Asukasluku 31.12.2022]]</f>
        <v>1409031.7979562904</v>
      </c>
      <c r="S67" s="32">
        <f>Taulukko5[[#This Row],[Tasaus 2026, €/asukas]]*Taulukko5[[#This Row],[Asukasluku 31.12.2022]]</f>
        <v>104573.37817183265</v>
      </c>
      <c r="T67" s="32">
        <f>Taulukko5[[#This Row],[Tasaus 2027, €/asukas]]*Taulukko5[[#This Row],[Asukasluku 31.12.2022]]</f>
        <v>-363538.99590205692</v>
      </c>
      <c r="U67" s="64">
        <f t="shared" si="28"/>
        <v>4.1539029044853919</v>
      </c>
      <c r="V67" s="32">
        <f t="shared" si="29"/>
        <v>-14.219530254488426</v>
      </c>
      <c r="W67" s="32">
        <f t="shared" si="30"/>
        <v>-31.467604529819848</v>
      </c>
      <c r="X67" s="32">
        <f t="shared" si="31"/>
        <v>-48.296503163396899</v>
      </c>
      <c r="Y67" s="99">
        <f t="shared" si="32"/>
        <v>-54.335649810719147</v>
      </c>
      <c r="Z67" s="110">
        <v>20.5</v>
      </c>
      <c r="AA67" s="34">
        <f t="shared" si="39"/>
        <v>7.8599999999999994</v>
      </c>
      <c r="AB67" s="33">
        <f t="shared" si="33"/>
        <v>-12.64</v>
      </c>
      <c r="AC67" s="32">
        <v>163.36414355847469</v>
      </c>
      <c r="AD67" s="15">
        <f t="shared" si="22"/>
        <v>-2.5427262151920996E-2</v>
      </c>
      <c r="AE67" s="15">
        <f t="shared" si="23"/>
        <v>8.7041929426812534E-2</v>
      </c>
      <c r="AF67" s="15">
        <f t="shared" si="24"/>
        <v>0.19262246809108577</v>
      </c>
      <c r="AG67" s="15">
        <f t="shared" si="25"/>
        <v>0.29563710929081333</v>
      </c>
      <c r="AH67" s="111">
        <f t="shared" si="26"/>
        <v>0.33260450321076851</v>
      </c>
    </row>
    <row r="68" spans="1:34" ht="15.75" x14ac:dyDescent="0.25">
      <c r="A68" s="25">
        <v>169</v>
      </c>
      <c r="B68" s="26" t="s">
        <v>59</v>
      </c>
      <c r="C68" s="25">
        <v>5</v>
      </c>
      <c r="D68" s="25">
        <v>24</v>
      </c>
      <c r="E68" s="31">
        <f>'Tasapainon muutos, pl. tasaus'!D58</f>
        <v>4990</v>
      </c>
      <c r="F68" s="64">
        <v>-179.71125272717066</v>
      </c>
      <c r="G68" s="32">
        <v>-230.82844396692875</v>
      </c>
      <c r="H68" s="61">
        <f t="shared" si="34"/>
        <v>-51.117191239758085</v>
      </c>
      <c r="I68" s="64">
        <f t="shared" si="35"/>
        <v>55.271094144243477</v>
      </c>
      <c r="J68" s="32">
        <f t="shared" si="36"/>
        <v>36.89766098526966</v>
      </c>
      <c r="K68" s="32">
        <f t="shared" si="37"/>
        <v>19.649586709938237</v>
      </c>
      <c r="L68" s="32">
        <f t="shared" si="38"/>
        <v>2.8206880763611886</v>
      </c>
      <c r="M68" s="32">
        <f t="shared" si="27"/>
        <v>-4.6900390373493082</v>
      </c>
      <c r="N68" s="61">
        <f t="shared" si="40"/>
        <v>-235.51848300427804</v>
      </c>
      <c r="O68" s="87">
        <f t="shared" si="41"/>
        <v>-55.807230277107379</v>
      </c>
      <c r="P68" s="32">
        <f>Taulukko5[[#This Row],[Tasaus 2023, €/asukas]]*Taulukko5[[#This Row],[Asukasluku 31.12.2022]]</f>
        <v>275802.75977977493</v>
      </c>
      <c r="Q68" s="32">
        <f>Taulukko5[[#This Row],[Tasaus 2024, €/asukas]]*Taulukko5[[#This Row],[Asukasluku 31.12.2022]]</f>
        <v>184119.32831649561</v>
      </c>
      <c r="R68" s="32">
        <f>Taulukko5[[#This Row],[Tasaus 2025, €/asukas]]*Taulukko5[[#This Row],[Asukasluku 31.12.2022]]</f>
        <v>98051.437682591801</v>
      </c>
      <c r="S68" s="32">
        <f>Taulukko5[[#This Row],[Tasaus 2026, €/asukas]]*Taulukko5[[#This Row],[Asukasluku 31.12.2022]]</f>
        <v>14075.23350104233</v>
      </c>
      <c r="T68" s="32">
        <f>Taulukko5[[#This Row],[Tasaus 2027, €/asukas]]*Taulukko5[[#This Row],[Asukasluku 31.12.2022]]</f>
        <v>-23403.294796373048</v>
      </c>
      <c r="U68" s="64">
        <f t="shared" si="28"/>
        <v>4.1539029044853919</v>
      </c>
      <c r="V68" s="32">
        <f t="shared" si="29"/>
        <v>-14.219530254488426</v>
      </c>
      <c r="W68" s="32">
        <f t="shared" si="30"/>
        <v>-31.467604529819848</v>
      </c>
      <c r="X68" s="32">
        <f t="shared" si="31"/>
        <v>-48.296503163396899</v>
      </c>
      <c r="Y68" s="99">
        <f t="shared" si="32"/>
        <v>-55.807230277107394</v>
      </c>
      <c r="Z68" s="110">
        <v>21.250000000000004</v>
      </c>
      <c r="AA68" s="34">
        <f t="shared" si="39"/>
        <v>8.610000000000003</v>
      </c>
      <c r="AB68" s="33">
        <f t="shared" si="33"/>
        <v>-12.64</v>
      </c>
      <c r="AC68" s="32">
        <v>182.1520079187718</v>
      </c>
      <c r="AD68" s="15">
        <f t="shared" si="22"/>
        <v>-2.2804595743670133E-2</v>
      </c>
      <c r="AE68" s="15">
        <f t="shared" si="23"/>
        <v>7.8064087335394244E-2</v>
      </c>
      <c r="AF68" s="15">
        <f t="shared" si="24"/>
        <v>0.17275463987118053</v>
      </c>
      <c r="AG68" s="15">
        <f t="shared" si="25"/>
        <v>0.26514395155574716</v>
      </c>
      <c r="AH68" s="111">
        <f t="shared" si="26"/>
        <v>0.3063772445593565</v>
      </c>
    </row>
    <row r="69" spans="1:34" ht="15.75" x14ac:dyDescent="0.25">
      <c r="A69" s="25">
        <v>171</v>
      </c>
      <c r="B69" s="26" t="s">
        <v>60</v>
      </c>
      <c r="C69" s="25">
        <v>11</v>
      </c>
      <c r="D69" s="25">
        <v>25</v>
      </c>
      <c r="E69" s="31">
        <f>'Tasapainon muutos, pl. tasaus'!D59</f>
        <v>4540</v>
      </c>
      <c r="F69" s="64">
        <v>78.076072848922195</v>
      </c>
      <c r="G69" s="32">
        <v>125.59342698382895</v>
      </c>
      <c r="H69" s="61">
        <f t="shared" si="34"/>
        <v>47.517354134906753</v>
      </c>
      <c r="I69" s="64">
        <f t="shared" si="35"/>
        <v>-43.363451230421362</v>
      </c>
      <c r="J69" s="32">
        <f t="shared" si="36"/>
        <v>-31.736884389395183</v>
      </c>
      <c r="K69" s="32">
        <f t="shared" si="37"/>
        <v>-18.984958664726602</v>
      </c>
      <c r="L69" s="32">
        <f t="shared" si="38"/>
        <v>-5.8138572983036507</v>
      </c>
      <c r="M69" s="32">
        <f t="shared" si="27"/>
        <v>-4.6900390373493082</v>
      </c>
      <c r="N69" s="61">
        <f t="shared" si="40"/>
        <v>120.90338794647964</v>
      </c>
      <c r="O69" s="87">
        <f t="shared" si="41"/>
        <v>42.827315097557445</v>
      </c>
      <c r="P69" s="32">
        <f>Taulukko5[[#This Row],[Tasaus 2023, €/asukas]]*Taulukko5[[#This Row],[Asukasluku 31.12.2022]]</f>
        <v>-196870.06858611299</v>
      </c>
      <c r="Q69" s="32">
        <f>Taulukko5[[#This Row],[Tasaus 2024, €/asukas]]*Taulukko5[[#This Row],[Asukasluku 31.12.2022]]</f>
        <v>-144085.45512785413</v>
      </c>
      <c r="R69" s="32">
        <f>Taulukko5[[#This Row],[Tasaus 2025, €/asukas]]*Taulukko5[[#This Row],[Asukasluku 31.12.2022]]</f>
        <v>-86191.712337858771</v>
      </c>
      <c r="S69" s="32">
        <f>Taulukko5[[#This Row],[Tasaus 2026, €/asukas]]*Taulukko5[[#This Row],[Asukasluku 31.12.2022]]</f>
        <v>-26394.912134298575</v>
      </c>
      <c r="T69" s="32">
        <f>Taulukko5[[#This Row],[Tasaus 2027, €/asukas]]*Taulukko5[[#This Row],[Asukasluku 31.12.2022]]</f>
        <v>-21292.777229565858</v>
      </c>
      <c r="U69" s="64">
        <f t="shared" si="28"/>
        <v>4.1539029044853919</v>
      </c>
      <c r="V69" s="32">
        <f t="shared" si="29"/>
        <v>15.780469745511571</v>
      </c>
      <c r="W69" s="32">
        <f t="shared" si="30"/>
        <v>28.532395470180152</v>
      </c>
      <c r="X69" s="32">
        <f t="shared" si="31"/>
        <v>41.703496836603101</v>
      </c>
      <c r="Y69" s="99">
        <f t="shared" si="32"/>
        <v>42.827315097557445</v>
      </c>
      <c r="Z69" s="110">
        <v>21.25</v>
      </c>
      <c r="AA69" s="34">
        <f t="shared" si="39"/>
        <v>8.61</v>
      </c>
      <c r="AB69" s="33">
        <f t="shared" si="33"/>
        <v>-12.64</v>
      </c>
      <c r="AC69" s="32">
        <v>171.9298388646566</v>
      </c>
      <c r="AD69" s="15">
        <f t="shared" si="22"/>
        <v>-2.4160453658979751E-2</v>
      </c>
      <c r="AE69" s="15">
        <f t="shared" si="23"/>
        <v>-9.1784357210582729E-2</v>
      </c>
      <c r="AF69" s="15">
        <f t="shared" si="24"/>
        <v>-0.16595371494904321</v>
      </c>
      <c r="AG69" s="15">
        <f t="shared" si="25"/>
        <v>-0.24256113489079781</v>
      </c>
      <c r="AH69" s="111">
        <f t="shared" si="26"/>
        <v>-0.24909762831378657</v>
      </c>
    </row>
    <row r="70" spans="1:34" ht="15.75" x14ac:dyDescent="0.25">
      <c r="A70" s="25">
        <v>172</v>
      </c>
      <c r="B70" s="26" t="s">
        <v>61</v>
      </c>
      <c r="C70" s="25">
        <v>13</v>
      </c>
      <c r="D70" s="25">
        <v>25</v>
      </c>
      <c r="E70" s="31">
        <f>'Tasapainon muutos, pl. tasaus'!D60</f>
        <v>4171</v>
      </c>
      <c r="F70" s="64">
        <v>-231.67618648684555</v>
      </c>
      <c r="G70" s="32">
        <v>-171.21801854914767</v>
      </c>
      <c r="H70" s="61">
        <f t="shared" si="34"/>
        <v>60.45816793769788</v>
      </c>
      <c r="I70" s="64">
        <f t="shared" si="35"/>
        <v>-56.304265033212488</v>
      </c>
      <c r="J70" s="32">
        <f t="shared" si="36"/>
        <v>-44.677698192186305</v>
      </c>
      <c r="K70" s="32">
        <f t="shared" si="37"/>
        <v>-31.925772467517728</v>
      </c>
      <c r="L70" s="32">
        <f t="shared" si="38"/>
        <v>-18.754671101094775</v>
      </c>
      <c r="M70" s="32">
        <f t="shared" si="27"/>
        <v>-5.1482069750471879</v>
      </c>
      <c r="N70" s="61">
        <f t="shared" si="40"/>
        <v>-176.36622552419487</v>
      </c>
      <c r="O70" s="87">
        <f t="shared" si="41"/>
        <v>55.309960962650678</v>
      </c>
      <c r="P70" s="32">
        <f>Taulukko5[[#This Row],[Tasaus 2023, €/asukas]]*Taulukko5[[#This Row],[Asukasluku 31.12.2022]]</f>
        <v>-234845.08945352928</v>
      </c>
      <c r="Q70" s="32">
        <f>Taulukko5[[#This Row],[Tasaus 2024, €/asukas]]*Taulukko5[[#This Row],[Asukasluku 31.12.2022]]</f>
        <v>-186350.67915960908</v>
      </c>
      <c r="R70" s="32">
        <f>Taulukko5[[#This Row],[Tasaus 2025, €/asukas]]*Taulukko5[[#This Row],[Asukasluku 31.12.2022]]</f>
        <v>-133162.39696201644</v>
      </c>
      <c r="S70" s="32">
        <f>Taulukko5[[#This Row],[Tasaus 2026, €/asukas]]*Taulukko5[[#This Row],[Asukasluku 31.12.2022]]</f>
        <v>-78225.733162666307</v>
      </c>
      <c r="T70" s="32">
        <f>Taulukko5[[#This Row],[Tasaus 2027, €/asukas]]*Taulukko5[[#This Row],[Asukasluku 31.12.2022]]</f>
        <v>-21473.171292921819</v>
      </c>
      <c r="U70" s="64">
        <f t="shared" si="28"/>
        <v>4.1539029044853919</v>
      </c>
      <c r="V70" s="32">
        <f t="shared" si="29"/>
        <v>15.780469745511574</v>
      </c>
      <c r="W70" s="32">
        <f t="shared" si="30"/>
        <v>28.532395470180152</v>
      </c>
      <c r="X70" s="32">
        <f t="shared" si="31"/>
        <v>41.703496836603108</v>
      </c>
      <c r="Y70" s="99">
        <f t="shared" si="32"/>
        <v>55.309960962650692</v>
      </c>
      <c r="Z70" s="110">
        <v>21</v>
      </c>
      <c r="AA70" s="34">
        <f t="shared" si="39"/>
        <v>8.36</v>
      </c>
      <c r="AB70" s="33">
        <f t="shared" si="33"/>
        <v>-12.64</v>
      </c>
      <c r="AC70" s="32">
        <v>146.25269441066183</v>
      </c>
      <c r="AD70" s="15">
        <f t="shared" si="22"/>
        <v>-2.84022316390403E-2</v>
      </c>
      <c r="AE70" s="15">
        <f t="shared" si="23"/>
        <v>-0.10789865998093487</v>
      </c>
      <c r="AF70" s="15">
        <f t="shared" si="24"/>
        <v>-0.19508970815993484</v>
      </c>
      <c r="AG70" s="15">
        <f t="shared" si="25"/>
        <v>-0.28514686176997311</v>
      </c>
      <c r="AH70" s="111">
        <f t="shared" si="26"/>
        <v>-0.37818079991980369</v>
      </c>
    </row>
    <row r="71" spans="1:34" ht="15.75" x14ac:dyDescent="0.25">
      <c r="A71" s="25">
        <v>176</v>
      </c>
      <c r="B71" s="26" t="s">
        <v>62</v>
      </c>
      <c r="C71" s="25">
        <v>12</v>
      </c>
      <c r="D71" s="25">
        <v>25</v>
      </c>
      <c r="E71" s="31">
        <f>'Tasapainon muutos, pl. tasaus'!D61</f>
        <v>4352</v>
      </c>
      <c r="F71" s="64">
        <v>23.131598755631678</v>
      </c>
      <c r="G71" s="32">
        <v>199.42938346131055</v>
      </c>
      <c r="H71" s="61">
        <f t="shared" si="34"/>
        <v>176.29778470567888</v>
      </c>
      <c r="I71" s="64">
        <f t="shared" si="35"/>
        <v>-172.14388180119349</v>
      </c>
      <c r="J71" s="32">
        <f t="shared" si="36"/>
        <v>-160.51731496016731</v>
      </c>
      <c r="K71" s="32">
        <f t="shared" si="37"/>
        <v>-147.76538923549873</v>
      </c>
      <c r="L71" s="32">
        <f t="shared" si="38"/>
        <v>-134.59428786907577</v>
      </c>
      <c r="M71" s="32">
        <f t="shared" si="27"/>
        <v>-120.98782374302819</v>
      </c>
      <c r="N71" s="61">
        <f t="shared" si="40"/>
        <v>78.441559718282363</v>
      </c>
      <c r="O71" s="87">
        <f t="shared" si="41"/>
        <v>55.309960962650685</v>
      </c>
      <c r="P71" s="32">
        <f>Taulukko5[[#This Row],[Tasaus 2023, €/asukas]]*Taulukko5[[#This Row],[Asukasluku 31.12.2022]]</f>
        <v>-749170.17359879403</v>
      </c>
      <c r="Q71" s="32">
        <f>Taulukko5[[#This Row],[Tasaus 2024, €/asukas]]*Taulukko5[[#This Row],[Asukasluku 31.12.2022]]</f>
        <v>-698571.35470664816</v>
      </c>
      <c r="R71" s="32">
        <f>Taulukko5[[#This Row],[Tasaus 2025, €/asukas]]*Taulukko5[[#This Row],[Asukasluku 31.12.2022]]</f>
        <v>-643074.97395289049</v>
      </c>
      <c r="S71" s="32">
        <f>Taulukko5[[#This Row],[Tasaus 2026, €/asukas]]*Taulukko5[[#This Row],[Asukasluku 31.12.2022]]</f>
        <v>-585754.34080621775</v>
      </c>
      <c r="T71" s="32">
        <f>Taulukko5[[#This Row],[Tasaus 2027, €/asukas]]*Taulukko5[[#This Row],[Asukasluku 31.12.2022]]</f>
        <v>-526539.00892965868</v>
      </c>
      <c r="U71" s="64">
        <f t="shared" si="28"/>
        <v>4.1539029044853919</v>
      </c>
      <c r="V71" s="32">
        <f t="shared" si="29"/>
        <v>15.780469745511567</v>
      </c>
      <c r="W71" s="32">
        <f t="shared" si="30"/>
        <v>28.532395470180148</v>
      </c>
      <c r="X71" s="32">
        <f t="shared" si="31"/>
        <v>41.703496836603108</v>
      </c>
      <c r="Y71" s="99">
        <f t="shared" si="32"/>
        <v>55.309960962650692</v>
      </c>
      <c r="Z71" s="110">
        <v>20.75</v>
      </c>
      <c r="AA71" s="34">
        <f t="shared" si="39"/>
        <v>8.11</v>
      </c>
      <c r="AB71" s="33">
        <f t="shared" si="33"/>
        <v>-12.64</v>
      </c>
      <c r="AC71" s="32">
        <v>135.59324996519345</v>
      </c>
      <c r="AD71" s="15">
        <f t="shared" si="22"/>
        <v>-3.0635027227031517E-2</v>
      </c>
      <c r="AE71" s="15">
        <f t="shared" si="23"/>
        <v>-0.1163809389446922</v>
      </c>
      <c r="AF71" s="15">
        <f t="shared" si="24"/>
        <v>-0.21042637061582611</v>
      </c>
      <c r="AG71" s="15">
        <f t="shared" si="25"/>
        <v>-0.30756322196944408</v>
      </c>
      <c r="AH71" s="111">
        <f t="shared" si="26"/>
        <v>-0.40791087297375545</v>
      </c>
    </row>
    <row r="72" spans="1:34" ht="15.75" x14ac:dyDescent="0.25">
      <c r="A72" s="25">
        <v>177</v>
      </c>
      <c r="B72" s="26" t="s">
        <v>63</v>
      </c>
      <c r="C72" s="25">
        <v>6</v>
      </c>
      <c r="D72" s="25">
        <v>26</v>
      </c>
      <c r="E72" s="31">
        <f>'Tasapainon muutos, pl. tasaus'!D62</f>
        <v>1768</v>
      </c>
      <c r="F72" s="64">
        <v>86.443812704162582</v>
      </c>
      <c r="G72" s="32">
        <v>-121.12140302361743</v>
      </c>
      <c r="H72" s="61">
        <f t="shared" si="34"/>
        <v>-207.56521572778001</v>
      </c>
      <c r="I72" s="64">
        <f t="shared" si="35"/>
        <v>211.71911863226541</v>
      </c>
      <c r="J72" s="32">
        <f t="shared" si="36"/>
        <v>193.34568547329158</v>
      </c>
      <c r="K72" s="32">
        <f t="shared" si="37"/>
        <v>176.09761119796016</v>
      </c>
      <c r="L72" s="32">
        <f t="shared" si="38"/>
        <v>159.26871256438312</v>
      </c>
      <c r="M72" s="32">
        <f t="shared" si="27"/>
        <v>142.87517669043069</v>
      </c>
      <c r="N72" s="61">
        <f t="shared" si="40"/>
        <v>21.75377366681326</v>
      </c>
      <c r="O72" s="87">
        <f t="shared" si="41"/>
        <v>-64.690039037349322</v>
      </c>
      <c r="P72" s="32">
        <f>Taulukko5[[#This Row],[Tasaus 2023, €/asukas]]*Taulukko5[[#This Row],[Asukasluku 31.12.2022]]</f>
        <v>374319.40174184524</v>
      </c>
      <c r="Q72" s="32">
        <f>Taulukko5[[#This Row],[Tasaus 2024, €/asukas]]*Taulukko5[[#This Row],[Asukasluku 31.12.2022]]</f>
        <v>341835.17191677954</v>
      </c>
      <c r="R72" s="32">
        <f>Taulukko5[[#This Row],[Tasaus 2025, €/asukas]]*Taulukko5[[#This Row],[Asukasluku 31.12.2022]]</f>
        <v>311340.57659799355</v>
      </c>
      <c r="S72" s="32">
        <f>Taulukko5[[#This Row],[Tasaus 2026, €/asukas]]*Taulukko5[[#This Row],[Asukasluku 31.12.2022]]</f>
        <v>281587.08381382935</v>
      </c>
      <c r="T72" s="32">
        <f>Taulukko5[[#This Row],[Tasaus 2027, €/asukas]]*Taulukko5[[#This Row],[Asukasluku 31.12.2022]]</f>
        <v>252603.31238868146</v>
      </c>
      <c r="U72" s="64">
        <f t="shared" si="28"/>
        <v>4.1539029044853919</v>
      </c>
      <c r="V72" s="32">
        <f t="shared" si="29"/>
        <v>-14.219530254488433</v>
      </c>
      <c r="W72" s="32">
        <f t="shared" si="30"/>
        <v>-31.467604529819852</v>
      </c>
      <c r="X72" s="32">
        <f t="shared" si="31"/>
        <v>-48.296503163396892</v>
      </c>
      <c r="Y72" s="99">
        <f t="shared" si="32"/>
        <v>-64.690039037349322</v>
      </c>
      <c r="Z72" s="110">
        <v>21</v>
      </c>
      <c r="AA72" s="34">
        <f t="shared" si="39"/>
        <v>8.36</v>
      </c>
      <c r="AB72" s="33">
        <f t="shared" si="33"/>
        <v>-12.64</v>
      </c>
      <c r="AC72" s="32">
        <v>161.39405712420094</v>
      </c>
      <c r="AD72" s="15">
        <f t="shared" si="22"/>
        <v>-2.5737644734271425E-2</v>
      </c>
      <c r="AE72" s="15">
        <f t="shared" si="23"/>
        <v>8.8104422850872263E-2</v>
      </c>
      <c r="AF72" s="15">
        <f t="shared" si="24"/>
        <v>0.19497374990458247</v>
      </c>
      <c r="AG72" s="15">
        <f t="shared" si="25"/>
        <v>0.29924585839136736</v>
      </c>
      <c r="AH72" s="111">
        <f t="shared" si="26"/>
        <v>0.40082045268598115</v>
      </c>
    </row>
    <row r="73" spans="1:34" ht="15.75" x14ac:dyDescent="0.25">
      <c r="A73" s="25">
        <v>178</v>
      </c>
      <c r="B73" s="26" t="s">
        <v>64</v>
      </c>
      <c r="C73" s="25">
        <v>10</v>
      </c>
      <c r="D73" s="25">
        <v>24</v>
      </c>
      <c r="E73" s="31">
        <f>'Tasapainon muutos, pl. tasaus'!D63</f>
        <v>5769</v>
      </c>
      <c r="F73" s="64">
        <v>-138.50287245201847</v>
      </c>
      <c r="G73" s="32">
        <v>-164.81074825282136</v>
      </c>
      <c r="H73" s="61">
        <f t="shared" si="34"/>
        <v>-26.30787580080289</v>
      </c>
      <c r="I73" s="64">
        <f t="shared" si="35"/>
        <v>30.461778705288282</v>
      </c>
      <c r="J73" s="32">
        <f t="shared" si="36"/>
        <v>12.088345546314462</v>
      </c>
      <c r="K73" s="32">
        <f t="shared" si="37"/>
        <v>-1.467604529819847</v>
      </c>
      <c r="L73" s="32">
        <f t="shared" si="38"/>
        <v>-3.2965031633968969</v>
      </c>
      <c r="M73" s="32">
        <f t="shared" si="27"/>
        <v>-4.6900390373493082</v>
      </c>
      <c r="N73" s="61">
        <f t="shared" si="40"/>
        <v>-169.50078729017065</v>
      </c>
      <c r="O73" s="87">
        <f t="shared" si="41"/>
        <v>-30.997914838152184</v>
      </c>
      <c r="P73" s="32">
        <f>Taulukko5[[#This Row],[Tasaus 2023, €/asukas]]*Taulukko5[[#This Row],[Asukasluku 31.12.2022]]</f>
        <v>175734.0013508081</v>
      </c>
      <c r="Q73" s="32">
        <f>Taulukko5[[#This Row],[Tasaus 2024, €/asukas]]*Taulukko5[[#This Row],[Asukasluku 31.12.2022]]</f>
        <v>69737.665456688133</v>
      </c>
      <c r="R73" s="32">
        <f>Taulukko5[[#This Row],[Tasaus 2025, €/asukas]]*Taulukko5[[#This Row],[Asukasluku 31.12.2022]]</f>
        <v>-8466.610532530698</v>
      </c>
      <c r="S73" s="32">
        <f>Taulukko5[[#This Row],[Tasaus 2026, €/asukas]]*Taulukko5[[#This Row],[Asukasluku 31.12.2022]]</f>
        <v>-19017.526749636698</v>
      </c>
      <c r="T73" s="32">
        <f>Taulukko5[[#This Row],[Tasaus 2027, €/asukas]]*Taulukko5[[#This Row],[Asukasluku 31.12.2022]]</f>
        <v>-27056.83520646816</v>
      </c>
      <c r="U73" s="64">
        <f t="shared" si="28"/>
        <v>4.1539029044853919</v>
      </c>
      <c r="V73" s="32">
        <f t="shared" si="29"/>
        <v>-14.219530254488427</v>
      </c>
      <c r="W73" s="32">
        <f t="shared" si="30"/>
        <v>-27.775480330622738</v>
      </c>
      <c r="X73" s="32">
        <f t="shared" si="31"/>
        <v>-29.604378964199785</v>
      </c>
      <c r="Y73" s="99">
        <f t="shared" si="32"/>
        <v>-30.997914838152198</v>
      </c>
      <c r="Z73" s="110">
        <v>20.75</v>
      </c>
      <c r="AA73" s="34">
        <f t="shared" si="39"/>
        <v>8.11</v>
      </c>
      <c r="AB73" s="33">
        <f t="shared" si="33"/>
        <v>-12.64</v>
      </c>
      <c r="AC73" s="32">
        <v>149.06125364042674</v>
      </c>
      <c r="AD73" s="15">
        <f t="shared" si="22"/>
        <v>-2.7867086872257571E-2</v>
      </c>
      <c r="AE73" s="15">
        <f t="shared" si="23"/>
        <v>9.5393872701416513E-2</v>
      </c>
      <c r="AF73" s="15">
        <f t="shared" si="24"/>
        <v>0.18633601725653123</v>
      </c>
      <c r="AG73" s="15">
        <f t="shared" si="25"/>
        <v>0.19860546078334346</v>
      </c>
      <c r="AH73" s="111">
        <f t="shared" si="26"/>
        <v>0.20795420728801176</v>
      </c>
    </row>
    <row r="74" spans="1:34" ht="15.75" x14ac:dyDescent="0.25">
      <c r="A74" s="25">
        <v>179</v>
      </c>
      <c r="B74" s="26" t="s">
        <v>65</v>
      </c>
      <c r="C74" s="25">
        <v>13</v>
      </c>
      <c r="D74" s="25">
        <v>20</v>
      </c>
      <c r="E74" s="31">
        <f>'Tasapainon muutos, pl. tasaus'!D64</f>
        <v>145887</v>
      </c>
      <c r="F74" s="64">
        <v>-298.47277740361022</v>
      </c>
      <c r="G74" s="32">
        <v>-257.78896995754178</v>
      </c>
      <c r="H74" s="61">
        <f t="shared" si="34"/>
        <v>40.683807446068442</v>
      </c>
      <c r="I74" s="64">
        <f t="shared" si="35"/>
        <v>-36.529904541583051</v>
      </c>
      <c r="J74" s="32">
        <f t="shared" si="36"/>
        <v>-24.903337700556872</v>
      </c>
      <c r="K74" s="32">
        <f t="shared" si="37"/>
        <v>-12.151411975888289</v>
      </c>
      <c r="L74" s="32">
        <f t="shared" si="38"/>
        <v>-3.2965031633968969</v>
      </c>
      <c r="M74" s="32">
        <f t="shared" si="27"/>
        <v>-4.6900390373493082</v>
      </c>
      <c r="N74" s="61">
        <f t="shared" si="40"/>
        <v>-262.4790089948911</v>
      </c>
      <c r="O74" s="87">
        <f t="shared" si="41"/>
        <v>35.99376840871912</v>
      </c>
      <c r="P74" s="32">
        <f>Taulukko5[[#This Row],[Tasaus 2023, €/asukas]]*Taulukko5[[#This Row],[Asukasluku 31.12.2022]]</f>
        <v>-5329238.1838579262</v>
      </c>
      <c r="Q74" s="32">
        <f>Taulukko5[[#This Row],[Tasaus 2024, €/asukas]]*Taulukko5[[#This Row],[Asukasluku 31.12.2022]]</f>
        <v>-3633073.2271211403</v>
      </c>
      <c r="R74" s="32">
        <f>Taulukko5[[#This Row],[Tasaus 2025, €/asukas]]*Taulukko5[[#This Row],[Asukasluku 31.12.2022]]</f>
        <v>-1772733.0389264147</v>
      </c>
      <c r="S74" s="32">
        <f>Taulukko5[[#This Row],[Tasaus 2026, €/asukas]]*Taulukko5[[#This Row],[Asukasluku 31.12.2022]]</f>
        <v>-480916.9569984831</v>
      </c>
      <c r="T74" s="32">
        <f>Taulukko5[[#This Row],[Tasaus 2027, €/asukas]]*Taulukko5[[#This Row],[Asukasluku 31.12.2022]]</f>
        <v>-684215.72504177853</v>
      </c>
      <c r="U74" s="64">
        <f t="shared" si="28"/>
        <v>4.1539029044853919</v>
      </c>
      <c r="V74" s="32">
        <f t="shared" si="29"/>
        <v>15.780469745511571</v>
      </c>
      <c r="W74" s="32">
        <f t="shared" si="30"/>
        <v>28.532395470180155</v>
      </c>
      <c r="X74" s="32">
        <f t="shared" si="31"/>
        <v>37.387304282671543</v>
      </c>
      <c r="Y74" s="99">
        <f t="shared" si="32"/>
        <v>35.993768408719134</v>
      </c>
      <c r="Z74" s="110">
        <v>20</v>
      </c>
      <c r="AA74" s="34">
        <f t="shared" si="39"/>
        <v>7.3599999999999994</v>
      </c>
      <c r="AB74" s="33">
        <f t="shared" si="33"/>
        <v>-12.64</v>
      </c>
      <c r="AC74" s="32">
        <v>179.42911929534418</v>
      </c>
      <c r="AD74" s="15">
        <f t="shared" si="22"/>
        <v>-2.315066205975173E-2</v>
      </c>
      <c r="AE74" s="15">
        <f t="shared" si="23"/>
        <v>-8.794820934018284E-2</v>
      </c>
      <c r="AF74" s="15">
        <f t="shared" si="24"/>
        <v>-0.15901764207634114</v>
      </c>
      <c r="AG74" s="15">
        <f t="shared" si="25"/>
        <v>-0.2083680978288214</v>
      </c>
      <c r="AH74" s="111">
        <f t="shared" si="26"/>
        <v>-0.20060159995252844</v>
      </c>
    </row>
    <row r="75" spans="1:34" ht="15.75" x14ac:dyDescent="0.25">
      <c r="A75" s="25">
        <v>181</v>
      </c>
      <c r="B75" s="26" t="s">
        <v>66</v>
      </c>
      <c r="C75" s="25">
        <v>4</v>
      </c>
      <c r="D75" s="25">
        <v>26</v>
      </c>
      <c r="E75" s="31">
        <f>'Tasapainon muutos, pl. tasaus'!D65</f>
        <v>1683</v>
      </c>
      <c r="F75" s="64">
        <v>-122.62584432939525</v>
      </c>
      <c r="G75" s="32">
        <v>-286.4167165845252</v>
      </c>
      <c r="H75" s="61">
        <f t="shared" si="34"/>
        <v>-163.79087225512995</v>
      </c>
      <c r="I75" s="64">
        <f t="shared" si="35"/>
        <v>167.94477515961535</v>
      </c>
      <c r="J75" s="32">
        <f t="shared" si="36"/>
        <v>149.57134200064152</v>
      </c>
      <c r="K75" s="32">
        <f t="shared" si="37"/>
        <v>132.3232677253101</v>
      </c>
      <c r="L75" s="32">
        <f t="shared" si="38"/>
        <v>115.49436909173306</v>
      </c>
      <c r="M75" s="32">
        <f t="shared" si="27"/>
        <v>99.100833217780647</v>
      </c>
      <c r="N75" s="61">
        <f t="shared" si="40"/>
        <v>-187.31588336674457</v>
      </c>
      <c r="O75" s="87">
        <f t="shared" si="41"/>
        <v>-64.690039037349322</v>
      </c>
      <c r="P75" s="32">
        <f>Taulukko5[[#This Row],[Tasaus 2023, €/asukas]]*Taulukko5[[#This Row],[Asukasluku 31.12.2022]]</f>
        <v>282651.05659363262</v>
      </c>
      <c r="Q75" s="32">
        <f>Taulukko5[[#This Row],[Tasaus 2024, €/asukas]]*Taulukko5[[#This Row],[Asukasluku 31.12.2022]]</f>
        <v>251728.56858707967</v>
      </c>
      <c r="R75" s="32">
        <f>Taulukko5[[#This Row],[Tasaus 2025, €/asukas]]*Taulukko5[[#This Row],[Asukasluku 31.12.2022]]</f>
        <v>222700.0595816969</v>
      </c>
      <c r="S75" s="32">
        <f>Taulukko5[[#This Row],[Tasaus 2026, €/asukas]]*Taulukko5[[#This Row],[Asukasluku 31.12.2022]]</f>
        <v>194377.02318138676</v>
      </c>
      <c r="T75" s="32">
        <f>Taulukko5[[#This Row],[Tasaus 2027, €/asukas]]*Taulukko5[[#This Row],[Asukasluku 31.12.2022]]</f>
        <v>166786.70230552481</v>
      </c>
      <c r="U75" s="64">
        <f t="shared" si="28"/>
        <v>4.1539029044853919</v>
      </c>
      <c r="V75" s="32">
        <f t="shared" si="29"/>
        <v>-14.219530254488433</v>
      </c>
      <c r="W75" s="32">
        <f t="shared" si="30"/>
        <v>-31.467604529819852</v>
      </c>
      <c r="X75" s="32">
        <f t="shared" si="31"/>
        <v>-48.296503163396892</v>
      </c>
      <c r="Y75" s="99">
        <f t="shared" si="32"/>
        <v>-64.690039037349308</v>
      </c>
      <c r="Z75" s="110">
        <v>22.5</v>
      </c>
      <c r="AA75" s="34">
        <f t="shared" si="39"/>
        <v>9.86</v>
      </c>
      <c r="AB75" s="33">
        <f t="shared" si="33"/>
        <v>-12.64</v>
      </c>
      <c r="AC75" s="32">
        <v>147.13134769103644</v>
      </c>
      <c r="AD75" s="15">
        <f t="shared" si="22"/>
        <v>-2.8232616432007689E-2</v>
      </c>
      <c r="AE75" s="15">
        <f t="shared" si="23"/>
        <v>9.6645143795924857E-2</v>
      </c>
      <c r="AF75" s="15">
        <f t="shared" si="24"/>
        <v>0.21387423566525876</v>
      </c>
      <c r="AG75" s="15">
        <f t="shared" si="25"/>
        <v>0.32825433819049576</v>
      </c>
      <c r="AH75" s="111">
        <f t="shared" si="26"/>
        <v>0.43967543322713931</v>
      </c>
    </row>
    <row r="76" spans="1:34" ht="15.75" x14ac:dyDescent="0.25">
      <c r="A76" s="25">
        <v>182</v>
      </c>
      <c r="B76" s="26" t="s">
        <v>67</v>
      </c>
      <c r="C76" s="25">
        <v>13</v>
      </c>
      <c r="D76" s="25">
        <v>22</v>
      </c>
      <c r="E76" s="31">
        <f>'Tasapainon muutos, pl. tasaus'!D66</f>
        <v>19347</v>
      </c>
      <c r="F76" s="64">
        <v>-545.52235577066517</v>
      </c>
      <c r="G76" s="32">
        <v>-531.00739703228373</v>
      </c>
      <c r="H76" s="61">
        <f t="shared" si="34"/>
        <v>14.514958738381438</v>
      </c>
      <c r="I76" s="64">
        <f t="shared" si="35"/>
        <v>-10.361055833896046</v>
      </c>
      <c r="J76" s="32">
        <f t="shared" si="36"/>
        <v>0.78046974551157189</v>
      </c>
      <c r="K76" s="32">
        <f t="shared" si="37"/>
        <v>-1.467604529819847</v>
      </c>
      <c r="L76" s="32">
        <f t="shared" si="38"/>
        <v>-3.2965031633968969</v>
      </c>
      <c r="M76" s="32">
        <f t="shared" si="27"/>
        <v>-4.6900390373493082</v>
      </c>
      <c r="N76" s="61">
        <f t="shared" si="40"/>
        <v>-535.697436069633</v>
      </c>
      <c r="O76" s="87">
        <f t="shared" si="41"/>
        <v>9.8249197010321723</v>
      </c>
      <c r="P76" s="32">
        <f>Taulukko5[[#This Row],[Tasaus 2023, €/asukas]]*Taulukko5[[#This Row],[Asukasluku 31.12.2022]]</f>
        <v>-200455.3472183868</v>
      </c>
      <c r="Q76" s="32">
        <f>Taulukko5[[#This Row],[Tasaus 2024, €/asukas]]*Taulukko5[[#This Row],[Asukasluku 31.12.2022]]</f>
        <v>15099.748166412381</v>
      </c>
      <c r="R76" s="32">
        <f>Taulukko5[[#This Row],[Tasaus 2025, €/asukas]]*Taulukko5[[#This Row],[Asukasluku 31.12.2022]]</f>
        <v>-28393.74483842458</v>
      </c>
      <c r="S76" s="32">
        <f>Taulukko5[[#This Row],[Tasaus 2026, €/asukas]]*Taulukko5[[#This Row],[Asukasluku 31.12.2022]]</f>
        <v>-63777.446702239766</v>
      </c>
      <c r="T76" s="32">
        <f>Taulukko5[[#This Row],[Tasaus 2027, €/asukas]]*Taulukko5[[#This Row],[Asukasluku 31.12.2022]]</f>
        <v>-90738.185255597069</v>
      </c>
      <c r="U76" s="64">
        <f t="shared" si="28"/>
        <v>4.1539029044853919</v>
      </c>
      <c r="V76" s="32">
        <f t="shared" si="29"/>
        <v>15.29542848389301</v>
      </c>
      <c r="W76" s="32">
        <f t="shared" si="30"/>
        <v>13.047354208561591</v>
      </c>
      <c r="X76" s="32">
        <f t="shared" si="31"/>
        <v>11.21845557498454</v>
      </c>
      <c r="Y76" s="99">
        <f t="shared" si="32"/>
        <v>9.8249197010321296</v>
      </c>
      <c r="Z76" s="110">
        <v>21</v>
      </c>
      <c r="AA76" s="34">
        <f t="shared" si="39"/>
        <v>8.36</v>
      </c>
      <c r="AB76" s="33">
        <f t="shared" si="33"/>
        <v>-12.64</v>
      </c>
      <c r="AC76" s="32">
        <v>178.10017701499444</v>
      </c>
      <c r="AD76" s="15">
        <f t="shared" si="22"/>
        <v>-2.3323406939318597E-2</v>
      </c>
      <c r="AE76" s="15">
        <f t="shared" si="23"/>
        <v>-8.5881040323757069E-2</v>
      </c>
      <c r="AF76" s="15">
        <f t="shared" si="24"/>
        <v>-7.3258513423392735E-2</v>
      </c>
      <c r="AG76" s="15">
        <f t="shared" si="25"/>
        <v>-6.2989581273914436E-2</v>
      </c>
      <c r="AH76" s="111">
        <f t="shared" si="26"/>
        <v>-5.5165131588863943E-2</v>
      </c>
    </row>
    <row r="77" spans="1:34" ht="15.75" x14ac:dyDescent="0.25">
      <c r="A77" s="25">
        <v>186</v>
      </c>
      <c r="B77" s="26" t="s">
        <v>68</v>
      </c>
      <c r="C77" s="25">
        <v>35</v>
      </c>
      <c r="D77" s="25">
        <v>21</v>
      </c>
      <c r="E77" s="31">
        <f>'Tasapainon muutos, pl. tasaus'!D67</f>
        <v>45630</v>
      </c>
      <c r="F77" s="64">
        <v>-53.905310598033417</v>
      </c>
      <c r="G77" s="32">
        <v>-1.9021140913815189</v>
      </c>
      <c r="H77" s="61">
        <f t="shared" si="34"/>
        <v>52.003196506651896</v>
      </c>
      <c r="I77" s="64">
        <f t="shared" si="35"/>
        <v>-47.849293602166505</v>
      </c>
      <c r="J77" s="32">
        <f t="shared" si="36"/>
        <v>-36.222726761140322</v>
      </c>
      <c r="K77" s="32">
        <f t="shared" si="37"/>
        <v>-23.470801036471745</v>
      </c>
      <c r="L77" s="32">
        <f t="shared" si="38"/>
        <v>-10.299699670048794</v>
      </c>
      <c r="M77" s="32">
        <f t="shared" si="27"/>
        <v>-4.6900390373493082</v>
      </c>
      <c r="N77" s="61">
        <f t="shared" si="40"/>
        <v>-6.5921531287308266</v>
      </c>
      <c r="O77" s="87">
        <f t="shared" si="41"/>
        <v>47.313157469302588</v>
      </c>
      <c r="P77" s="32">
        <f>Taulukko5[[#This Row],[Tasaus 2023, €/asukas]]*Taulukko5[[#This Row],[Asukasluku 31.12.2022]]</f>
        <v>-2183363.2670668578</v>
      </c>
      <c r="Q77" s="32">
        <f>Taulukko5[[#This Row],[Tasaus 2024, €/asukas]]*Taulukko5[[#This Row],[Asukasluku 31.12.2022]]</f>
        <v>-1652843.0221108329</v>
      </c>
      <c r="R77" s="32">
        <f>Taulukko5[[#This Row],[Tasaus 2025, €/asukas]]*Taulukko5[[#This Row],[Asukasluku 31.12.2022]]</f>
        <v>-1070972.6512942058</v>
      </c>
      <c r="S77" s="32">
        <f>Taulukko5[[#This Row],[Tasaus 2026, €/asukas]]*Taulukko5[[#This Row],[Asukasluku 31.12.2022]]</f>
        <v>-469975.29594432644</v>
      </c>
      <c r="T77" s="32">
        <f>Taulukko5[[#This Row],[Tasaus 2027, €/asukas]]*Taulukko5[[#This Row],[Asukasluku 31.12.2022]]</f>
        <v>-214006.48127424894</v>
      </c>
      <c r="U77" s="64">
        <f t="shared" si="28"/>
        <v>4.1539029044853919</v>
      </c>
      <c r="V77" s="32">
        <f t="shared" si="29"/>
        <v>15.780469745511574</v>
      </c>
      <c r="W77" s="32">
        <f t="shared" si="30"/>
        <v>28.532395470180152</v>
      </c>
      <c r="X77" s="32">
        <f t="shared" si="31"/>
        <v>41.703496836603101</v>
      </c>
      <c r="Y77" s="99">
        <f t="shared" si="32"/>
        <v>47.313157469302588</v>
      </c>
      <c r="Z77" s="110">
        <v>20.25</v>
      </c>
      <c r="AA77" s="34">
        <f t="shared" si="39"/>
        <v>7.6099999999999994</v>
      </c>
      <c r="AB77" s="33">
        <f t="shared" si="33"/>
        <v>-12.64</v>
      </c>
      <c r="AC77" s="32">
        <v>225.11949817435772</v>
      </c>
      <c r="AD77" s="15">
        <f t="shared" si="22"/>
        <v>-1.8451990778995717E-2</v>
      </c>
      <c r="AE77" s="15">
        <f t="shared" si="23"/>
        <v>-7.009819173143951E-2</v>
      </c>
      <c r="AF77" s="15">
        <f t="shared" si="24"/>
        <v>-0.12674333277023153</v>
      </c>
      <c r="AG77" s="15">
        <f t="shared" si="25"/>
        <v>-0.18525048774008571</v>
      </c>
      <c r="AH77" s="111">
        <f t="shared" si="26"/>
        <v>-0.21016907843610236</v>
      </c>
    </row>
    <row r="78" spans="1:34" ht="15.75" x14ac:dyDescent="0.25">
      <c r="A78" s="25">
        <v>202</v>
      </c>
      <c r="B78" s="26" t="s">
        <v>69</v>
      </c>
      <c r="C78" s="25">
        <v>2</v>
      </c>
      <c r="D78" s="25">
        <v>22</v>
      </c>
      <c r="E78" s="31">
        <f>'Tasapainon muutos, pl. tasaus'!D68</f>
        <v>35848</v>
      </c>
      <c r="F78" s="64">
        <v>193.41920461730697</v>
      </c>
      <c r="G78" s="32">
        <v>105.97372652469979</v>
      </c>
      <c r="H78" s="61">
        <f t="shared" si="34"/>
        <v>-87.445478092607189</v>
      </c>
      <c r="I78" s="64">
        <f t="shared" si="35"/>
        <v>91.599380997092581</v>
      </c>
      <c r="J78" s="32">
        <f t="shared" si="36"/>
        <v>73.225947838118756</v>
      </c>
      <c r="K78" s="32">
        <f t="shared" si="37"/>
        <v>55.977873562787344</v>
      </c>
      <c r="L78" s="32">
        <f t="shared" si="38"/>
        <v>39.14897492921029</v>
      </c>
      <c r="M78" s="32">
        <f t="shared" si="27"/>
        <v>22.755439055257881</v>
      </c>
      <c r="N78" s="61">
        <f t="shared" si="40"/>
        <v>128.72916557995768</v>
      </c>
      <c r="O78" s="87">
        <f t="shared" si="41"/>
        <v>-64.690039037349294</v>
      </c>
      <c r="P78" s="32">
        <f>Taulukko5[[#This Row],[Tasaus 2023, €/asukas]]*Taulukko5[[#This Row],[Asukasluku 31.12.2022]]</f>
        <v>3283654.6099837748</v>
      </c>
      <c r="Q78" s="32">
        <f>Taulukko5[[#This Row],[Tasaus 2024, €/asukas]]*Taulukko5[[#This Row],[Asukasluku 31.12.2022]]</f>
        <v>2625003.7781008813</v>
      </c>
      <c r="R78" s="32">
        <f>Taulukko5[[#This Row],[Tasaus 2025, €/asukas]]*Taulukko5[[#This Row],[Asukasluku 31.12.2022]]</f>
        <v>2006694.8114788008</v>
      </c>
      <c r="S78" s="32">
        <f>Taulukko5[[#This Row],[Tasaus 2026, €/asukas]]*Taulukko5[[#This Row],[Asukasluku 31.12.2022]]</f>
        <v>1403412.4532623305</v>
      </c>
      <c r="T78" s="32">
        <f>Taulukko5[[#This Row],[Tasaus 2027, €/asukas]]*Taulukko5[[#This Row],[Asukasluku 31.12.2022]]</f>
        <v>815736.97925288451</v>
      </c>
      <c r="U78" s="64">
        <f t="shared" si="28"/>
        <v>4.1539029044853919</v>
      </c>
      <c r="V78" s="32">
        <f t="shared" si="29"/>
        <v>-14.219530254488433</v>
      </c>
      <c r="W78" s="32">
        <f t="shared" si="30"/>
        <v>-31.467604529819845</v>
      </c>
      <c r="X78" s="32">
        <f t="shared" si="31"/>
        <v>-48.296503163396899</v>
      </c>
      <c r="Y78" s="99">
        <f t="shared" si="32"/>
        <v>-64.690039037349308</v>
      </c>
      <c r="Z78" s="110">
        <v>20.25</v>
      </c>
      <c r="AA78" s="34">
        <f t="shared" si="39"/>
        <v>7.6099999999999994</v>
      </c>
      <c r="AB78" s="33">
        <f t="shared" si="33"/>
        <v>-12.64</v>
      </c>
      <c r="AC78" s="32">
        <v>219.96637026133948</v>
      </c>
      <c r="AD78" s="15">
        <f t="shared" si="22"/>
        <v>-1.8884263533330975E-2</v>
      </c>
      <c r="AE78" s="15">
        <f t="shared" si="23"/>
        <v>6.4644110086439013E-2</v>
      </c>
      <c r="AF78" s="15">
        <f t="shared" si="24"/>
        <v>0.14305643400140464</v>
      </c>
      <c r="AG78" s="15">
        <f t="shared" si="25"/>
        <v>0.21956312279016282</v>
      </c>
      <c r="AH78" s="111">
        <f t="shared" si="26"/>
        <v>0.29409058739520877</v>
      </c>
    </row>
    <row r="79" spans="1:34" ht="15.75" x14ac:dyDescent="0.25">
      <c r="A79" s="25">
        <v>204</v>
      </c>
      <c r="B79" s="26" t="s">
        <v>70</v>
      </c>
      <c r="C79" s="25">
        <v>11</v>
      </c>
      <c r="D79" s="25">
        <v>25</v>
      </c>
      <c r="E79" s="31">
        <f>'Tasapainon muutos, pl. tasaus'!D69</f>
        <v>2689</v>
      </c>
      <c r="F79" s="64">
        <v>-153.28016971845656</v>
      </c>
      <c r="G79" s="32">
        <v>201.65574917494496</v>
      </c>
      <c r="H79" s="61">
        <f t="shared" si="34"/>
        <v>354.93591889340155</v>
      </c>
      <c r="I79" s="64">
        <f t="shared" si="35"/>
        <v>-350.78201598891616</v>
      </c>
      <c r="J79" s="32">
        <f t="shared" si="36"/>
        <v>-339.15544914788995</v>
      </c>
      <c r="K79" s="32">
        <f t="shared" si="37"/>
        <v>-326.40352342322137</v>
      </c>
      <c r="L79" s="32">
        <f t="shared" si="38"/>
        <v>-313.23242205679844</v>
      </c>
      <c r="M79" s="32">
        <f t="shared" si="27"/>
        <v>-299.62595793075087</v>
      </c>
      <c r="N79" s="61">
        <f t="shared" si="40"/>
        <v>-97.970208755805913</v>
      </c>
      <c r="O79" s="87">
        <f t="shared" si="41"/>
        <v>55.309960962650649</v>
      </c>
      <c r="P79" s="32">
        <f>Taulukko5[[#This Row],[Tasaus 2023, €/asukas]]*Taulukko5[[#This Row],[Asukasluku 31.12.2022]]</f>
        <v>-943252.84099419555</v>
      </c>
      <c r="Q79" s="32">
        <f>Taulukko5[[#This Row],[Tasaus 2024, €/asukas]]*Taulukko5[[#This Row],[Asukasluku 31.12.2022]]</f>
        <v>-911989.00275867607</v>
      </c>
      <c r="R79" s="32">
        <f>Taulukko5[[#This Row],[Tasaus 2025, €/asukas]]*Taulukko5[[#This Row],[Asukasluku 31.12.2022]]</f>
        <v>-877699.07448504225</v>
      </c>
      <c r="S79" s="32">
        <f>Taulukko5[[#This Row],[Tasaus 2026, €/asukas]]*Taulukko5[[#This Row],[Asukasluku 31.12.2022]]</f>
        <v>-842281.98291073099</v>
      </c>
      <c r="T79" s="32">
        <f>Taulukko5[[#This Row],[Tasaus 2027, €/asukas]]*Taulukko5[[#This Row],[Asukasluku 31.12.2022]]</f>
        <v>-805694.20087578904</v>
      </c>
      <c r="U79" s="64">
        <f t="shared" si="28"/>
        <v>4.1539029044853919</v>
      </c>
      <c r="V79" s="32">
        <f t="shared" si="29"/>
        <v>15.780469745511596</v>
      </c>
      <c r="W79" s="32">
        <f t="shared" si="30"/>
        <v>28.532395470180177</v>
      </c>
      <c r="X79" s="32">
        <f t="shared" si="31"/>
        <v>41.703496836603108</v>
      </c>
      <c r="Y79" s="99">
        <f t="shared" si="32"/>
        <v>55.309960962650678</v>
      </c>
      <c r="Z79" s="110">
        <v>22</v>
      </c>
      <c r="AA79" s="34">
        <f t="shared" si="39"/>
        <v>9.36</v>
      </c>
      <c r="AB79" s="33">
        <f t="shared" si="33"/>
        <v>-12.64</v>
      </c>
      <c r="AC79" s="32">
        <v>135.91645289176881</v>
      </c>
      <c r="AD79" s="15">
        <f t="shared" si="22"/>
        <v>-3.0562178574459802E-2</v>
      </c>
      <c r="AE79" s="15">
        <f t="shared" si="23"/>
        <v>-0.11610419055062958</v>
      </c>
      <c r="AF79" s="15">
        <f t="shared" si="24"/>
        <v>-0.20992598661253112</v>
      </c>
      <c r="AG79" s="15">
        <f t="shared" si="25"/>
        <v>-0.30683185110644318</v>
      </c>
      <c r="AH79" s="111">
        <f t="shared" si="26"/>
        <v>-0.40694088012063095</v>
      </c>
    </row>
    <row r="80" spans="1:34" ht="15.75" x14ac:dyDescent="0.25">
      <c r="A80" s="25">
        <v>205</v>
      </c>
      <c r="B80" s="26" t="s">
        <v>71</v>
      </c>
      <c r="C80" s="25">
        <v>18</v>
      </c>
      <c r="D80" s="25">
        <v>22</v>
      </c>
      <c r="E80" s="31">
        <f>'Tasapainon muutos, pl. tasaus'!D70</f>
        <v>36297</v>
      </c>
      <c r="F80" s="64">
        <v>-116.90936934261555</v>
      </c>
      <c r="G80" s="32">
        <v>-24.801553442906318</v>
      </c>
      <c r="H80" s="61">
        <f t="shared" si="34"/>
        <v>92.107815899709237</v>
      </c>
      <c r="I80" s="64">
        <f t="shared" si="35"/>
        <v>-87.953912995223845</v>
      </c>
      <c r="J80" s="32">
        <f t="shared" si="36"/>
        <v>-76.32734615419767</v>
      </c>
      <c r="K80" s="32">
        <f t="shared" si="37"/>
        <v>-63.575420429529082</v>
      </c>
      <c r="L80" s="32">
        <f t="shared" si="38"/>
        <v>-50.404319063106136</v>
      </c>
      <c r="M80" s="32">
        <f t="shared" si="27"/>
        <v>-36.797854937058545</v>
      </c>
      <c r="N80" s="61">
        <f t="shared" si="40"/>
        <v>-61.599408379964864</v>
      </c>
      <c r="O80" s="87">
        <f t="shared" si="41"/>
        <v>55.309960962650685</v>
      </c>
      <c r="P80" s="32">
        <f>Taulukko5[[#This Row],[Tasaus 2023, €/asukas]]*Taulukko5[[#This Row],[Asukasluku 31.12.2022]]</f>
        <v>-3192463.1799876401</v>
      </c>
      <c r="Q80" s="32">
        <f>Taulukko5[[#This Row],[Tasaus 2024, €/asukas]]*Taulukko5[[#This Row],[Asukasluku 31.12.2022]]</f>
        <v>-2770453.6833589128</v>
      </c>
      <c r="R80" s="32">
        <f>Taulukko5[[#This Row],[Tasaus 2025, €/asukas]]*Taulukko5[[#This Row],[Asukasluku 31.12.2022]]</f>
        <v>-2307597.0353306169</v>
      </c>
      <c r="S80" s="32">
        <f>Taulukko5[[#This Row],[Tasaus 2026, €/asukas]]*Taulukko5[[#This Row],[Asukasluku 31.12.2022]]</f>
        <v>-1829525.5690335634</v>
      </c>
      <c r="T80" s="32">
        <f>Taulukko5[[#This Row],[Tasaus 2027, €/asukas]]*Taulukko5[[#This Row],[Asukasluku 31.12.2022]]</f>
        <v>-1335651.740650414</v>
      </c>
      <c r="U80" s="64">
        <f t="shared" si="28"/>
        <v>4.1539029044853919</v>
      </c>
      <c r="V80" s="32">
        <f t="shared" si="29"/>
        <v>15.780469745511567</v>
      </c>
      <c r="W80" s="32">
        <f t="shared" si="30"/>
        <v>28.532395470180155</v>
      </c>
      <c r="X80" s="32">
        <f t="shared" si="31"/>
        <v>41.703496836603101</v>
      </c>
      <c r="Y80" s="99">
        <f t="shared" si="32"/>
        <v>55.309960962650692</v>
      </c>
      <c r="Z80" s="110">
        <v>21</v>
      </c>
      <c r="AA80" s="34">
        <f t="shared" si="39"/>
        <v>8.36</v>
      </c>
      <c r="AB80" s="33">
        <f t="shared" si="33"/>
        <v>-12.64</v>
      </c>
      <c r="AC80" s="32">
        <v>178.97938462464404</v>
      </c>
      <c r="AD80" s="15">
        <f t="shared" si="22"/>
        <v>-2.3208834431948495E-2</v>
      </c>
      <c r="AE80" s="15">
        <f t="shared" si="23"/>
        <v>-8.8169203277832273E-2</v>
      </c>
      <c r="AF80" s="15">
        <f t="shared" si="24"/>
        <v>-0.15941721740757103</v>
      </c>
      <c r="AG80" s="15">
        <f t="shared" si="25"/>
        <v>-0.23300726463030236</v>
      </c>
      <c r="AH80" s="111">
        <f t="shared" si="26"/>
        <v>-0.30902978618820742</v>
      </c>
    </row>
    <row r="81" spans="1:34" ht="15.75" x14ac:dyDescent="0.25">
      <c r="A81" s="25">
        <v>208</v>
      </c>
      <c r="B81" s="26" t="s">
        <v>72</v>
      </c>
      <c r="C81" s="25">
        <v>17</v>
      </c>
      <c r="D81" s="25">
        <v>23</v>
      </c>
      <c r="E81" s="31">
        <f>'Tasapainon muutos, pl. tasaus'!D71</f>
        <v>12335</v>
      </c>
      <c r="F81" s="64">
        <v>320.96591759856938</v>
      </c>
      <c r="G81" s="32">
        <v>299.48048009366209</v>
      </c>
      <c r="H81" s="61">
        <f t="shared" si="34"/>
        <v>-21.485437504907281</v>
      </c>
      <c r="I81" s="64">
        <f t="shared" si="35"/>
        <v>25.639340409392673</v>
      </c>
      <c r="J81" s="32">
        <f t="shared" si="36"/>
        <v>7.2659072504188531</v>
      </c>
      <c r="K81" s="32">
        <f t="shared" si="37"/>
        <v>-1.467604529819847</v>
      </c>
      <c r="L81" s="32">
        <f t="shared" si="38"/>
        <v>-3.2965031633968969</v>
      </c>
      <c r="M81" s="32">
        <f t="shared" si="27"/>
        <v>-4.6900390373493082</v>
      </c>
      <c r="N81" s="61">
        <f t="shared" si="40"/>
        <v>294.79044105631277</v>
      </c>
      <c r="O81" s="87">
        <f t="shared" ref="O81:O144" si="42">N81-F81</f>
        <v>-26.175476542256604</v>
      </c>
      <c r="P81" s="32">
        <f>Taulukko5[[#This Row],[Tasaus 2023, €/asukas]]*Taulukko5[[#This Row],[Asukasluku 31.12.2022]]</f>
        <v>316261.26394985861</v>
      </c>
      <c r="Q81" s="32">
        <f>Taulukko5[[#This Row],[Tasaus 2024, €/asukas]]*Taulukko5[[#This Row],[Asukasluku 31.12.2022]]</f>
        <v>89624.965933916552</v>
      </c>
      <c r="R81" s="32">
        <f>Taulukko5[[#This Row],[Tasaus 2025, €/asukas]]*Taulukko5[[#This Row],[Asukasluku 31.12.2022]]</f>
        <v>-18102.901875327814</v>
      </c>
      <c r="S81" s="32">
        <f>Taulukko5[[#This Row],[Tasaus 2026, €/asukas]]*Taulukko5[[#This Row],[Asukasluku 31.12.2022]]</f>
        <v>-40662.36652050072</v>
      </c>
      <c r="T81" s="32">
        <f>Taulukko5[[#This Row],[Tasaus 2027, €/asukas]]*Taulukko5[[#This Row],[Asukasluku 31.12.2022]]</f>
        <v>-57851.631525703713</v>
      </c>
      <c r="U81" s="64">
        <f t="shared" si="28"/>
        <v>4.1539029044853919</v>
      </c>
      <c r="V81" s="32">
        <f t="shared" si="29"/>
        <v>-14.219530254488429</v>
      </c>
      <c r="W81" s="32">
        <f t="shared" si="30"/>
        <v>-22.95304203472713</v>
      </c>
      <c r="X81" s="32">
        <f t="shared" si="31"/>
        <v>-24.781940668304177</v>
      </c>
      <c r="Y81" s="99">
        <f t="shared" si="32"/>
        <v>-26.17547654225659</v>
      </c>
      <c r="Z81" s="110">
        <v>21</v>
      </c>
      <c r="AA81" s="34">
        <f t="shared" ref="AA81:AA144" si="43">Z81-$E$9</f>
        <v>8.36</v>
      </c>
      <c r="AB81" s="33">
        <f t="shared" ref="AB81:AB144" si="44">AA81-Z81</f>
        <v>-12.64</v>
      </c>
      <c r="AC81" s="32">
        <v>156.25150772028911</v>
      </c>
      <c r="AD81" s="15">
        <f t="shared" ref="AD81:AD144" si="45">-U81/$AC81</f>
        <v>-2.6584722061827576E-2</v>
      </c>
      <c r="AE81" s="15">
        <f t="shared" ref="AE81:AE144" si="46">-V81/$AC81</f>
        <v>9.1004115492717488E-2</v>
      </c>
      <c r="AF81" s="15">
        <f t="shared" ref="AF81:AF144" si="47">-W81/$AC81</f>
        <v>0.14689805154274807</v>
      </c>
      <c r="AG81" s="15">
        <f t="shared" ref="AG81:AG144" si="48">-X81/$AC81</f>
        <v>0.15860288985285909</v>
      </c>
      <c r="AH81" s="111">
        <f t="shared" ref="AH81:AH144" si="49">-Y81/$AC81</f>
        <v>0.16752143338747272</v>
      </c>
    </row>
    <row r="82" spans="1:34" ht="15.75" x14ac:dyDescent="0.25">
      <c r="A82" s="25">
        <v>211</v>
      </c>
      <c r="B82" s="26" t="s">
        <v>73</v>
      </c>
      <c r="C82" s="25">
        <v>6</v>
      </c>
      <c r="D82" s="25">
        <v>22</v>
      </c>
      <c r="E82" s="31">
        <f>'Tasapainon muutos, pl. tasaus'!D72</f>
        <v>32959</v>
      </c>
      <c r="F82" s="64">
        <v>-3.9085579194851214</v>
      </c>
      <c r="G82" s="32">
        <v>-6.8790521992901663</v>
      </c>
      <c r="H82" s="61">
        <f t="shared" si="34"/>
        <v>-2.9704942798050449</v>
      </c>
      <c r="I82" s="64">
        <f t="shared" ref="I82:I145" si="50">H82*(-1)+$H$17</f>
        <v>7.1243971842904372</v>
      </c>
      <c r="J82" s="32">
        <f t="shared" ref="J82:J145" si="51">IF($H82&lt;-15,-$H82-15,IF($H82&gt;15,15-$H82,0))-$J$17</f>
        <v>0.78046974551157189</v>
      </c>
      <c r="K82" s="32">
        <f t="shared" ref="K82:K145" si="52">IF($H82&lt;-30,-$H82-30,IF($H82&gt;30,30-$H82,0))-$K$17</f>
        <v>-1.467604529819847</v>
      </c>
      <c r="L82" s="32">
        <f t="shared" ref="L82:L145" si="53">IF($H82&lt;-45,-$H82-45,IF($H82&gt;45,45-$H82,0))-$L$17</f>
        <v>-3.2965031633968969</v>
      </c>
      <c r="M82" s="32">
        <f t="shared" ref="M82:M145" si="54">IF($H82&lt;-60,-$H82-60,IF($H82&gt;60,60-$H82,0))-$M$17</f>
        <v>-4.6900390373493082</v>
      </c>
      <c r="N82" s="61">
        <f t="shared" ref="N82:N145" si="55">G82+M82</f>
        <v>-11.569091236639474</v>
      </c>
      <c r="O82" s="87">
        <f t="shared" si="42"/>
        <v>-7.6605333171543535</v>
      </c>
      <c r="P82" s="32">
        <f>Taulukko5[[#This Row],[Tasaus 2023, €/asukas]]*Taulukko5[[#This Row],[Asukasluku 31.12.2022]]</f>
        <v>234813.00679702853</v>
      </c>
      <c r="Q82" s="32">
        <f>Taulukko5[[#This Row],[Tasaus 2024, €/asukas]]*Taulukko5[[#This Row],[Asukasluku 31.12.2022]]</f>
        <v>25723.502342315896</v>
      </c>
      <c r="R82" s="32">
        <f>Taulukko5[[#This Row],[Tasaus 2025, €/asukas]]*Taulukko5[[#This Row],[Asukasluku 31.12.2022]]</f>
        <v>-48370.777698332335</v>
      </c>
      <c r="S82" s="32">
        <f>Taulukko5[[#This Row],[Tasaus 2026, €/asukas]]*Taulukko5[[#This Row],[Asukasluku 31.12.2022]]</f>
        <v>-108649.44776239833</v>
      </c>
      <c r="T82" s="32">
        <f>Taulukko5[[#This Row],[Tasaus 2027, €/asukas]]*Taulukko5[[#This Row],[Asukasluku 31.12.2022]]</f>
        <v>-154578.99663199586</v>
      </c>
      <c r="U82" s="64">
        <f t="shared" ref="U82:U145" si="56">$H82+I82</f>
        <v>4.1539029044853919</v>
      </c>
      <c r="V82" s="32">
        <f t="shared" ref="V82:V145" si="57">$H82+J82</f>
        <v>-2.1900245342934728</v>
      </c>
      <c r="W82" s="32">
        <f t="shared" ref="W82:W145" si="58">$H82+K82</f>
        <v>-4.4380988096248917</v>
      </c>
      <c r="X82" s="32">
        <f t="shared" ref="X82:X145" si="59">$H82+L82</f>
        <v>-6.2669974432019417</v>
      </c>
      <c r="Y82" s="99">
        <f t="shared" ref="Y82:Y145" si="60">$H82+M82</f>
        <v>-7.6605333171543535</v>
      </c>
      <c r="Z82" s="110">
        <v>21</v>
      </c>
      <c r="AA82" s="34">
        <f t="shared" si="43"/>
        <v>8.36</v>
      </c>
      <c r="AB82" s="33">
        <f t="shared" si="44"/>
        <v>-12.64</v>
      </c>
      <c r="AC82" s="32">
        <v>202.04071441725594</v>
      </c>
      <c r="AD82" s="15">
        <f t="shared" si="45"/>
        <v>-2.0559731816760071E-2</v>
      </c>
      <c r="AE82" s="15">
        <f t="shared" si="46"/>
        <v>1.0839520839203816E-2</v>
      </c>
      <c r="AF82" s="15">
        <f t="shared" si="47"/>
        <v>2.1966358723416995E-2</v>
      </c>
      <c r="AG82" s="15">
        <f t="shared" si="48"/>
        <v>3.1018487839333676E-2</v>
      </c>
      <c r="AH82" s="111">
        <f t="shared" si="49"/>
        <v>3.7915790088396566E-2</v>
      </c>
    </row>
    <row r="83" spans="1:34" ht="15.75" x14ac:dyDescent="0.25">
      <c r="A83" s="25">
        <v>213</v>
      </c>
      <c r="B83" s="26" t="s">
        <v>74</v>
      </c>
      <c r="C83" s="25">
        <v>10</v>
      </c>
      <c r="D83" s="25">
        <v>24</v>
      </c>
      <c r="E83" s="31">
        <f>'Tasapainon muutos, pl. tasaus'!D73</f>
        <v>5154</v>
      </c>
      <c r="F83" s="64">
        <v>76.681833051823062</v>
      </c>
      <c r="G83" s="32">
        <v>110.41539882013389</v>
      </c>
      <c r="H83" s="61">
        <f t="shared" ref="H83:H146" si="61">G83-F83</f>
        <v>33.733565768310825</v>
      </c>
      <c r="I83" s="64">
        <f t="shared" si="50"/>
        <v>-29.579662863825433</v>
      </c>
      <c r="J83" s="32">
        <f t="shared" si="51"/>
        <v>-17.953096022799254</v>
      </c>
      <c r="K83" s="32">
        <f t="shared" si="52"/>
        <v>-5.2011702981306724</v>
      </c>
      <c r="L83" s="32">
        <f t="shared" si="53"/>
        <v>-3.2965031633968969</v>
      </c>
      <c r="M83" s="32">
        <f t="shared" si="54"/>
        <v>-4.6900390373493082</v>
      </c>
      <c r="N83" s="61">
        <f t="shared" si="55"/>
        <v>105.72535978278458</v>
      </c>
      <c r="O83" s="87">
        <f t="shared" si="42"/>
        <v>29.043526730961517</v>
      </c>
      <c r="P83" s="32">
        <f>Taulukko5[[#This Row],[Tasaus 2023, €/asukas]]*Taulukko5[[#This Row],[Asukasluku 31.12.2022]]</f>
        <v>-152453.58240015627</v>
      </c>
      <c r="Q83" s="32">
        <f>Taulukko5[[#This Row],[Tasaus 2024, €/asukas]]*Taulukko5[[#This Row],[Asukasluku 31.12.2022]]</f>
        <v>-92530.256901507353</v>
      </c>
      <c r="R83" s="32">
        <f>Taulukko5[[#This Row],[Tasaus 2025, €/asukas]]*Taulukko5[[#This Row],[Asukasluku 31.12.2022]]</f>
        <v>-26806.831716565484</v>
      </c>
      <c r="S83" s="32">
        <f>Taulukko5[[#This Row],[Tasaus 2026, €/asukas]]*Taulukko5[[#This Row],[Asukasluku 31.12.2022]]</f>
        <v>-16990.177304147608</v>
      </c>
      <c r="T83" s="32">
        <f>Taulukko5[[#This Row],[Tasaus 2027, €/asukas]]*Taulukko5[[#This Row],[Asukasluku 31.12.2022]]</f>
        <v>-24172.461198498335</v>
      </c>
      <c r="U83" s="64">
        <f t="shared" si="56"/>
        <v>4.1539029044853919</v>
      </c>
      <c r="V83" s="32">
        <f t="shared" si="57"/>
        <v>15.780469745511571</v>
      </c>
      <c r="W83" s="32">
        <f t="shared" si="58"/>
        <v>28.532395470180152</v>
      </c>
      <c r="X83" s="32">
        <f t="shared" si="59"/>
        <v>30.43706260491393</v>
      </c>
      <c r="Y83" s="99">
        <f t="shared" si="60"/>
        <v>29.043526730961517</v>
      </c>
      <c r="Z83" s="110">
        <v>21.5</v>
      </c>
      <c r="AA83" s="34">
        <f t="shared" si="43"/>
        <v>8.86</v>
      </c>
      <c r="AB83" s="33">
        <f t="shared" si="44"/>
        <v>-12.64</v>
      </c>
      <c r="AC83" s="32">
        <v>149.20371579119012</v>
      </c>
      <c r="AD83" s="15">
        <f t="shared" si="45"/>
        <v>-2.7840478921441602E-2</v>
      </c>
      <c r="AE83" s="15">
        <f t="shared" si="46"/>
        <v>-0.10576458945296149</v>
      </c>
      <c r="AF83" s="15">
        <f t="shared" si="47"/>
        <v>-0.19123113200552661</v>
      </c>
      <c r="AG83" s="15">
        <f t="shared" si="48"/>
        <v>-0.20399667959684364</v>
      </c>
      <c r="AH83" s="111">
        <f t="shared" si="49"/>
        <v>-0.19465685942840588</v>
      </c>
    </row>
    <row r="84" spans="1:34" ht="15.75" x14ac:dyDescent="0.25">
      <c r="A84" s="25">
        <v>214</v>
      </c>
      <c r="B84" s="26" t="s">
        <v>75</v>
      </c>
      <c r="C84" s="25">
        <v>4</v>
      </c>
      <c r="D84" s="25">
        <v>23</v>
      </c>
      <c r="E84" s="31">
        <f>'Tasapainon muutos, pl. tasaus'!D74</f>
        <v>12528</v>
      </c>
      <c r="F84" s="64">
        <v>130.48714741862631</v>
      </c>
      <c r="G84" s="32">
        <v>98.909236253919573</v>
      </c>
      <c r="H84" s="61">
        <f t="shared" si="61"/>
        <v>-31.577911164706734</v>
      </c>
      <c r="I84" s="64">
        <f t="shared" si="50"/>
        <v>35.731814069192126</v>
      </c>
      <c r="J84" s="32">
        <f t="shared" si="51"/>
        <v>17.358380910218305</v>
      </c>
      <c r="K84" s="32">
        <f t="shared" si="52"/>
        <v>0.11030663488688686</v>
      </c>
      <c r="L84" s="32">
        <f t="shared" si="53"/>
        <v>-3.2965031633968969</v>
      </c>
      <c r="M84" s="32">
        <f t="shared" si="54"/>
        <v>-4.6900390373493082</v>
      </c>
      <c r="N84" s="61">
        <f t="shared" si="55"/>
        <v>94.219197216570265</v>
      </c>
      <c r="O84" s="87">
        <f t="shared" si="42"/>
        <v>-36.267950202056042</v>
      </c>
      <c r="P84" s="32">
        <f>Taulukko5[[#This Row],[Tasaus 2023, €/asukas]]*Taulukko5[[#This Row],[Asukasluku 31.12.2022]]</f>
        <v>447648.16665883898</v>
      </c>
      <c r="Q84" s="32">
        <f>Taulukko5[[#This Row],[Tasaus 2024, €/asukas]]*Taulukko5[[#This Row],[Asukasluku 31.12.2022]]</f>
        <v>217465.79604321491</v>
      </c>
      <c r="R84" s="32">
        <f>Taulukko5[[#This Row],[Tasaus 2025, €/asukas]]*Taulukko5[[#This Row],[Asukasluku 31.12.2022]]</f>
        <v>1381.9215218629186</v>
      </c>
      <c r="S84" s="32">
        <f>Taulukko5[[#This Row],[Tasaus 2026, €/asukas]]*Taulukko5[[#This Row],[Asukasluku 31.12.2022]]</f>
        <v>-41298.591631036325</v>
      </c>
      <c r="T84" s="32">
        <f>Taulukko5[[#This Row],[Tasaus 2027, €/asukas]]*Taulukko5[[#This Row],[Asukasluku 31.12.2022]]</f>
        <v>-58756.809059912135</v>
      </c>
      <c r="U84" s="64">
        <f t="shared" si="56"/>
        <v>4.1539029044853919</v>
      </c>
      <c r="V84" s="32">
        <f t="shared" si="57"/>
        <v>-14.219530254488429</v>
      </c>
      <c r="W84" s="32">
        <f t="shared" si="58"/>
        <v>-31.467604529819848</v>
      </c>
      <c r="X84" s="32">
        <f t="shared" si="59"/>
        <v>-34.874414328103633</v>
      </c>
      <c r="Y84" s="99">
        <f t="shared" si="60"/>
        <v>-36.267950202056042</v>
      </c>
      <c r="Z84" s="110">
        <v>21.75</v>
      </c>
      <c r="AA84" s="34">
        <f t="shared" si="43"/>
        <v>9.11</v>
      </c>
      <c r="AB84" s="33">
        <f t="shared" si="44"/>
        <v>-12.64</v>
      </c>
      <c r="AC84" s="32">
        <v>156.82112098142272</v>
      </c>
      <c r="AD84" s="15">
        <f t="shared" si="45"/>
        <v>-2.6488159748440196E-2</v>
      </c>
      <c r="AE84" s="15">
        <f t="shared" si="46"/>
        <v>9.0673565942516743E-2</v>
      </c>
      <c r="AF84" s="15">
        <f t="shared" si="47"/>
        <v>0.20065922455399071</v>
      </c>
      <c r="AG84" s="15">
        <f t="shared" si="48"/>
        <v>0.22238340160975453</v>
      </c>
      <c r="AH84" s="111">
        <f t="shared" si="49"/>
        <v>0.23126955077914793</v>
      </c>
    </row>
    <row r="85" spans="1:34" ht="15.75" x14ac:dyDescent="0.25">
      <c r="A85" s="25">
        <v>216</v>
      </c>
      <c r="B85" s="26" t="s">
        <v>76</v>
      </c>
      <c r="C85" s="25">
        <v>13</v>
      </c>
      <c r="D85" s="25">
        <v>26</v>
      </c>
      <c r="E85" s="31">
        <f>'Tasapainon muutos, pl. tasaus'!D75</f>
        <v>1269</v>
      </c>
      <c r="F85" s="64">
        <v>-988.02932162821685</v>
      </c>
      <c r="G85" s="32">
        <v>-962.1974784185893</v>
      </c>
      <c r="H85" s="61">
        <f t="shared" si="61"/>
        <v>25.83184320962755</v>
      </c>
      <c r="I85" s="64">
        <f t="shared" si="50"/>
        <v>-21.677940305142158</v>
      </c>
      <c r="J85" s="32">
        <f t="shared" si="51"/>
        <v>-10.051373464115978</v>
      </c>
      <c r="K85" s="32">
        <f t="shared" si="52"/>
        <v>-1.467604529819847</v>
      </c>
      <c r="L85" s="32">
        <f t="shared" si="53"/>
        <v>-3.2965031633968969</v>
      </c>
      <c r="M85" s="32">
        <f t="shared" si="54"/>
        <v>-4.6900390373493082</v>
      </c>
      <c r="N85" s="61">
        <f t="shared" si="55"/>
        <v>-966.88751745593856</v>
      </c>
      <c r="O85" s="87">
        <f t="shared" si="42"/>
        <v>21.141804172278285</v>
      </c>
      <c r="P85" s="32">
        <f>Taulukko5[[#This Row],[Tasaus 2023, €/asukas]]*Taulukko5[[#This Row],[Asukasluku 31.12.2022]]</f>
        <v>-27509.306247225399</v>
      </c>
      <c r="Q85" s="32">
        <f>Taulukko5[[#This Row],[Tasaus 2024, €/asukas]]*Taulukko5[[#This Row],[Asukasluku 31.12.2022]]</f>
        <v>-12755.192925963176</v>
      </c>
      <c r="R85" s="32">
        <f>Taulukko5[[#This Row],[Tasaus 2025, €/asukas]]*Taulukko5[[#This Row],[Asukasluku 31.12.2022]]</f>
        <v>-1862.3901483413858</v>
      </c>
      <c r="S85" s="32">
        <f>Taulukko5[[#This Row],[Tasaus 2026, €/asukas]]*Taulukko5[[#This Row],[Asukasluku 31.12.2022]]</f>
        <v>-4183.2625143506621</v>
      </c>
      <c r="T85" s="32">
        <f>Taulukko5[[#This Row],[Tasaus 2027, €/asukas]]*Taulukko5[[#This Row],[Asukasluku 31.12.2022]]</f>
        <v>-5951.6595383962722</v>
      </c>
      <c r="U85" s="64">
        <f t="shared" si="56"/>
        <v>4.1539029044853919</v>
      </c>
      <c r="V85" s="32">
        <f t="shared" si="57"/>
        <v>15.780469745511573</v>
      </c>
      <c r="W85" s="32">
        <f t="shared" si="58"/>
        <v>24.364238679807702</v>
      </c>
      <c r="X85" s="32">
        <f t="shared" si="59"/>
        <v>22.535340046230655</v>
      </c>
      <c r="Y85" s="99">
        <f t="shared" si="60"/>
        <v>21.141804172278242</v>
      </c>
      <c r="Z85" s="110">
        <v>21.5</v>
      </c>
      <c r="AA85" s="34">
        <f t="shared" si="43"/>
        <v>8.86</v>
      </c>
      <c r="AB85" s="33">
        <f t="shared" si="44"/>
        <v>-12.64</v>
      </c>
      <c r="AC85" s="32">
        <v>135.39495275487403</v>
      </c>
      <c r="AD85" s="15">
        <f t="shared" si="45"/>
        <v>-3.0679894781645449E-2</v>
      </c>
      <c r="AE85" s="15">
        <f t="shared" si="46"/>
        <v>-0.11655138854460362</v>
      </c>
      <c r="AF85" s="15">
        <f t="shared" si="47"/>
        <v>-0.17994938647320163</v>
      </c>
      <c r="AG85" s="15">
        <f t="shared" si="48"/>
        <v>-0.16644150751342845</v>
      </c>
      <c r="AH85" s="111">
        <f t="shared" si="49"/>
        <v>-0.15614913068845668</v>
      </c>
    </row>
    <row r="86" spans="1:34" ht="15.75" x14ac:dyDescent="0.25">
      <c r="A86" s="25">
        <v>217</v>
      </c>
      <c r="B86" s="26" t="s">
        <v>77</v>
      </c>
      <c r="C86" s="25">
        <v>16</v>
      </c>
      <c r="D86" s="25">
        <v>24</v>
      </c>
      <c r="E86" s="31">
        <f>'Tasapainon muutos, pl. tasaus'!D76</f>
        <v>5352</v>
      </c>
      <c r="F86" s="64">
        <v>-35.780953218108003</v>
      </c>
      <c r="G86" s="32">
        <v>134.19204171386866</v>
      </c>
      <c r="H86" s="61">
        <f t="shared" si="61"/>
        <v>169.97299493197667</v>
      </c>
      <c r="I86" s="64">
        <f t="shared" si="50"/>
        <v>-165.81909202749128</v>
      </c>
      <c r="J86" s="32">
        <f t="shared" si="51"/>
        <v>-154.1925251864651</v>
      </c>
      <c r="K86" s="32">
        <f t="shared" si="52"/>
        <v>-141.44059946179652</v>
      </c>
      <c r="L86" s="32">
        <f t="shared" si="53"/>
        <v>-128.26949809537356</v>
      </c>
      <c r="M86" s="32">
        <f t="shared" si="54"/>
        <v>-114.66303396932598</v>
      </c>
      <c r="N86" s="61">
        <f t="shared" si="55"/>
        <v>19.529007744542682</v>
      </c>
      <c r="O86" s="87">
        <f t="shared" si="42"/>
        <v>55.309960962650685</v>
      </c>
      <c r="P86" s="32">
        <f>Taulukko5[[#This Row],[Tasaus 2023, €/asukas]]*Taulukko5[[#This Row],[Asukasluku 31.12.2022]]</f>
        <v>-887463.78053113329</v>
      </c>
      <c r="Q86" s="32">
        <f>Taulukko5[[#This Row],[Tasaus 2024, €/asukas]]*Taulukko5[[#This Row],[Asukasluku 31.12.2022]]</f>
        <v>-825238.39479796123</v>
      </c>
      <c r="R86" s="32">
        <f>Taulukko5[[#This Row],[Tasaus 2025, €/asukas]]*Taulukko5[[#This Row],[Asukasluku 31.12.2022]]</f>
        <v>-756990.08831953502</v>
      </c>
      <c r="S86" s="32">
        <f>Taulukko5[[#This Row],[Tasaus 2026, €/asukas]]*Taulukko5[[#This Row],[Asukasluku 31.12.2022]]</f>
        <v>-686498.35380643932</v>
      </c>
      <c r="T86" s="32">
        <f>Taulukko5[[#This Row],[Tasaus 2027, €/asukas]]*Taulukko5[[#This Row],[Asukasluku 31.12.2022]]</f>
        <v>-613676.55780383269</v>
      </c>
      <c r="U86" s="64">
        <f t="shared" si="56"/>
        <v>4.1539029044853919</v>
      </c>
      <c r="V86" s="32">
        <f t="shared" si="57"/>
        <v>15.780469745511567</v>
      </c>
      <c r="W86" s="32">
        <f t="shared" si="58"/>
        <v>28.532395470180148</v>
      </c>
      <c r="X86" s="32">
        <f t="shared" si="59"/>
        <v>41.703496836603108</v>
      </c>
      <c r="Y86" s="99">
        <f t="shared" si="60"/>
        <v>55.309960962650692</v>
      </c>
      <c r="Z86" s="110">
        <v>21.5</v>
      </c>
      <c r="AA86" s="34">
        <f t="shared" si="43"/>
        <v>8.86</v>
      </c>
      <c r="AB86" s="33">
        <f t="shared" si="44"/>
        <v>-12.64</v>
      </c>
      <c r="AC86" s="32">
        <v>157.81828831377678</v>
      </c>
      <c r="AD86" s="15">
        <f t="shared" si="45"/>
        <v>-2.6320795573619056E-2</v>
      </c>
      <c r="AE86" s="15">
        <f t="shared" si="46"/>
        <v>-9.999138828661347E-2</v>
      </c>
      <c r="AF86" s="15">
        <f t="shared" si="47"/>
        <v>-0.18079270644129403</v>
      </c>
      <c r="AG86" s="15">
        <f t="shared" si="48"/>
        <v>-0.26425008965809821</v>
      </c>
      <c r="AH86" s="111">
        <f t="shared" si="49"/>
        <v>-0.35046610601100026</v>
      </c>
    </row>
    <row r="87" spans="1:34" ht="15.75" x14ac:dyDescent="0.25">
      <c r="A87" s="25">
        <v>218</v>
      </c>
      <c r="B87" s="26" t="s">
        <v>78</v>
      </c>
      <c r="C87" s="25">
        <v>14</v>
      </c>
      <c r="D87" s="25">
        <v>26</v>
      </c>
      <c r="E87" s="31">
        <f>'Tasapainon muutos, pl. tasaus'!D77</f>
        <v>1200</v>
      </c>
      <c r="F87" s="64">
        <v>337.2007547784969</v>
      </c>
      <c r="G87" s="32">
        <v>190.58809066016809</v>
      </c>
      <c r="H87" s="61">
        <f t="shared" si="61"/>
        <v>-146.61266411832881</v>
      </c>
      <c r="I87" s="64">
        <f t="shared" si="50"/>
        <v>150.7665670228142</v>
      </c>
      <c r="J87" s="32">
        <f t="shared" si="51"/>
        <v>132.39313386384038</v>
      </c>
      <c r="K87" s="32">
        <f t="shared" si="52"/>
        <v>115.14505958850896</v>
      </c>
      <c r="L87" s="32">
        <f t="shared" si="53"/>
        <v>98.316160954931917</v>
      </c>
      <c r="M87" s="32">
        <f t="shared" si="54"/>
        <v>81.9226250809795</v>
      </c>
      <c r="N87" s="61">
        <f t="shared" si="55"/>
        <v>272.51071574114758</v>
      </c>
      <c r="O87" s="87">
        <f t="shared" si="42"/>
        <v>-64.690039037349322</v>
      </c>
      <c r="P87" s="32">
        <f>Taulukko5[[#This Row],[Tasaus 2023, €/asukas]]*Taulukko5[[#This Row],[Asukasluku 31.12.2022]]</f>
        <v>180919.88042737704</v>
      </c>
      <c r="Q87" s="32">
        <f>Taulukko5[[#This Row],[Tasaus 2024, €/asukas]]*Taulukko5[[#This Row],[Asukasluku 31.12.2022]]</f>
        <v>158871.76063660847</v>
      </c>
      <c r="R87" s="32">
        <f>Taulukko5[[#This Row],[Tasaus 2025, €/asukas]]*Taulukko5[[#This Row],[Asukasluku 31.12.2022]]</f>
        <v>138174.07150621075</v>
      </c>
      <c r="S87" s="32">
        <f>Taulukko5[[#This Row],[Tasaus 2026, €/asukas]]*Taulukko5[[#This Row],[Asukasluku 31.12.2022]]</f>
        <v>117979.39314591829</v>
      </c>
      <c r="T87" s="32">
        <f>Taulukko5[[#This Row],[Tasaus 2027, €/asukas]]*Taulukko5[[#This Row],[Asukasluku 31.12.2022]]</f>
        <v>98307.150097175399</v>
      </c>
      <c r="U87" s="64">
        <f t="shared" si="56"/>
        <v>4.1539029044853919</v>
      </c>
      <c r="V87" s="32">
        <f t="shared" si="57"/>
        <v>-14.219530254488433</v>
      </c>
      <c r="W87" s="32">
        <f t="shared" si="58"/>
        <v>-31.467604529819852</v>
      </c>
      <c r="X87" s="32">
        <f t="shared" si="59"/>
        <v>-48.296503163396892</v>
      </c>
      <c r="Y87" s="99">
        <f t="shared" si="60"/>
        <v>-64.690039037349308</v>
      </c>
      <c r="Z87" s="110">
        <v>22.5</v>
      </c>
      <c r="AA87" s="34">
        <f t="shared" si="43"/>
        <v>9.86</v>
      </c>
      <c r="AB87" s="33">
        <f t="shared" si="44"/>
        <v>-12.64</v>
      </c>
      <c r="AC87" s="32">
        <v>139.21389398077147</v>
      </c>
      <c r="AD87" s="15">
        <f t="shared" si="45"/>
        <v>-2.9838278247278523E-2</v>
      </c>
      <c r="AE87" s="15">
        <f t="shared" si="46"/>
        <v>0.10214160273724163</v>
      </c>
      <c r="AF87" s="15">
        <f t="shared" si="47"/>
        <v>0.22603781583874255</v>
      </c>
      <c r="AG87" s="15">
        <f t="shared" si="48"/>
        <v>0.34692301021382038</v>
      </c>
      <c r="AH87" s="111">
        <f t="shared" si="49"/>
        <v>0.46468091070194789</v>
      </c>
    </row>
    <row r="88" spans="1:34" ht="15.75" x14ac:dyDescent="0.25">
      <c r="A88" s="25">
        <v>224</v>
      </c>
      <c r="B88" s="26" t="s">
        <v>79</v>
      </c>
      <c r="C88" s="25">
        <v>33</v>
      </c>
      <c r="D88" s="25">
        <v>24</v>
      </c>
      <c r="E88" s="31">
        <f>'Tasapainon muutos, pl. tasaus'!D78</f>
        <v>8603</v>
      </c>
      <c r="F88" s="64">
        <v>242.58945836495568</v>
      </c>
      <c r="G88" s="32">
        <v>275.25878302903578</v>
      </c>
      <c r="H88" s="61">
        <f t="shared" si="61"/>
        <v>32.669324664080108</v>
      </c>
      <c r="I88" s="64">
        <f t="shared" si="50"/>
        <v>-28.515421759594716</v>
      </c>
      <c r="J88" s="32">
        <f t="shared" si="51"/>
        <v>-16.888854918568537</v>
      </c>
      <c r="K88" s="32">
        <f t="shared" si="52"/>
        <v>-4.1369291938999551</v>
      </c>
      <c r="L88" s="32">
        <f t="shared" si="53"/>
        <v>-3.2965031633968969</v>
      </c>
      <c r="M88" s="32">
        <f t="shared" si="54"/>
        <v>-4.6900390373493082</v>
      </c>
      <c r="N88" s="61">
        <f t="shared" si="55"/>
        <v>270.56874399168646</v>
      </c>
      <c r="O88" s="87">
        <f t="shared" si="42"/>
        <v>27.979285626730785</v>
      </c>
      <c r="P88" s="32">
        <f>Taulukko5[[#This Row],[Tasaus 2023, €/asukas]]*Taulukko5[[#This Row],[Asukasluku 31.12.2022]]</f>
        <v>-245318.17339779335</v>
      </c>
      <c r="Q88" s="32">
        <f>Taulukko5[[#This Row],[Tasaus 2024, €/asukas]]*Taulukko5[[#This Row],[Asukasluku 31.12.2022]]</f>
        <v>-145294.81886444511</v>
      </c>
      <c r="R88" s="32">
        <f>Taulukko5[[#This Row],[Tasaus 2025, €/asukas]]*Taulukko5[[#This Row],[Asukasluku 31.12.2022]]</f>
        <v>-35590.001855121314</v>
      </c>
      <c r="S88" s="32">
        <f>Taulukko5[[#This Row],[Tasaus 2026, €/asukas]]*Taulukko5[[#This Row],[Asukasluku 31.12.2022]]</f>
        <v>-28359.816714703502</v>
      </c>
      <c r="T88" s="32">
        <f>Taulukko5[[#This Row],[Tasaus 2027, €/asukas]]*Taulukko5[[#This Row],[Asukasluku 31.12.2022]]</f>
        <v>-40348.405838316095</v>
      </c>
      <c r="U88" s="64">
        <f t="shared" si="56"/>
        <v>4.1539029044853919</v>
      </c>
      <c r="V88" s="32">
        <f t="shared" si="57"/>
        <v>15.780469745511571</v>
      </c>
      <c r="W88" s="32">
        <f t="shared" si="58"/>
        <v>28.532395470180152</v>
      </c>
      <c r="X88" s="32">
        <f t="shared" si="59"/>
        <v>29.372821500683212</v>
      </c>
      <c r="Y88" s="99">
        <f t="shared" si="60"/>
        <v>27.9792856267308</v>
      </c>
      <c r="Z88" s="110">
        <v>21.25</v>
      </c>
      <c r="AA88" s="34">
        <f t="shared" si="43"/>
        <v>8.61</v>
      </c>
      <c r="AB88" s="33">
        <f t="shared" si="44"/>
        <v>-12.64</v>
      </c>
      <c r="AC88" s="32">
        <v>174.25161749082071</v>
      </c>
      <c r="AD88" s="15">
        <f t="shared" si="45"/>
        <v>-2.3838532831433903E-2</v>
      </c>
      <c r="AE88" s="15">
        <f t="shared" si="46"/>
        <v>-9.0561396059022872E-2</v>
      </c>
      <c r="AF88" s="15">
        <f t="shared" si="47"/>
        <v>-0.16374249996091539</v>
      </c>
      <c r="AG88" s="15">
        <f t="shared" si="48"/>
        <v>-0.16856556010006923</v>
      </c>
      <c r="AH88" s="111">
        <f t="shared" si="49"/>
        <v>-0.16056829789947116</v>
      </c>
    </row>
    <row r="89" spans="1:34" ht="15.75" x14ac:dyDescent="0.25">
      <c r="A89" s="25">
        <v>226</v>
      </c>
      <c r="B89" s="26" t="s">
        <v>80</v>
      </c>
      <c r="C89" s="25">
        <v>13</v>
      </c>
      <c r="D89" s="25">
        <v>25</v>
      </c>
      <c r="E89" s="31">
        <f>'Tasapainon muutos, pl. tasaus'!D79</f>
        <v>3665</v>
      </c>
      <c r="F89" s="64">
        <v>114.47343847990686</v>
      </c>
      <c r="G89" s="32">
        <v>48.666349637774196</v>
      </c>
      <c r="H89" s="61">
        <f t="shared" si="61"/>
        <v>-65.807088842132657</v>
      </c>
      <c r="I89" s="64">
        <f t="shared" si="50"/>
        <v>69.960991746618049</v>
      </c>
      <c r="J89" s="32">
        <f t="shared" si="51"/>
        <v>51.587558587644232</v>
      </c>
      <c r="K89" s="32">
        <f t="shared" si="52"/>
        <v>34.339484312312813</v>
      </c>
      <c r="L89" s="32">
        <f t="shared" si="53"/>
        <v>17.510585678735762</v>
      </c>
      <c r="M89" s="32">
        <f t="shared" si="54"/>
        <v>1.117049804783349</v>
      </c>
      <c r="N89" s="61">
        <f t="shared" si="55"/>
        <v>49.783399442557545</v>
      </c>
      <c r="O89" s="87">
        <f t="shared" si="42"/>
        <v>-64.690039037349322</v>
      </c>
      <c r="P89" s="32">
        <f>Taulukko5[[#This Row],[Tasaus 2023, €/asukas]]*Taulukko5[[#This Row],[Asukasluku 31.12.2022]]</f>
        <v>256407.03475135515</v>
      </c>
      <c r="Q89" s="32">
        <f>Taulukko5[[#This Row],[Tasaus 2024, €/asukas]]*Taulukko5[[#This Row],[Asukasluku 31.12.2022]]</f>
        <v>189068.40222371611</v>
      </c>
      <c r="R89" s="32">
        <f>Taulukko5[[#This Row],[Tasaus 2025, €/asukas]]*Taulukko5[[#This Row],[Asukasluku 31.12.2022]]</f>
        <v>125854.21000462645</v>
      </c>
      <c r="S89" s="32">
        <f>Taulukko5[[#This Row],[Tasaus 2026, €/asukas]]*Taulukko5[[#This Row],[Asukasluku 31.12.2022]]</f>
        <v>64176.296512566565</v>
      </c>
      <c r="T89" s="32">
        <f>Taulukko5[[#This Row],[Tasaus 2027, €/asukas]]*Taulukko5[[#This Row],[Asukasluku 31.12.2022]]</f>
        <v>4093.9875345309742</v>
      </c>
      <c r="U89" s="64">
        <f t="shared" si="56"/>
        <v>4.1539029044853919</v>
      </c>
      <c r="V89" s="32">
        <f t="shared" si="57"/>
        <v>-14.219530254488426</v>
      </c>
      <c r="W89" s="32">
        <f t="shared" si="58"/>
        <v>-31.467604529819845</v>
      </c>
      <c r="X89" s="32">
        <f t="shared" si="59"/>
        <v>-48.296503163396892</v>
      </c>
      <c r="Y89" s="99">
        <f t="shared" si="60"/>
        <v>-64.690039037349308</v>
      </c>
      <c r="Z89" s="110">
        <v>21.5</v>
      </c>
      <c r="AA89" s="34">
        <f t="shared" si="43"/>
        <v>8.86</v>
      </c>
      <c r="AB89" s="33">
        <f t="shared" si="44"/>
        <v>-12.64</v>
      </c>
      <c r="AC89" s="32">
        <v>141.26553365034954</v>
      </c>
      <c r="AD89" s="15">
        <f t="shared" si="45"/>
        <v>-2.9404928414929848E-2</v>
      </c>
      <c r="AE89" s="15">
        <f t="shared" si="46"/>
        <v>0.10065817108427595</v>
      </c>
      <c r="AF89" s="15">
        <f t="shared" si="47"/>
        <v>0.22275500411661797</v>
      </c>
      <c r="AG89" s="15">
        <f t="shared" si="48"/>
        <v>0.34188454830699883</v>
      </c>
      <c r="AH89" s="111">
        <f t="shared" si="49"/>
        <v>0.45793221719223826</v>
      </c>
    </row>
    <row r="90" spans="1:34" ht="15.75" x14ac:dyDescent="0.25">
      <c r="A90" s="25">
        <v>230</v>
      </c>
      <c r="B90" s="26" t="s">
        <v>81</v>
      </c>
      <c r="C90" s="25">
        <v>4</v>
      </c>
      <c r="D90" s="25">
        <v>25</v>
      </c>
      <c r="E90" s="31">
        <f>'Tasapainon muutos, pl. tasaus'!D80</f>
        <v>2240</v>
      </c>
      <c r="F90" s="64">
        <v>-157.61194622940218</v>
      </c>
      <c r="G90" s="32">
        <v>-140.59791186196964</v>
      </c>
      <c r="H90" s="61">
        <f t="shared" si="61"/>
        <v>17.014034367432544</v>
      </c>
      <c r="I90" s="64">
        <f t="shared" si="50"/>
        <v>-12.860131462947152</v>
      </c>
      <c r="J90" s="32">
        <f t="shared" si="51"/>
        <v>-1.2335646219209717</v>
      </c>
      <c r="K90" s="32">
        <f t="shared" si="52"/>
        <v>-1.467604529819847</v>
      </c>
      <c r="L90" s="32">
        <f t="shared" si="53"/>
        <v>-3.2965031633968969</v>
      </c>
      <c r="M90" s="32">
        <f t="shared" si="54"/>
        <v>-4.6900390373493082</v>
      </c>
      <c r="N90" s="61">
        <f t="shared" si="55"/>
        <v>-145.28795089931896</v>
      </c>
      <c r="O90" s="87">
        <f t="shared" si="42"/>
        <v>12.323995330083221</v>
      </c>
      <c r="P90" s="32">
        <f>Taulukko5[[#This Row],[Tasaus 2023, €/asukas]]*Taulukko5[[#This Row],[Asukasluku 31.12.2022]]</f>
        <v>-28806.69447700162</v>
      </c>
      <c r="Q90" s="32">
        <f>Taulukko5[[#This Row],[Tasaus 2024, €/asukas]]*Taulukko5[[#This Row],[Asukasluku 31.12.2022]]</f>
        <v>-2763.1847531029766</v>
      </c>
      <c r="R90" s="32">
        <f>Taulukko5[[#This Row],[Tasaus 2025, €/asukas]]*Taulukko5[[#This Row],[Asukasluku 31.12.2022]]</f>
        <v>-3287.4341467964573</v>
      </c>
      <c r="S90" s="32">
        <f>Taulukko5[[#This Row],[Tasaus 2026, €/asukas]]*Taulukko5[[#This Row],[Asukasluku 31.12.2022]]</f>
        <v>-7384.1670860090489</v>
      </c>
      <c r="T90" s="32">
        <f>Taulukko5[[#This Row],[Tasaus 2027, €/asukas]]*Taulukko5[[#This Row],[Asukasluku 31.12.2022]]</f>
        <v>-10505.687443662449</v>
      </c>
      <c r="U90" s="64">
        <f t="shared" si="56"/>
        <v>4.1539029044853919</v>
      </c>
      <c r="V90" s="32">
        <f t="shared" si="57"/>
        <v>15.780469745511573</v>
      </c>
      <c r="W90" s="32">
        <f t="shared" si="58"/>
        <v>15.546429837612697</v>
      </c>
      <c r="X90" s="32">
        <f t="shared" si="59"/>
        <v>13.717531204035646</v>
      </c>
      <c r="Y90" s="99">
        <f t="shared" si="60"/>
        <v>12.323995330083235</v>
      </c>
      <c r="Z90" s="110">
        <v>20.5</v>
      </c>
      <c r="AA90" s="34">
        <f t="shared" si="43"/>
        <v>7.8599999999999994</v>
      </c>
      <c r="AB90" s="33">
        <f t="shared" si="44"/>
        <v>-12.64</v>
      </c>
      <c r="AC90" s="32">
        <v>137.955445319635</v>
      </c>
      <c r="AD90" s="15">
        <f t="shared" si="45"/>
        <v>-3.0110467150180498E-2</v>
      </c>
      <c r="AE90" s="15">
        <f t="shared" si="46"/>
        <v>-0.11438816140203174</v>
      </c>
      <c r="AF90" s="15">
        <f t="shared" si="47"/>
        <v>-0.11269167231197358</v>
      </c>
      <c r="AG90" s="15">
        <f t="shared" si="48"/>
        <v>-9.9434503453291731E-2</v>
      </c>
      <c r="AH90" s="111">
        <f t="shared" si="49"/>
        <v>-8.933315608912161E-2</v>
      </c>
    </row>
    <row r="91" spans="1:34" ht="15.75" x14ac:dyDescent="0.25">
      <c r="A91" s="25">
        <v>231</v>
      </c>
      <c r="B91" s="26" t="s">
        <v>82</v>
      </c>
      <c r="C91" s="25">
        <v>15</v>
      </c>
      <c r="D91" s="25">
        <v>26</v>
      </c>
      <c r="E91" s="31">
        <f>'Tasapainon muutos, pl. tasaus'!D81</f>
        <v>1256</v>
      </c>
      <c r="F91" s="64">
        <v>-347.25338738034094</v>
      </c>
      <c r="G91" s="32">
        <v>74.869242521582365</v>
      </c>
      <c r="H91" s="61">
        <f t="shared" si="61"/>
        <v>422.12262990192329</v>
      </c>
      <c r="I91" s="64">
        <f t="shared" si="50"/>
        <v>-417.9687269974379</v>
      </c>
      <c r="J91" s="32">
        <f t="shared" si="51"/>
        <v>-406.34216015641169</v>
      </c>
      <c r="K91" s="32">
        <f t="shared" si="52"/>
        <v>-393.59023443174311</v>
      </c>
      <c r="L91" s="32">
        <f t="shared" si="53"/>
        <v>-380.41913306532018</v>
      </c>
      <c r="M91" s="32">
        <f t="shared" si="54"/>
        <v>-366.81266893927261</v>
      </c>
      <c r="N91" s="61">
        <f t="shared" si="55"/>
        <v>-291.94342641769026</v>
      </c>
      <c r="O91" s="87">
        <f t="shared" si="42"/>
        <v>55.309960962650678</v>
      </c>
      <c r="P91" s="32">
        <f>Taulukko5[[#This Row],[Tasaus 2023, €/asukas]]*Taulukko5[[#This Row],[Asukasluku 31.12.2022]]</f>
        <v>-524968.72110878199</v>
      </c>
      <c r="Q91" s="32">
        <f>Taulukko5[[#This Row],[Tasaus 2024, €/asukas]]*Taulukko5[[#This Row],[Asukasluku 31.12.2022]]</f>
        <v>-510365.75315645308</v>
      </c>
      <c r="R91" s="32">
        <f>Taulukko5[[#This Row],[Tasaus 2025, €/asukas]]*Taulukko5[[#This Row],[Asukasluku 31.12.2022]]</f>
        <v>-494349.33444626938</v>
      </c>
      <c r="S91" s="32">
        <f>Taulukko5[[#This Row],[Tasaus 2026, €/asukas]]*Taulukko5[[#This Row],[Asukasluku 31.12.2022]]</f>
        <v>-477806.43113004213</v>
      </c>
      <c r="T91" s="32">
        <f>Taulukko5[[#This Row],[Tasaus 2027, €/asukas]]*Taulukko5[[#This Row],[Asukasluku 31.12.2022]]</f>
        <v>-460716.7121877264</v>
      </c>
      <c r="U91" s="64">
        <f t="shared" si="56"/>
        <v>4.1539029044853919</v>
      </c>
      <c r="V91" s="32">
        <f t="shared" si="57"/>
        <v>15.780469745511596</v>
      </c>
      <c r="W91" s="32">
        <f t="shared" si="58"/>
        <v>28.532395470180177</v>
      </c>
      <c r="X91" s="32">
        <f t="shared" si="59"/>
        <v>41.703496836603108</v>
      </c>
      <c r="Y91" s="99">
        <f t="shared" si="60"/>
        <v>55.309960962650678</v>
      </c>
      <c r="Z91" s="110">
        <v>23</v>
      </c>
      <c r="AA91" s="34">
        <f t="shared" si="43"/>
        <v>10.36</v>
      </c>
      <c r="AB91" s="33">
        <f t="shared" si="44"/>
        <v>-12.64</v>
      </c>
      <c r="AC91" s="32">
        <v>184.25158589304232</v>
      </c>
      <c r="AD91" s="15">
        <f t="shared" si="45"/>
        <v>-2.2544733519399524E-2</v>
      </c>
      <c r="AE91" s="15">
        <f t="shared" si="46"/>
        <v>-8.564631706710045E-2</v>
      </c>
      <c r="AF91" s="15">
        <f t="shared" si="47"/>
        <v>-0.1548556303159484</v>
      </c>
      <c r="AG91" s="15">
        <f t="shared" si="48"/>
        <v>-0.22633996138742549</v>
      </c>
      <c r="AH91" s="111">
        <f t="shared" si="49"/>
        <v>-0.3001871636250556</v>
      </c>
    </row>
    <row r="92" spans="1:34" ht="15.75" x14ac:dyDescent="0.25">
      <c r="A92" s="25">
        <v>232</v>
      </c>
      <c r="B92" s="26" t="s">
        <v>83</v>
      </c>
      <c r="C92" s="25">
        <v>14</v>
      </c>
      <c r="D92" s="25">
        <v>23</v>
      </c>
      <c r="E92" s="31">
        <f>'Tasapainon muutos, pl. tasaus'!D82</f>
        <v>12750</v>
      </c>
      <c r="F92" s="64">
        <v>-60.685192478883501</v>
      </c>
      <c r="G92" s="32">
        <v>-32.66585595817601</v>
      </c>
      <c r="H92" s="61">
        <f t="shared" si="61"/>
        <v>28.01933652070749</v>
      </c>
      <c r="I92" s="64">
        <f t="shared" si="50"/>
        <v>-23.865433616222099</v>
      </c>
      <c r="J92" s="32">
        <f t="shared" si="51"/>
        <v>-12.238866775195918</v>
      </c>
      <c r="K92" s="32">
        <f t="shared" si="52"/>
        <v>-1.467604529819847</v>
      </c>
      <c r="L92" s="32">
        <f t="shared" si="53"/>
        <v>-3.2965031633968969</v>
      </c>
      <c r="M92" s="32">
        <f t="shared" si="54"/>
        <v>-4.6900390373493082</v>
      </c>
      <c r="N92" s="61">
        <f t="shared" si="55"/>
        <v>-37.355894995525318</v>
      </c>
      <c r="O92" s="87">
        <f t="shared" si="42"/>
        <v>23.329297483358182</v>
      </c>
      <c r="P92" s="32">
        <f>Taulukko5[[#This Row],[Tasaus 2023, €/asukas]]*Taulukko5[[#This Row],[Asukasluku 31.12.2022]]</f>
        <v>-304284.27860683174</v>
      </c>
      <c r="Q92" s="32">
        <f>Taulukko5[[#This Row],[Tasaus 2024, €/asukas]]*Taulukko5[[#This Row],[Asukasluku 31.12.2022]]</f>
        <v>-156045.55138374795</v>
      </c>
      <c r="R92" s="32">
        <f>Taulukko5[[#This Row],[Tasaus 2025, €/asukas]]*Taulukko5[[#This Row],[Asukasluku 31.12.2022]]</f>
        <v>-18711.95775520305</v>
      </c>
      <c r="S92" s="32">
        <f>Taulukko5[[#This Row],[Tasaus 2026, €/asukas]]*Taulukko5[[#This Row],[Asukasluku 31.12.2022]]</f>
        <v>-42030.415333310433</v>
      </c>
      <c r="T92" s="32">
        <f>Taulukko5[[#This Row],[Tasaus 2027, €/asukas]]*Taulukko5[[#This Row],[Asukasluku 31.12.2022]]</f>
        <v>-59797.997726203677</v>
      </c>
      <c r="U92" s="64">
        <f t="shared" si="56"/>
        <v>4.1539029044853919</v>
      </c>
      <c r="V92" s="32">
        <f t="shared" si="57"/>
        <v>15.780469745511573</v>
      </c>
      <c r="W92" s="32">
        <f t="shared" si="58"/>
        <v>26.551731990887642</v>
      </c>
      <c r="X92" s="32">
        <f t="shared" si="59"/>
        <v>24.722833357310595</v>
      </c>
      <c r="Y92" s="99">
        <f t="shared" si="60"/>
        <v>23.329297483358182</v>
      </c>
      <c r="Z92" s="110">
        <v>22</v>
      </c>
      <c r="AA92" s="34">
        <f t="shared" si="43"/>
        <v>9.36</v>
      </c>
      <c r="AB92" s="33">
        <f t="shared" si="44"/>
        <v>-12.64</v>
      </c>
      <c r="AC92" s="32">
        <v>151.68528386881368</v>
      </c>
      <c r="AD92" s="15">
        <f t="shared" si="45"/>
        <v>-2.7385009267464143E-2</v>
      </c>
      <c r="AE92" s="15">
        <f t="shared" si="46"/>
        <v>-0.1040342829773747</v>
      </c>
      <c r="AF92" s="15">
        <f t="shared" si="47"/>
        <v>-0.17504487787919581</v>
      </c>
      <c r="AG92" s="15">
        <f t="shared" si="48"/>
        <v>-0.16298768559969437</v>
      </c>
      <c r="AH92" s="111">
        <f t="shared" si="49"/>
        <v>-0.15380066469424103</v>
      </c>
    </row>
    <row r="93" spans="1:34" ht="15.75" x14ac:dyDescent="0.25">
      <c r="A93" s="25">
        <v>233</v>
      </c>
      <c r="B93" s="26" t="s">
        <v>84</v>
      </c>
      <c r="C93" s="25">
        <v>14</v>
      </c>
      <c r="D93" s="25">
        <v>23</v>
      </c>
      <c r="E93" s="31">
        <f>'Tasapainon muutos, pl. tasaus'!D83</f>
        <v>15116</v>
      </c>
      <c r="F93" s="64">
        <v>107.72621389678363</v>
      </c>
      <c r="G93" s="32">
        <v>74.763425481795267</v>
      </c>
      <c r="H93" s="61">
        <f t="shared" si="61"/>
        <v>-32.962788414988367</v>
      </c>
      <c r="I93" s="64">
        <f t="shared" si="50"/>
        <v>37.116691319473759</v>
      </c>
      <c r="J93" s="32">
        <f t="shared" si="51"/>
        <v>18.743258160499938</v>
      </c>
      <c r="K93" s="32">
        <f t="shared" si="52"/>
        <v>1.49518388516852</v>
      </c>
      <c r="L93" s="32">
        <f t="shared" si="53"/>
        <v>-3.2965031633968969</v>
      </c>
      <c r="M93" s="32">
        <f t="shared" si="54"/>
        <v>-4.6900390373493082</v>
      </c>
      <c r="N93" s="61">
        <f t="shared" si="55"/>
        <v>70.073386444445958</v>
      </c>
      <c r="O93" s="87">
        <f t="shared" si="42"/>
        <v>-37.652827452337675</v>
      </c>
      <c r="P93" s="32">
        <f>Taulukko5[[#This Row],[Tasaus 2023, €/asukas]]*Taulukko5[[#This Row],[Asukasluku 31.12.2022]]</f>
        <v>561055.90598516539</v>
      </c>
      <c r="Q93" s="32">
        <f>Taulukko5[[#This Row],[Tasaus 2024, €/asukas]]*Taulukko5[[#This Row],[Asukasluku 31.12.2022]]</f>
        <v>283323.09035411704</v>
      </c>
      <c r="R93" s="32">
        <f>Taulukko5[[#This Row],[Tasaus 2025, €/asukas]]*Taulukko5[[#This Row],[Asukasluku 31.12.2022]]</f>
        <v>22601.199608207349</v>
      </c>
      <c r="S93" s="32">
        <f>Taulukko5[[#This Row],[Tasaus 2026, €/asukas]]*Taulukko5[[#This Row],[Asukasluku 31.12.2022]]</f>
        <v>-49829.941817907493</v>
      </c>
      <c r="T93" s="32">
        <f>Taulukko5[[#This Row],[Tasaus 2027, €/asukas]]*Taulukko5[[#This Row],[Asukasluku 31.12.2022]]</f>
        <v>-70894.630088572143</v>
      </c>
      <c r="U93" s="64">
        <f t="shared" si="56"/>
        <v>4.1539029044853919</v>
      </c>
      <c r="V93" s="32">
        <f t="shared" si="57"/>
        <v>-14.219530254488429</v>
      </c>
      <c r="W93" s="32">
        <f t="shared" si="58"/>
        <v>-31.467604529819848</v>
      </c>
      <c r="X93" s="32">
        <f t="shared" si="59"/>
        <v>-36.259291578385266</v>
      </c>
      <c r="Y93" s="99">
        <f t="shared" si="60"/>
        <v>-37.652827452337675</v>
      </c>
      <c r="Z93" s="110">
        <v>21.75</v>
      </c>
      <c r="AA93" s="34">
        <f t="shared" si="43"/>
        <v>9.11</v>
      </c>
      <c r="AB93" s="33">
        <f t="shared" si="44"/>
        <v>-12.64</v>
      </c>
      <c r="AC93" s="32">
        <v>158.05587922005054</v>
      </c>
      <c r="AD93" s="15">
        <f t="shared" si="45"/>
        <v>-2.6281229935788679E-2</v>
      </c>
      <c r="AE93" s="15">
        <f t="shared" si="46"/>
        <v>8.9965209295957513E-2</v>
      </c>
      <c r="AF93" s="15">
        <f t="shared" si="47"/>
        <v>0.19909164205154067</v>
      </c>
      <c r="AG93" s="15">
        <f t="shared" si="48"/>
        <v>0.22940805338790277</v>
      </c>
      <c r="AH93" s="111">
        <f t="shared" si="49"/>
        <v>0.23822478251451934</v>
      </c>
    </row>
    <row r="94" spans="1:34" ht="15.75" x14ac:dyDescent="0.25">
      <c r="A94" s="25">
        <v>235</v>
      </c>
      <c r="B94" s="26" t="s">
        <v>85</v>
      </c>
      <c r="C94" s="25">
        <v>33</v>
      </c>
      <c r="D94" s="25">
        <v>24</v>
      </c>
      <c r="E94" s="31">
        <f>'Tasapainon muutos, pl. tasaus'!D84</f>
        <v>10284</v>
      </c>
      <c r="F94" s="64">
        <v>688.32488820340757</v>
      </c>
      <c r="G94" s="32">
        <v>373.92595553459421</v>
      </c>
      <c r="H94" s="61">
        <f t="shared" si="61"/>
        <v>-314.39893266881336</v>
      </c>
      <c r="I94" s="64">
        <f t="shared" si="50"/>
        <v>318.55283557329875</v>
      </c>
      <c r="J94" s="32">
        <f t="shared" si="51"/>
        <v>300.17940241432495</v>
      </c>
      <c r="K94" s="32">
        <f t="shared" si="52"/>
        <v>282.93132813899354</v>
      </c>
      <c r="L94" s="32">
        <f t="shared" si="53"/>
        <v>266.10242950541647</v>
      </c>
      <c r="M94" s="32">
        <f t="shared" si="54"/>
        <v>249.70889363146404</v>
      </c>
      <c r="N94" s="61">
        <f t="shared" si="55"/>
        <v>623.6348491660583</v>
      </c>
      <c r="O94" s="87">
        <f t="shared" si="42"/>
        <v>-64.690039037349266</v>
      </c>
      <c r="P94" s="32">
        <f>Taulukko5[[#This Row],[Tasaus 2023, €/asukas]]*Taulukko5[[#This Row],[Asukasluku 31.12.2022]]</f>
        <v>3275997.3610358043</v>
      </c>
      <c r="Q94" s="32">
        <f>Taulukko5[[#This Row],[Tasaus 2024, €/asukas]]*Taulukko5[[#This Row],[Asukasluku 31.12.2022]]</f>
        <v>3087044.9744289177</v>
      </c>
      <c r="R94" s="32">
        <f>Taulukko5[[#This Row],[Tasaus 2025, €/asukas]]*Taulukko5[[#This Row],[Asukasluku 31.12.2022]]</f>
        <v>2909665.7785814097</v>
      </c>
      <c r="S94" s="32">
        <f>Taulukko5[[#This Row],[Tasaus 2026, €/asukas]]*Taulukko5[[#This Row],[Asukasluku 31.12.2022]]</f>
        <v>2736597.3850337029</v>
      </c>
      <c r="T94" s="32">
        <f>Taulukko5[[#This Row],[Tasaus 2027, €/asukas]]*Taulukko5[[#This Row],[Asukasluku 31.12.2022]]</f>
        <v>2568006.2621059762</v>
      </c>
      <c r="U94" s="64">
        <f t="shared" si="56"/>
        <v>4.1539029044853919</v>
      </c>
      <c r="V94" s="32">
        <f t="shared" si="57"/>
        <v>-14.219530254488404</v>
      </c>
      <c r="W94" s="32">
        <f t="shared" si="58"/>
        <v>-31.467604529819823</v>
      </c>
      <c r="X94" s="32">
        <f t="shared" si="59"/>
        <v>-48.296503163396892</v>
      </c>
      <c r="Y94" s="99">
        <f t="shared" si="60"/>
        <v>-64.690039037349322</v>
      </c>
      <c r="Z94" s="110">
        <v>17</v>
      </c>
      <c r="AA94" s="34">
        <f t="shared" si="43"/>
        <v>4.3599999999999994</v>
      </c>
      <c r="AB94" s="33">
        <f t="shared" si="44"/>
        <v>-12.64</v>
      </c>
      <c r="AC94" s="32">
        <v>421.86038674914448</v>
      </c>
      <c r="AD94" s="15">
        <f t="shared" si="45"/>
        <v>-9.8466294417813467E-3</v>
      </c>
      <c r="AE94" s="15">
        <f t="shared" si="46"/>
        <v>3.3706720756751025E-2</v>
      </c>
      <c r="AF94" s="15">
        <f t="shared" si="47"/>
        <v>7.4592461198618662E-2</v>
      </c>
      <c r="AG94" s="15">
        <f t="shared" si="48"/>
        <v>0.11448456570091749</v>
      </c>
      <c r="AH94" s="111">
        <f t="shared" si="49"/>
        <v>0.15334466346994718</v>
      </c>
    </row>
    <row r="95" spans="1:34" ht="15.75" x14ac:dyDescent="0.25">
      <c r="A95" s="25">
        <v>236</v>
      </c>
      <c r="B95" s="26" t="s">
        <v>86</v>
      </c>
      <c r="C95" s="25">
        <v>16</v>
      </c>
      <c r="D95" s="25">
        <v>25</v>
      </c>
      <c r="E95" s="31">
        <f>'Tasapainon muutos, pl. tasaus'!D85</f>
        <v>4198</v>
      </c>
      <c r="F95" s="64">
        <v>326.49400006334037</v>
      </c>
      <c r="G95" s="32">
        <v>400.6463208979514</v>
      </c>
      <c r="H95" s="61">
        <f t="shared" si="61"/>
        <v>74.152320834611032</v>
      </c>
      <c r="I95" s="64">
        <f t="shared" si="50"/>
        <v>-69.99841793012564</v>
      </c>
      <c r="J95" s="32">
        <f t="shared" si="51"/>
        <v>-58.371851089099458</v>
      </c>
      <c r="K95" s="32">
        <f t="shared" si="52"/>
        <v>-45.619925364430877</v>
      </c>
      <c r="L95" s="32">
        <f t="shared" si="53"/>
        <v>-32.448823998007931</v>
      </c>
      <c r="M95" s="32">
        <f t="shared" si="54"/>
        <v>-18.84235987196034</v>
      </c>
      <c r="N95" s="61">
        <f t="shared" si="55"/>
        <v>381.80396102599104</v>
      </c>
      <c r="O95" s="87">
        <f t="shared" si="42"/>
        <v>55.309960962650678</v>
      </c>
      <c r="P95" s="32">
        <f>Taulukko5[[#This Row],[Tasaus 2023, €/asukas]]*Taulukko5[[#This Row],[Asukasluku 31.12.2022]]</f>
        <v>-293853.35847066744</v>
      </c>
      <c r="Q95" s="32">
        <f>Taulukko5[[#This Row],[Tasaus 2024, €/asukas]]*Taulukko5[[#This Row],[Asukasluku 31.12.2022]]</f>
        <v>-245045.03087203953</v>
      </c>
      <c r="R95" s="32">
        <f>Taulukko5[[#This Row],[Tasaus 2025, €/asukas]]*Taulukko5[[#This Row],[Asukasluku 31.12.2022]]</f>
        <v>-191512.44667988081</v>
      </c>
      <c r="S95" s="32">
        <f>Taulukko5[[#This Row],[Tasaus 2026, €/asukas]]*Taulukko5[[#This Row],[Asukasluku 31.12.2022]]</f>
        <v>-136220.1631436373</v>
      </c>
      <c r="T95" s="32">
        <f>Taulukko5[[#This Row],[Tasaus 2027, €/asukas]]*Taulukko5[[#This Row],[Asukasluku 31.12.2022]]</f>
        <v>-79100.226742489511</v>
      </c>
      <c r="U95" s="64">
        <f t="shared" si="56"/>
        <v>4.1539029044853919</v>
      </c>
      <c r="V95" s="32">
        <f t="shared" si="57"/>
        <v>15.780469745511574</v>
      </c>
      <c r="W95" s="32">
        <f t="shared" si="58"/>
        <v>28.532395470180155</v>
      </c>
      <c r="X95" s="32">
        <f t="shared" si="59"/>
        <v>41.703496836603101</v>
      </c>
      <c r="Y95" s="99">
        <f t="shared" si="60"/>
        <v>55.309960962650692</v>
      </c>
      <c r="Z95" s="110">
        <v>22</v>
      </c>
      <c r="AA95" s="34">
        <f t="shared" si="43"/>
        <v>9.36</v>
      </c>
      <c r="AB95" s="33">
        <f t="shared" si="44"/>
        <v>-12.64</v>
      </c>
      <c r="AC95" s="32">
        <v>152.62507430553492</v>
      </c>
      <c r="AD95" s="15">
        <f t="shared" si="45"/>
        <v>-2.7216385796280339E-2</v>
      </c>
      <c r="AE95" s="15">
        <f t="shared" si="46"/>
        <v>-0.10339369082907826</v>
      </c>
      <c r="AF95" s="15">
        <f t="shared" si="47"/>
        <v>-0.18694435105113938</v>
      </c>
      <c r="AG95" s="15">
        <f t="shared" si="48"/>
        <v>-0.27324145148731127</v>
      </c>
      <c r="AH95" s="111">
        <f t="shared" si="49"/>
        <v>-0.36239105018830375</v>
      </c>
    </row>
    <row r="96" spans="1:34" ht="15.75" x14ac:dyDescent="0.25">
      <c r="A96" s="25">
        <v>239</v>
      </c>
      <c r="B96" s="26" t="s">
        <v>87</v>
      </c>
      <c r="C96" s="25">
        <v>11</v>
      </c>
      <c r="D96" s="25">
        <v>25</v>
      </c>
      <c r="E96" s="31">
        <f>'Tasapainon muutos, pl. tasaus'!D86</f>
        <v>2029</v>
      </c>
      <c r="F96" s="64">
        <v>-3.1760133227435325</v>
      </c>
      <c r="G96" s="32">
        <v>118.93144630268078</v>
      </c>
      <c r="H96" s="61">
        <f t="shared" si="61"/>
        <v>122.10745962542431</v>
      </c>
      <c r="I96" s="64">
        <f t="shared" si="50"/>
        <v>-117.95355672093892</v>
      </c>
      <c r="J96" s="32">
        <f t="shared" si="51"/>
        <v>-106.32698987991274</v>
      </c>
      <c r="K96" s="32">
        <f t="shared" si="52"/>
        <v>-93.575064155244164</v>
      </c>
      <c r="L96" s="32">
        <f t="shared" si="53"/>
        <v>-80.403962788821204</v>
      </c>
      <c r="M96" s="32">
        <f t="shared" si="54"/>
        <v>-66.79749866277362</v>
      </c>
      <c r="N96" s="61">
        <f t="shared" si="55"/>
        <v>52.133947639907163</v>
      </c>
      <c r="O96" s="87">
        <f t="shared" si="42"/>
        <v>55.309960962650692</v>
      </c>
      <c r="P96" s="32">
        <f>Taulukko5[[#This Row],[Tasaus 2023, €/asukas]]*Taulukko5[[#This Row],[Asukasluku 31.12.2022]]</f>
        <v>-239327.76658678506</v>
      </c>
      <c r="Q96" s="32">
        <f>Taulukko5[[#This Row],[Tasaus 2024, €/asukas]]*Taulukko5[[#This Row],[Asukasluku 31.12.2022]]</f>
        <v>-215737.46246634296</v>
      </c>
      <c r="R96" s="32">
        <f>Taulukko5[[#This Row],[Tasaus 2025, €/asukas]]*Taulukko5[[#This Row],[Asukasluku 31.12.2022]]</f>
        <v>-189863.80517099041</v>
      </c>
      <c r="S96" s="32">
        <f>Taulukko5[[#This Row],[Tasaus 2026, €/asukas]]*Taulukko5[[#This Row],[Asukasluku 31.12.2022]]</f>
        <v>-163139.64049851822</v>
      </c>
      <c r="T96" s="32">
        <f>Taulukko5[[#This Row],[Tasaus 2027, €/asukas]]*Taulukko5[[#This Row],[Asukasluku 31.12.2022]]</f>
        <v>-135532.12478676767</v>
      </c>
      <c r="U96" s="64">
        <f t="shared" si="56"/>
        <v>4.1539029044853919</v>
      </c>
      <c r="V96" s="32">
        <f t="shared" si="57"/>
        <v>15.780469745511567</v>
      </c>
      <c r="W96" s="32">
        <f t="shared" si="58"/>
        <v>28.532395470180148</v>
      </c>
      <c r="X96" s="32">
        <f t="shared" si="59"/>
        <v>41.703496836603108</v>
      </c>
      <c r="Y96" s="99">
        <f t="shared" si="60"/>
        <v>55.309960962650692</v>
      </c>
      <c r="Z96" s="110">
        <v>20.500000000000004</v>
      </c>
      <c r="AA96" s="34">
        <f t="shared" si="43"/>
        <v>7.860000000000003</v>
      </c>
      <c r="AB96" s="33">
        <f t="shared" si="44"/>
        <v>-12.64</v>
      </c>
      <c r="AC96" s="32">
        <v>151.25952022491225</v>
      </c>
      <c r="AD96" s="15">
        <f t="shared" si="45"/>
        <v>-2.7462092292166673E-2</v>
      </c>
      <c r="AE96" s="15">
        <f t="shared" si="46"/>
        <v>-0.10432711753975631</v>
      </c>
      <c r="AF96" s="15">
        <f t="shared" si="47"/>
        <v>-0.18863206380500538</v>
      </c>
      <c r="AG96" s="15">
        <f t="shared" si="48"/>
        <v>-0.27570824484034423</v>
      </c>
      <c r="AH96" s="111">
        <f t="shared" si="49"/>
        <v>-0.36566267617673703</v>
      </c>
    </row>
    <row r="97" spans="1:34" ht="15.75" x14ac:dyDescent="0.25">
      <c r="A97" s="25">
        <v>240</v>
      </c>
      <c r="B97" s="26" t="s">
        <v>88</v>
      </c>
      <c r="C97" s="25">
        <v>19</v>
      </c>
      <c r="D97" s="25">
        <v>22</v>
      </c>
      <c r="E97" s="31">
        <f>'Tasapainon muutos, pl. tasaus'!D87</f>
        <v>19499</v>
      </c>
      <c r="F97" s="64">
        <v>-266.73726266021117</v>
      </c>
      <c r="G97" s="32">
        <v>-14.012682460604971</v>
      </c>
      <c r="H97" s="61">
        <f t="shared" si="61"/>
        <v>252.72458019960621</v>
      </c>
      <c r="I97" s="64">
        <f t="shared" si="50"/>
        <v>-248.57067729512082</v>
      </c>
      <c r="J97" s="32">
        <f t="shared" si="51"/>
        <v>-236.94411045409464</v>
      </c>
      <c r="K97" s="32">
        <f t="shared" si="52"/>
        <v>-224.19218472942606</v>
      </c>
      <c r="L97" s="32">
        <f t="shared" si="53"/>
        <v>-211.0210833630031</v>
      </c>
      <c r="M97" s="32">
        <f t="shared" si="54"/>
        <v>-197.4146192369555</v>
      </c>
      <c r="N97" s="61">
        <f t="shared" si="55"/>
        <v>-211.42730169756047</v>
      </c>
      <c r="O97" s="87">
        <f t="shared" si="42"/>
        <v>55.309960962650706</v>
      </c>
      <c r="P97" s="32">
        <f>Taulukko5[[#This Row],[Tasaus 2023, €/asukas]]*Taulukko5[[#This Row],[Asukasluku 31.12.2022]]</f>
        <v>-4846879.6365775606</v>
      </c>
      <c r="Q97" s="32">
        <f>Taulukko5[[#This Row],[Tasaus 2024, €/asukas]]*Taulukko5[[#This Row],[Asukasluku 31.12.2022]]</f>
        <v>-4620173.209744391</v>
      </c>
      <c r="R97" s="32">
        <f>Taulukko5[[#This Row],[Tasaus 2025, €/asukas]]*Taulukko5[[#This Row],[Asukasluku 31.12.2022]]</f>
        <v>-4371523.4100390784</v>
      </c>
      <c r="S97" s="32">
        <f>Taulukko5[[#This Row],[Tasaus 2026, €/asukas]]*Taulukko5[[#This Row],[Asukasluku 31.12.2022]]</f>
        <v>-4114700.1044951975</v>
      </c>
      <c r="T97" s="32">
        <f>Taulukko5[[#This Row],[Tasaus 2027, €/asukas]]*Taulukko5[[#This Row],[Asukasluku 31.12.2022]]</f>
        <v>-3849387.6605013954</v>
      </c>
      <c r="U97" s="64">
        <f t="shared" si="56"/>
        <v>4.1539029044853919</v>
      </c>
      <c r="V97" s="32">
        <f t="shared" si="57"/>
        <v>15.780469745511567</v>
      </c>
      <c r="W97" s="32">
        <f t="shared" si="58"/>
        <v>28.532395470180148</v>
      </c>
      <c r="X97" s="32">
        <f t="shared" si="59"/>
        <v>41.703496836603108</v>
      </c>
      <c r="Y97" s="99">
        <f t="shared" si="60"/>
        <v>55.309960962650706</v>
      </c>
      <c r="Z97" s="110">
        <v>21.750000000000004</v>
      </c>
      <c r="AA97" s="34">
        <f t="shared" si="43"/>
        <v>9.110000000000003</v>
      </c>
      <c r="AB97" s="33">
        <f t="shared" si="44"/>
        <v>-12.64</v>
      </c>
      <c r="AC97" s="32">
        <v>186.92890407147945</v>
      </c>
      <c r="AD97" s="15">
        <f t="shared" si="45"/>
        <v>-2.2221833082041648E-2</v>
      </c>
      <c r="AE97" s="15">
        <f t="shared" si="46"/>
        <v>-8.4419634426772749E-2</v>
      </c>
      <c r="AF97" s="15">
        <f t="shared" si="47"/>
        <v>-0.15263768656809593</v>
      </c>
      <c r="AG97" s="15">
        <f t="shared" si="48"/>
        <v>-0.22309817223694936</v>
      </c>
      <c r="AH97" s="111">
        <f t="shared" si="49"/>
        <v>-0.29588768648373831</v>
      </c>
    </row>
    <row r="98" spans="1:34" ht="15.75" x14ac:dyDescent="0.25">
      <c r="A98" s="25">
        <v>241</v>
      </c>
      <c r="B98" s="26" t="s">
        <v>89</v>
      </c>
      <c r="C98" s="25">
        <v>19</v>
      </c>
      <c r="D98" s="25">
        <v>24</v>
      </c>
      <c r="E98" s="31">
        <f>'Tasapainon muutos, pl. tasaus'!D88</f>
        <v>7771</v>
      </c>
      <c r="F98" s="64">
        <v>-7047.1885775850224</v>
      </c>
      <c r="G98" s="32">
        <v>-6889.1287628107275</v>
      </c>
      <c r="H98" s="61">
        <f t="shared" si="61"/>
        <v>158.05981477429486</v>
      </c>
      <c r="I98" s="64">
        <f t="shared" si="50"/>
        <v>-153.90591186980947</v>
      </c>
      <c r="J98" s="32">
        <f t="shared" si="51"/>
        <v>-142.2793450287833</v>
      </c>
      <c r="K98" s="32">
        <f t="shared" si="52"/>
        <v>-129.52741930411472</v>
      </c>
      <c r="L98" s="32">
        <f t="shared" si="53"/>
        <v>-116.35631793769176</v>
      </c>
      <c r="M98" s="32">
        <f t="shared" si="54"/>
        <v>-102.74985381164417</v>
      </c>
      <c r="N98" s="61">
        <f t="shared" si="55"/>
        <v>-6991.8786166223717</v>
      </c>
      <c r="O98" s="87">
        <f t="shared" si="42"/>
        <v>55.309960962650621</v>
      </c>
      <c r="P98" s="32">
        <f>Taulukko5[[#This Row],[Tasaus 2023, €/asukas]]*Taulukko5[[#This Row],[Asukasluku 31.12.2022]]</f>
        <v>-1196002.8411402893</v>
      </c>
      <c r="Q98" s="32">
        <f>Taulukko5[[#This Row],[Tasaus 2024, €/asukas]]*Taulukko5[[#This Row],[Asukasluku 31.12.2022]]</f>
        <v>-1105652.790218675</v>
      </c>
      <c r="R98" s="32">
        <f>Taulukko5[[#This Row],[Tasaus 2025, €/asukas]]*Taulukko5[[#This Row],[Asukasluku 31.12.2022]]</f>
        <v>-1006557.5754122755</v>
      </c>
      <c r="S98" s="32">
        <f>Taulukko5[[#This Row],[Tasaus 2026, €/asukas]]*Taulukko5[[#This Row],[Asukasluku 31.12.2022]]</f>
        <v>-904204.9466938026</v>
      </c>
      <c r="T98" s="32">
        <f>Taulukko5[[#This Row],[Tasaus 2027, €/asukas]]*Taulukko5[[#This Row],[Asukasluku 31.12.2022]]</f>
        <v>-798469.11397028691</v>
      </c>
      <c r="U98" s="64">
        <f t="shared" si="56"/>
        <v>4.1539029044853919</v>
      </c>
      <c r="V98" s="32">
        <f t="shared" si="57"/>
        <v>15.780469745511567</v>
      </c>
      <c r="W98" s="32">
        <f t="shared" si="58"/>
        <v>28.532395470180148</v>
      </c>
      <c r="X98" s="32">
        <f t="shared" si="59"/>
        <v>41.703496836603108</v>
      </c>
      <c r="Y98" s="99">
        <f t="shared" si="60"/>
        <v>55.309960962650692</v>
      </c>
      <c r="Z98" s="110">
        <v>21.25</v>
      </c>
      <c r="AA98" s="34">
        <f t="shared" si="43"/>
        <v>8.61</v>
      </c>
      <c r="AB98" s="33">
        <f t="shared" si="44"/>
        <v>-12.64</v>
      </c>
      <c r="AC98" s="32">
        <v>201.76396592907469</v>
      </c>
      <c r="AD98" s="15">
        <f t="shared" si="45"/>
        <v>-2.0587932465332276E-2</v>
      </c>
      <c r="AE98" s="15">
        <f t="shared" si="46"/>
        <v>-7.821252755835903E-2</v>
      </c>
      <c r="AF98" s="15">
        <f t="shared" si="47"/>
        <v>-0.14141472357958126</v>
      </c>
      <c r="AG98" s="15">
        <f t="shared" si="48"/>
        <v>-0.20669447413252662</v>
      </c>
      <c r="AH98" s="111">
        <f t="shared" si="49"/>
        <v>-0.27413200720932296</v>
      </c>
    </row>
    <row r="99" spans="1:34" ht="15.75" x14ac:dyDescent="0.25">
      <c r="A99" s="25">
        <v>244</v>
      </c>
      <c r="B99" s="26" t="s">
        <v>90</v>
      </c>
      <c r="C99" s="25">
        <v>17</v>
      </c>
      <c r="D99" s="25">
        <v>23</v>
      </c>
      <c r="E99" s="31">
        <f>'Tasapainon muutos, pl. tasaus'!D89</f>
        <v>19300</v>
      </c>
      <c r="F99" s="64">
        <v>84.155741202340991</v>
      </c>
      <c r="G99" s="32">
        <v>116.16162816863913</v>
      </c>
      <c r="H99" s="61">
        <f t="shared" si="61"/>
        <v>32.005886966298135</v>
      </c>
      <c r="I99" s="64">
        <f t="shared" si="50"/>
        <v>-27.851984061812743</v>
      </c>
      <c r="J99" s="32">
        <f t="shared" si="51"/>
        <v>-16.225417220786564</v>
      </c>
      <c r="K99" s="32">
        <f t="shared" si="52"/>
        <v>-3.4734914961179824</v>
      </c>
      <c r="L99" s="32">
        <f t="shared" si="53"/>
        <v>-3.2965031633968969</v>
      </c>
      <c r="M99" s="32">
        <f t="shared" si="54"/>
        <v>-4.6900390373493082</v>
      </c>
      <c r="N99" s="61">
        <f t="shared" si="55"/>
        <v>111.47158913128982</v>
      </c>
      <c r="O99" s="87">
        <f t="shared" si="42"/>
        <v>27.315847928948827</v>
      </c>
      <c r="P99" s="32">
        <f>Taulukko5[[#This Row],[Tasaus 2023, €/asukas]]*Taulukko5[[#This Row],[Asukasluku 31.12.2022]]</f>
        <v>-537543.2923929859</v>
      </c>
      <c r="Q99" s="32">
        <f>Taulukko5[[#This Row],[Tasaus 2024, €/asukas]]*Taulukko5[[#This Row],[Asukasluku 31.12.2022]]</f>
        <v>-313150.55236118071</v>
      </c>
      <c r="R99" s="32">
        <f>Taulukko5[[#This Row],[Tasaus 2025, €/asukas]]*Taulukko5[[#This Row],[Asukasluku 31.12.2022]]</f>
        <v>-67038.38587507706</v>
      </c>
      <c r="S99" s="32">
        <f>Taulukko5[[#This Row],[Tasaus 2026, €/asukas]]*Taulukko5[[#This Row],[Asukasluku 31.12.2022]]</f>
        <v>-63622.511053560112</v>
      </c>
      <c r="T99" s="32">
        <f>Taulukko5[[#This Row],[Tasaus 2027, €/asukas]]*Taulukko5[[#This Row],[Asukasluku 31.12.2022]]</f>
        <v>-90517.753420841647</v>
      </c>
      <c r="U99" s="64">
        <f t="shared" si="56"/>
        <v>4.1539029044853919</v>
      </c>
      <c r="V99" s="32">
        <f t="shared" si="57"/>
        <v>15.780469745511571</v>
      </c>
      <c r="W99" s="32">
        <f t="shared" si="58"/>
        <v>28.532395470180152</v>
      </c>
      <c r="X99" s="32">
        <f t="shared" si="59"/>
        <v>28.70938380290124</v>
      </c>
      <c r="Y99" s="99">
        <f t="shared" si="60"/>
        <v>27.315847928948827</v>
      </c>
      <c r="Z99" s="110">
        <v>20.5</v>
      </c>
      <c r="AA99" s="34">
        <f t="shared" si="43"/>
        <v>7.8599999999999994</v>
      </c>
      <c r="AB99" s="33">
        <f t="shared" si="44"/>
        <v>-12.64</v>
      </c>
      <c r="AC99" s="32">
        <v>195.35404830620271</v>
      </c>
      <c r="AD99" s="15">
        <f t="shared" si="45"/>
        <v>-2.1263459552035815E-2</v>
      </c>
      <c r="AE99" s="15">
        <f t="shared" si="46"/>
        <v>-8.0778821234238657E-2</v>
      </c>
      <c r="AF99" s="15">
        <f t="shared" si="47"/>
        <v>-0.14605479496108409</v>
      </c>
      <c r="AG99" s="15">
        <f t="shared" si="48"/>
        <v>-0.1469607824963087</v>
      </c>
      <c r="AH99" s="111">
        <f t="shared" si="49"/>
        <v>-0.13982739628785834</v>
      </c>
    </row>
    <row r="100" spans="1:34" ht="15.75" x14ac:dyDescent="0.25">
      <c r="A100" s="25">
        <v>245</v>
      </c>
      <c r="B100" s="26" t="s">
        <v>91</v>
      </c>
      <c r="C100" s="25">
        <v>32</v>
      </c>
      <c r="D100" s="25">
        <v>22</v>
      </c>
      <c r="E100" s="31">
        <f>'Tasapainon muutos, pl. tasaus'!D90</f>
        <v>37676</v>
      </c>
      <c r="F100" s="64">
        <v>-299.49612593319938</v>
      </c>
      <c r="G100" s="32">
        <v>-287.96499260583198</v>
      </c>
      <c r="H100" s="61">
        <f t="shared" si="61"/>
        <v>11.531133327367399</v>
      </c>
      <c r="I100" s="64">
        <f t="shared" si="50"/>
        <v>-7.3772304228820076</v>
      </c>
      <c r="J100" s="32">
        <f t="shared" si="51"/>
        <v>0.78046974551157189</v>
      </c>
      <c r="K100" s="32">
        <f t="shared" si="52"/>
        <v>-1.467604529819847</v>
      </c>
      <c r="L100" s="32">
        <f t="shared" si="53"/>
        <v>-3.2965031633968969</v>
      </c>
      <c r="M100" s="32">
        <f t="shared" si="54"/>
        <v>-4.6900390373493082</v>
      </c>
      <c r="N100" s="61">
        <f t="shared" si="55"/>
        <v>-292.6550316431813</v>
      </c>
      <c r="O100" s="87">
        <f t="shared" si="42"/>
        <v>6.8410942900180771</v>
      </c>
      <c r="P100" s="32">
        <f>Taulukko5[[#This Row],[Tasaus 2023, €/asukas]]*Taulukko5[[#This Row],[Asukasluku 31.12.2022]]</f>
        <v>-277944.5334125025</v>
      </c>
      <c r="Q100" s="32">
        <f>Taulukko5[[#This Row],[Tasaus 2024, €/asukas]]*Taulukko5[[#This Row],[Asukasluku 31.12.2022]]</f>
        <v>29404.978131893982</v>
      </c>
      <c r="R100" s="32">
        <f>Taulukko5[[#This Row],[Tasaus 2025, €/asukas]]*Taulukko5[[#This Row],[Asukasluku 31.12.2022]]</f>
        <v>-55293.468265492556</v>
      </c>
      <c r="S100" s="32">
        <f>Taulukko5[[#This Row],[Tasaus 2026, €/asukas]]*Taulukko5[[#This Row],[Asukasluku 31.12.2022]]</f>
        <v>-124199.05318414149</v>
      </c>
      <c r="T100" s="32">
        <f>Taulukko5[[#This Row],[Tasaus 2027, €/asukas]]*Taulukko5[[#This Row],[Asukasluku 31.12.2022]]</f>
        <v>-176701.91077117252</v>
      </c>
      <c r="U100" s="64">
        <f t="shared" si="56"/>
        <v>4.1539029044853919</v>
      </c>
      <c r="V100" s="32">
        <f t="shared" si="57"/>
        <v>12.311603072878972</v>
      </c>
      <c r="W100" s="32">
        <f t="shared" si="58"/>
        <v>10.063528797547553</v>
      </c>
      <c r="X100" s="32">
        <f t="shared" si="59"/>
        <v>8.2346301639705022</v>
      </c>
      <c r="Y100" s="99">
        <f t="shared" si="60"/>
        <v>6.8410942900180913</v>
      </c>
      <c r="Z100" s="110">
        <v>19.25</v>
      </c>
      <c r="AA100" s="34">
        <f t="shared" si="43"/>
        <v>6.6099999999999994</v>
      </c>
      <c r="AB100" s="33">
        <f t="shared" si="44"/>
        <v>-12.64</v>
      </c>
      <c r="AC100" s="32">
        <v>215.32116396981152</v>
      </c>
      <c r="AD100" s="15">
        <f t="shared" si="45"/>
        <v>-1.92916610141852E-2</v>
      </c>
      <c r="AE100" s="15">
        <f t="shared" si="46"/>
        <v>-5.7177858627055746E-2</v>
      </c>
      <c r="AF100" s="15">
        <f t="shared" si="47"/>
        <v>-4.6737295173448351E-2</v>
      </c>
      <c r="AG100" s="15">
        <f t="shared" si="48"/>
        <v>-3.8243477845610267E-2</v>
      </c>
      <c r="AH100" s="111">
        <f t="shared" si="49"/>
        <v>-3.1771583266089101E-2</v>
      </c>
    </row>
    <row r="101" spans="1:34" ht="15.75" x14ac:dyDescent="0.25">
      <c r="A101" s="25">
        <v>249</v>
      </c>
      <c r="B101" s="26" t="s">
        <v>92</v>
      </c>
      <c r="C101" s="25">
        <v>13</v>
      </c>
      <c r="D101" s="25">
        <v>24</v>
      </c>
      <c r="E101" s="31">
        <f>'Tasapainon muutos, pl. tasaus'!D91</f>
        <v>9250</v>
      </c>
      <c r="F101" s="64">
        <v>-315.19771966329137</v>
      </c>
      <c r="G101" s="32">
        <v>-389.4028154668103</v>
      </c>
      <c r="H101" s="61">
        <f t="shared" si="61"/>
        <v>-74.20509580351893</v>
      </c>
      <c r="I101" s="64">
        <f t="shared" si="50"/>
        <v>78.358998708004322</v>
      </c>
      <c r="J101" s="32">
        <f t="shared" si="51"/>
        <v>59.985565549030504</v>
      </c>
      <c r="K101" s="32">
        <f t="shared" si="52"/>
        <v>42.737491273699085</v>
      </c>
      <c r="L101" s="32">
        <f t="shared" si="53"/>
        <v>25.908592640122034</v>
      </c>
      <c r="M101" s="32">
        <f t="shared" si="54"/>
        <v>9.5150567661696215</v>
      </c>
      <c r="N101" s="61">
        <f t="shared" si="55"/>
        <v>-379.88775870064069</v>
      </c>
      <c r="O101" s="87">
        <f t="shared" si="42"/>
        <v>-64.690039037349322</v>
      </c>
      <c r="P101" s="32">
        <f>Taulukko5[[#This Row],[Tasaus 2023, €/asukas]]*Taulukko5[[#This Row],[Asukasluku 31.12.2022]]</f>
        <v>724820.73804903997</v>
      </c>
      <c r="Q101" s="32">
        <f>Taulukko5[[#This Row],[Tasaus 2024, €/asukas]]*Taulukko5[[#This Row],[Asukasluku 31.12.2022]]</f>
        <v>554866.48132853222</v>
      </c>
      <c r="R101" s="32">
        <f>Taulukko5[[#This Row],[Tasaus 2025, €/asukas]]*Taulukko5[[#This Row],[Asukasluku 31.12.2022]]</f>
        <v>395321.79428171652</v>
      </c>
      <c r="S101" s="32">
        <f>Taulukko5[[#This Row],[Tasaus 2026, €/asukas]]*Taulukko5[[#This Row],[Asukasluku 31.12.2022]]</f>
        <v>239654.48192112881</v>
      </c>
      <c r="T101" s="32">
        <f>Taulukko5[[#This Row],[Tasaus 2027, €/asukas]]*Taulukko5[[#This Row],[Asukasluku 31.12.2022]]</f>
        <v>88014.275087068992</v>
      </c>
      <c r="U101" s="64">
        <f t="shared" si="56"/>
        <v>4.1539029044853919</v>
      </c>
      <c r="V101" s="32">
        <f t="shared" si="57"/>
        <v>-14.219530254488426</v>
      </c>
      <c r="W101" s="32">
        <f t="shared" si="58"/>
        <v>-31.467604529819845</v>
      </c>
      <c r="X101" s="32">
        <f t="shared" si="59"/>
        <v>-48.296503163396892</v>
      </c>
      <c r="Y101" s="99">
        <f t="shared" si="60"/>
        <v>-64.690039037349308</v>
      </c>
      <c r="Z101" s="110">
        <v>21.75</v>
      </c>
      <c r="AA101" s="34">
        <f t="shared" si="43"/>
        <v>9.11</v>
      </c>
      <c r="AB101" s="33">
        <f t="shared" si="44"/>
        <v>-12.64</v>
      </c>
      <c r="AC101" s="32">
        <v>163.42717213544373</v>
      </c>
      <c r="AD101" s="15">
        <f t="shared" si="45"/>
        <v>-2.5417455678929311E-2</v>
      </c>
      <c r="AE101" s="15">
        <f t="shared" si="46"/>
        <v>8.7008360168550736E-2</v>
      </c>
      <c r="AF101" s="15">
        <f t="shared" si="47"/>
        <v>0.1925481798323011</v>
      </c>
      <c r="AG101" s="15">
        <f t="shared" si="48"/>
        <v>0.29552309161520668</v>
      </c>
      <c r="AH101" s="111">
        <f t="shared" si="49"/>
        <v>0.3958340476193033</v>
      </c>
    </row>
    <row r="102" spans="1:34" ht="15.75" x14ac:dyDescent="0.25">
      <c r="A102" s="25">
        <v>250</v>
      </c>
      <c r="B102" s="26" t="s">
        <v>93</v>
      </c>
      <c r="C102" s="25">
        <v>6</v>
      </c>
      <c r="D102" s="25">
        <v>26</v>
      </c>
      <c r="E102" s="31">
        <f>'Tasapainon muutos, pl. tasaus'!D92</f>
        <v>1771</v>
      </c>
      <c r="F102" s="64">
        <v>-61.583793905069854</v>
      </c>
      <c r="G102" s="32">
        <v>-50.801599445582944</v>
      </c>
      <c r="H102" s="61">
        <f t="shared" si="61"/>
        <v>10.782194459486909</v>
      </c>
      <c r="I102" s="64">
        <f t="shared" si="50"/>
        <v>-6.6282915550015176</v>
      </c>
      <c r="J102" s="32">
        <f t="shared" si="51"/>
        <v>0.78046974551157189</v>
      </c>
      <c r="K102" s="32">
        <f t="shared" si="52"/>
        <v>-1.467604529819847</v>
      </c>
      <c r="L102" s="32">
        <f t="shared" si="53"/>
        <v>-3.2965031633968969</v>
      </c>
      <c r="M102" s="32">
        <f t="shared" si="54"/>
        <v>-4.6900390373493082</v>
      </c>
      <c r="N102" s="61">
        <f t="shared" si="55"/>
        <v>-55.491638482932252</v>
      </c>
      <c r="O102" s="87">
        <f t="shared" si="42"/>
        <v>6.0921554221376013</v>
      </c>
      <c r="P102" s="32">
        <f>Taulukko5[[#This Row],[Tasaus 2023, €/asukas]]*Taulukko5[[#This Row],[Asukasluku 31.12.2022]]</f>
        <v>-11738.704343907688</v>
      </c>
      <c r="Q102" s="32">
        <f>Taulukko5[[#This Row],[Tasaus 2024, €/asukas]]*Taulukko5[[#This Row],[Asukasluku 31.12.2022]]</f>
        <v>1382.2119193009937</v>
      </c>
      <c r="R102" s="32">
        <f>Taulukko5[[#This Row],[Tasaus 2025, €/asukas]]*Taulukko5[[#This Row],[Asukasluku 31.12.2022]]</f>
        <v>-2599.1276223109489</v>
      </c>
      <c r="S102" s="32">
        <f>Taulukko5[[#This Row],[Tasaus 2026, €/asukas]]*Taulukko5[[#This Row],[Asukasluku 31.12.2022]]</f>
        <v>-5838.1071023759041</v>
      </c>
      <c r="T102" s="32">
        <f>Taulukko5[[#This Row],[Tasaus 2027, €/asukas]]*Taulukko5[[#This Row],[Asukasluku 31.12.2022]]</f>
        <v>-8306.0591351456242</v>
      </c>
      <c r="U102" s="64">
        <f t="shared" si="56"/>
        <v>4.1539029044853919</v>
      </c>
      <c r="V102" s="32">
        <f t="shared" si="57"/>
        <v>11.562664204998482</v>
      </c>
      <c r="W102" s="32">
        <f t="shared" si="58"/>
        <v>9.3145899296670631</v>
      </c>
      <c r="X102" s="32">
        <f t="shared" si="59"/>
        <v>7.4856912960900122</v>
      </c>
      <c r="Y102" s="99">
        <f t="shared" si="60"/>
        <v>6.0921554221376013</v>
      </c>
      <c r="Z102" s="110">
        <v>21.5</v>
      </c>
      <c r="AA102" s="34">
        <f t="shared" si="43"/>
        <v>8.86</v>
      </c>
      <c r="AB102" s="33">
        <f t="shared" si="44"/>
        <v>-12.64</v>
      </c>
      <c r="AC102" s="32">
        <v>138.82300904543524</v>
      </c>
      <c r="AD102" s="15">
        <f t="shared" si="45"/>
        <v>-2.9922294099862547E-2</v>
      </c>
      <c r="AE102" s="15">
        <f t="shared" si="46"/>
        <v>-8.3290689954819738E-2</v>
      </c>
      <c r="AF102" s="15">
        <f t="shared" si="47"/>
        <v>-6.7096873880744798E-2</v>
      </c>
      <c r="AG102" s="15">
        <f t="shared" si="48"/>
        <v>-5.392255467996683E-2</v>
      </c>
      <c r="AH102" s="111">
        <f t="shared" si="49"/>
        <v>-4.3884334909810994E-2</v>
      </c>
    </row>
    <row r="103" spans="1:34" ht="15.75" x14ac:dyDescent="0.25">
      <c r="A103" s="25">
        <v>256</v>
      </c>
      <c r="B103" s="26" t="s">
        <v>94</v>
      </c>
      <c r="C103" s="25">
        <v>13</v>
      </c>
      <c r="D103" s="25">
        <v>26</v>
      </c>
      <c r="E103" s="31">
        <f>'Tasapainon muutos, pl. tasaus'!D93</f>
        <v>1554</v>
      </c>
      <c r="F103" s="64">
        <v>-393.73847206292419</v>
      </c>
      <c r="G103" s="32">
        <v>-88.284487597852888</v>
      </c>
      <c r="H103" s="61">
        <f t="shared" si="61"/>
        <v>305.4539844650713</v>
      </c>
      <c r="I103" s="64">
        <f t="shared" si="50"/>
        <v>-301.30008156058591</v>
      </c>
      <c r="J103" s="32">
        <f t="shared" si="51"/>
        <v>-289.67351471955971</v>
      </c>
      <c r="K103" s="32">
        <f t="shared" si="52"/>
        <v>-276.92158899489112</v>
      </c>
      <c r="L103" s="32">
        <f t="shared" si="53"/>
        <v>-263.75048762846819</v>
      </c>
      <c r="M103" s="32">
        <f t="shared" si="54"/>
        <v>-250.14402350242062</v>
      </c>
      <c r="N103" s="61">
        <f t="shared" si="55"/>
        <v>-338.42851110027351</v>
      </c>
      <c r="O103" s="87">
        <f t="shared" si="42"/>
        <v>55.309960962650678</v>
      </c>
      <c r="P103" s="32">
        <f>Taulukko5[[#This Row],[Tasaus 2023, €/asukas]]*Taulukko5[[#This Row],[Asukasluku 31.12.2022]]</f>
        <v>-468220.32674515049</v>
      </c>
      <c r="Q103" s="32">
        <f>Taulukko5[[#This Row],[Tasaus 2024, €/asukas]]*Taulukko5[[#This Row],[Asukasluku 31.12.2022]]</f>
        <v>-450152.64187419578</v>
      </c>
      <c r="R103" s="32">
        <f>Taulukko5[[#This Row],[Tasaus 2025, €/asukas]]*Taulukko5[[#This Row],[Asukasluku 31.12.2022]]</f>
        <v>-430336.1492980608</v>
      </c>
      <c r="S103" s="32">
        <f>Taulukko5[[#This Row],[Tasaus 2026, €/asukas]]*Taulukko5[[#This Row],[Asukasluku 31.12.2022]]</f>
        <v>-409868.25777463958</v>
      </c>
      <c r="T103" s="32">
        <f>Taulukko5[[#This Row],[Tasaus 2027, €/asukas]]*Taulukko5[[#This Row],[Asukasluku 31.12.2022]]</f>
        <v>-388723.81252276164</v>
      </c>
      <c r="U103" s="64">
        <f t="shared" si="56"/>
        <v>4.1539029044853919</v>
      </c>
      <c r="V103" s="32">
        <f t="shared" si="57"/>
        <v>15.780469745511596</v>
      </c>
      <c r="W103" s="32">
        <f t="shared" si="58"/>
        <v>28.532395470180177</v>
      </c>
      <c r="X103" s="32">
        <f t="shared" si="59"/>
        <v>41.703496836603108</v>
      </c>
      <c r="Y103" s="99">
        <f t="shared" si="60"/>
        <v>55.309960962650678</v>
      </c>
      <c r="Z103" s="110">
        <v>21.5</v>
      </c>
      <c r="AA103" s="34">
        <f t="shared" si="43"/>
        <v>8.86</v>
      </c>
      <c r="AB103" s="33">
        <f t="shared" si="44"/>
        <v>-12.64</v>
      </c>
      <c r="AC103" s="32">
        <v>123.26520331300915</v>
      </c>
      <c r="AD103" s="15">
        <f t="shared" si="45"/>
        <v>-3.3698909285350583E-2</v>
      </c>
      <c r="AE103" s="15">
        <f t="shared" si="46"/>
        <v>-0.12802047391622773</v>
      </c>
      <c r="AF103" s="15">
        <f t="shared" si="47"/>
        <v>-0.23147161326402427</v>
      </c>
      <c r="AG103" s="15">
        <f t="shared" si="48"/>
        <v>-0.33832335254179396</v>
      </c>
      <c r="AH103" s="111">
        <f t="shared" si="49"/>
        <v>-0.44870701119277984</v>
      </c>
    </row>
    <row r="104" spans="1:34" ht="15.75" x14ac:dyDescent="0.25">
      <c r="A104" s="25">
        <v>257</v>
      </c>
      <c r="B104" s="26" t="s">
        <v>95</v>
      </c>
      <c r="C104" s="25">
        <v>33</v>
      </c>
      <c r="D104" s="25">
        <v>22</v>
      </c>
      <c r="E104" s="31">
        <f>'Tasapainon muutos, pl. tasaus'!D94</f>
        <v>40722</v>
      </c>
      <c r="F104" s="64">
        <v>474.84453768654942</v>
      </c>
      <c r="G104" s="32">
        <v>356.88154474593711</v>
      </c>
      <c r="H104" s="61">
        <f t="shared" si="61"/>
        <v>-117.96299294061231</v>
      </c>
      <c r="I104" s="64">
        <f t="shared" si="50"/>
        <v>122.1168958450977</v>
      </c>
      <c r="J104" s="32">
        <f t="shared" si="51"/>
        <v>103.74346268612388</v>
      </c>
      <c r="K104" s="32">
        <f t="shared" si="52"/>
        <v>86.495388410792458</v>
      </c>
      <c r="L104" s="32">
        <f t="shared" si="53"/>
        <v>69.666489777215418</v>
      </c>
      <c r="M104" s="32">
        <f t="shared" si="54"/>
        <v>53.272953903263002</v>
      </c>
      <c r="N104" s="61">
        <f t="shared" si="55"/>
        <v>410.15449864920009</v>
      </c>
      <c r="O104" s="87">
        <f t="shared" si="42"/>
        <v>-64.690039037349322</v>
      </c>
      <c r="P104" s="32">
        <f>Taulukko5[[#This Row],[Tasaus 2023, €/asukas]]*Taulukko5[[#This Row],[Asukasluku 31.12.2022]]</f>
        <v>4972844.2326040687</v>
      </c>
      <c r="Q104" s="32">
        <f>Taulukko5[[#This Row],[Tasaus 2024, €/asukas]]*Taulukko5[[#This Row],[Asukasluku 31.12.2022]]</f>
        <v>4224641.2875043368</v>
      </c>
      <c r="R104" s="32">
        <f>Taulukko5[[#This Row],[Tasaus 2025, €/asukas]]*Taulukko5[[#This Row],[Asukasluku 31.12.2022]]</f>
        <v>3522265.2068642904</v>
      </c>
      <c r="S104" s="32">
        <f>Taulukko5[[#This Row],[Tasaus 2026, €/asukas]]*Taulukko5[[#This Row],[Asukasluku 31.12.2022]]</f>
        <v>2836958.7967077661</v>
      </c>
      <c r="T104" s="32">
        <f>Taulukko5[[#This Row],[Tasaus 2027, €/asukas]]*Taulukko5[[#This Row],[Asukasluku 31.12.2022]]</f>
        <v>2169381.2288486757</v>
      </c>
      <c r="U104" s="64">
        <f t="shared" si="56"/>
        <v>4.1539029044853919</v>
      </c>
      <c r="V104" s="32">
        <f t="shared" si="57"/>
        <v>-14.219530254488433</v>
      </c>
      <c r="W104" s="32">
        <f t="shared" si="58"/>
        <v>-31.467604529819852</v>
      </c>
      <c r="X104" s="32">
        <f t="shared" si="59"/>
        <v>-48.296503163396892</v>
      </c>
      <c r="Y104" s="99">
        <f t="shared" si="60"/>
        <v>-64.690039037349308</v>
      </c>
      <c r="Z104" s="110">
        <v>19.75</v>
      </c>
      <c r="AA104" s="34">
        <f t="shared" si="43"/>
        <v>7.1099999999999994</v>
      </c>
      <c r="AB104" s="33">
        <f t="shared" si="44"/>
        <v>-12.64</v>
      </c>
      <c r="AC104" s="32">
        <v>252.44402268306641</v>
      </c>
      <c r="AD104" s="15">
        <f t="shared" si="45"/>
        <v>-1.6454748503593821E-2</v>
      </c>
      <c r="AE104" s="15">
        <f t="shared" si="46"/>
        <v>5.6327458671265498E-2</v>
      </c>
      <c r="AF104" s="15">
        <f t="shared" si="47"/>
        <v>0.12465181070785819</v>
      </c>
      <c r="AG104" s="15">
        <f t="shared" si="48"/>
        <v>0.19131569307953575</v>
      </c>
      <c r="AH104" s="111">
        <f t="shared" si="49"/>
        <v>0.2562549841735216</v>
      </c>
    </row>
    <row r="105" spans="1:34" ht="15.75" x14ac:dyDescent="0.25">
      <c r="A105" s="25">
        <v>260</v>
      </c>
      <c r="B105" s="26" t="s">
        <v>96</v>
      </c>
      <c r="C105" s="25">
        <v>12</v>
      </c>
      <c r="D105" s="25">
        <v>23</v>
      </c>
      <c r="E105" s="31">
        <f>'Tasapainon muutos, pl. tasaus'!D95</f>
        <v>9727</v>
      </c>
      <c r="F105" s="64">
        <v>121.80018092721312</v>
      </c>
      <c r="G105" s="32">
        <v>-78.9200293107384</v>
      </c>
      <c r="H105" s="61">
        <f t="shared" si="61"/>
        <v>-200.72021023795151</v>
      </c>
      <c r="I105" s="64">
        <f t="shared" si="50"/>
        <v>204.8741131424369</v>
      </c>
      <c r="J105" s="32">
        <f t="shared" si="51"/>
        <v>186.50067998346307</v>
      </c>
      <c r="K105" s="32">
        <f t="shared" si="52"/>
        <v>169.25260570813165</v>
      </c>
      <c r="L105" s="32">
        <f t="shared" si="53"/>
        <v>152.42370707455461</v>
      </c>
      <c r="M105" s="32">
        <f t="shared" si="54"/>
        <v>136.03017120060218</v>
      </c>
      <c r="N105" s="61">
        <f t="shared" si="55"/>
        <v>57.110141889863783</v>
      </c>
      <c r="O105" s="87">
        <f t="shared" si="42"/>
        <v>-64.690039037349337</v>
      </c>
      <c r="P105" s="32">
        <f>Taulukko5[[#This Row],[Tasaus 2023, €/asukas]]*Taulukko5[[#This Row],[Asukasluku 31.12.2022]]</f>
        <v>1992810.4985364836</v>
      </c>
      <c r="Q105" s="32">
        <f>Taulukko5[[#This Row],[Tasaus 2024, €/asukas]]*Taulukko5[[#This Row],[Asukasluku 31.12.2022]]</f>
        <v>1814092.1141991452</v>
      </c>
      <c r="R105" s="32">
        <f>Taulukko5[[#This Row],[Tasaus 2025, €/asukas]]*Taulukko5[[#This Row],[Asukasluku 31.12.2022]]</f>
        <v>1646320.0957229966</v>
      </c>
      <c r="S105" s="32">
        <f>Taulukko5[[#This Row],[Tasaus 2026, €/asukas]]*Taulukko5[[#This Row],[Asukasluku 31.12.2022]]</f>
        <v>1482625.3987141927</v>
      </c>
      <c r="T105" s="32">
        <f>Taulukko5[[#This Row],[Tasaus 2027, €/asukas]]*Taulukko5[[#This Row],[Asukasluku 31.12.2022]]</f>
        <v>1323165.4752682575</v>
      </c>
      <c r="U105" s="64">
        <f t="shared" si="56"/>
        <v>4.1539029044853919</v>
      </c>
      <c r="V105" s="32">
        <f t="shared" si="57"/>
        <v>-14.219530254488433</v>
      </c>
      <c r="W105" s="32">
        <f t="shared" si="58"/>
        <v>-31.467604529819852</v>
      </c>
      <c r="X105" s="32">
        <f t="shared" si="59"/>
        <v>-48.296503163396892</v>
      </c>
      <c r="Y105" s="99">
        <f t="shared" si="60"/>
        <v>-64.690039037349322</v>
      </c>
      <c r="Z105" s="110">
        <v>20.75</v>
      </c>
      <c r="AA105" s="34">
        <f t="shared" si="43"/>
        <v>8.11</v>
      </c>
      <c r="AB105" s="33">
        <f t="shared" si="44"/>
        <v>-12.64</v>
      </c>
      <c r="AC105" s="32">
        <v>141.39461960562795</v>
      </c>
      <c r="AD105" s="15">
        <f t="shared" si="45"/>
        <v>-2.9378083240163499E-2</v>
      </c>
      <c r="AE105" s="15">
        <f t="shared" si="46"/>
        <v>0.10056627539399279</v>
      </c>
      <c r="AF105" s="15">
        <f t="shared" si="47"/>
        <v>0.22255164034945599</v>
      </c>
      <c r="AG105" s="15">
        <f t="shared" si="48"/>
        <v>0.34157242544379346</v>
      </c>
      <c r="AH105" s="111">
        <f t="shared" si="49"/>
        <v>0.45751414882532387</v>
      </c>
    </row>
    <row r="106" spans="1:34" ht="15.75" x14ac:dyDescent="0.25">
      <c r="A106" s="25">
        <v>261</v>
      </c>
      <c r="B106" s="26" t="s">
        <v>97</v>
      </c>
      <c r="C106" s="25">
        <v>19</v>
      </c>
      <c r="D106" s="25">
        <v>24</v>
      </c>
      <c r="E106" s="31">
        <f>'Tasapainon muutos, pl. tasaus'!D96</f>
        <v>6637</v>
      </c>
      <c r="F106" s="64">
        <v>1563.7080656238641</v>
      </c>
      <c r="G106" s="32">
        <v>1274.7944184870114</v>
      </c>
      <c r="H106" s="61">
        <f t="shared" si="61"/>
        <v>-288.91364713685266</v>
      </c>
      <c r="I106" s="64">
        <f t="shared" si="50"/>
        <v>293.06755004133805</v>
      </c>
      <c r="J106" s="32">
        <f t="shared" si="51"/>
        <v>274.69411688236426</v>
      </c>
      <c r="K106" s="32">
        <f t="shared" si="52"/>
        <v>257.44604260703284</v>
      </c>
      <c r="L106" s="32">
        <f t="shared" si="53"/>
        <v>240.61714397345577</v>
      </c>
      <c r="M106" s="32">
        <f t="shared" si="54"/>
        <v>224.22360809950334</v>
      </c>
      <c r="N106" s="61">
        <f t="shared" si="55"/>
        <v>1499.0180265865147</v>
      </c>
      <c r="O106" s="87">
        <f t="shared" si="42"/>
        <v>-64.690039037349379</v>
      </c>
      <c r="P106" s="32">
        <f>Taulukko5[[#This Row],[Tasaus 2023, €/asukas]]*Taulukko5[[#This Row],[Asukasluku 31.12.2022]]</f>
        <v>1945089.3296243607</v>
      </c>
      <c r="Q106" s="32">
        <f>Taulukko5[[#This Row],[Tasaus 2024, €/asukas]]*Taulukko5[[#This Row],[Asukasluku 31.12.2022]]</f>
        <v>1823144.8537482515</v>
      </c>
      <c r="R106" s="32">
        <f>Taulukko5[[#This Row],[Tasaus 2025, €/asukas]]*Taulukko5[[#This Row],[Asukasluku 31.12.2022]]</f>
        <v>1708669.3847828771</v>
      </c>
      <c r="S106" s="32">
        <f>Taulukko5[[#This Row],[Tasaus 2026, €/asukas]]*Taulukko5[[#This Row],[Asukasluku 31.12.2022]]</f>
        <v>1596975.984551826</v>
      </c>
      <c r="T106" s="32">
        <f>Taulukko5[[#This Row],[Tasaus 2027, €/asukas]]*Taulukko5[[#This Row],[Asukasluku 31.12.2022]]</f>
        <v>1488172.0869564037</v>
      </c>
      <c r="U106" s="64">
        <f t="shared" si="56"/>
        <v>4.1539029044853919</v>
      </c>
      <c r="V106" s="32">
        <f t="shared" si="57"/>
        <v>-14.219530254488404</v>
      </c>
      <c r="W106" s="32">
        <f t="shared" si="58"/>
        <v>-31.467604529819823</v>
      </c>
      <c r="X106" s="32">
        <f t="shared" si="59"/>
        <v>-48.296503163396892</v>
      </c>
      <c r="Y106" s="99">
        <f t="shared" si="60"/>
        <v>-64.690039037349322</v>
      </c>
      <c r="Z106" s="110">
        <v>20.25</v>
      </c>
      <c r="AA106" s="34">
        <f t="shared" si="43"/>
        <v>7.6099999999999994</v>
      </c>
      <c r="AB106" s="33">
        <f t="shared" si="44"/>
        <v>-12.64</v>
      </c>
      <c r="AC106" s="32">
        <v>184.10356713571494</v>
      </c>
      <c r="AD106" s="15">
        <f t="shared" si="45"/>
        <v>-2.2562859422616592E-2</v>
      </c>
      <c r="AE106" s="15">
        <f t="shared" si="46"/>
        <v>7.7236581972397342E-2</v>
      </c>
      <c r="AF106" s="15">
        <f t="shared" si="47"/>
        <v>0.17092338306852559</v>
      </c>
      <c r="AG106" s="15">
        <f t="shared" si="48"/>
        <v>0.26233333723400559</v>
      </c>
      <c r="AH106" s="111">
        <f t="shared" si="49"/>
        <v>0.35137852049146884</v>
      </c>
    </row>
    <row r="107" spans="1:34" ht="15.75" x14ac:dyDescent="0.25">
      <c r="A107" s="25">
        <v>263</v>
      </c>
      <c r="B107" s="26" t="s">
        <v>98</v>
      </c>
      <c r="C107" s="25">
        <v>11</v>
      </c>
      <c r="D107" s="25">
        <v>24</v>
      </c>
      <c r="E107" s="31">
        <f>'Tasapainon muutos, pl. tasaus'!D97</f>
        <v>7597</v>
      </c>
      <c r="F107" s="64">
        <v>201.59847350239389</v>
      </c>
      <c r="G107" s="32">
        <v>126.70190089759983</v>
      </c>
      <c r="H107" s="61">
        <f t="shared" si="61"/>
        <v>-74.896572604794059</v>
      </c>
      <c r="I107" s="64">
        <f t="shared" si="50"/>
        <v>79.050475509279451</v>
      </c>
      <c r="J107" s="32">
        <f t="shared" si="51"/>
        <v>60.677042350305634</v>
      </c>
      <c r="K107" s="32">
        <f t="shared" si="52"/>
        <v>43.428968074974215</v>
      </c>
      <c r="L107" s="32">
        <f t="shared" si="53"/>
        <v>26.600069441397164</v>
      </c>
      <c r="M107" s="32">
        <f t="shared" si="54"/>
        <v>10.206533567444751</v>
      </c>
      <c r="N107" s="61">
        <f t="shared" si="55"/>
        <v>136.90843446504459</v>
      </c>
      <c r="O107" s="87">
        <f t="shared" si="42"/>
        <v>-64.690039037349294</v>
      </c>
      <c r="P107" s="32">
        <f>Taulukko5[[#This Row],[Tasaus 2023, €/asukas]]*Taulukko5[[#This Row],[Asukasluku 31.12.2022]]</f>
        <v>600546.46244399599</v>
      </c>
      <c r="Q107" s="32">
        <f>Taulukko5[[#This Row],[Tasaus 2024, €/asukas]]*Taulukko5[[#This Row],[Asukasluku 31.12.2022]]</f>
        <v>460963.49073527189</v>
      </c>
      <c r="R107" s="32">
        <f>Taulukko5[[#This Row],[Tasaus 2025, €/asukas]]*Taulukko5[[#This Row],[Asukasluku 31.12.2022]]</f>
        <v>329929.87046557909</v>
      </c>
      <c r="S107" s="32">
        <f>Taulukko5[[#This Row],[Tasaus 2026, €/asukas]]*Taulukko5[[#This Row],[Asukasluku 31.12.2022]]</f>
        <v>202080.72754629425</v>
      </c>
      <c r="T107" s="32">
        <f>Taulukko5[[#This Row],[Tasaus 2027, €/asukas]]*Taulukko5[[#This Row],[Asukasluku 31.12.2022]]</f>
        <v>77539.035511877781</v>
      </c>
      <c r="U107" s="64">
        <f t="shared" si="56"/>
        <v>4.1539029044853919</v>
      </c>
      <c r="V107" s="32">
        <f t="shared" si="57"/>
        <v>-14.219530254488426</v>
      </c>
      <c r="W107" s="32">
        <f t="shared" si="58"/>
        <v>-31.467604529819845</v>
      </c>
      <c r="X107" s="32">
        <f t="shared" si="59"/>
        <v>-48.296503163396892</v>
      </c>
      <c r="Y107" s="99">
        <f t="shared" si="60"/>
        <v>-64.690039037349308</v>
      </c>
      <c r="Z107" s="110">
        <v>21.75</v>
      </c>
      <c r="AA107" s="34">
        <f t="shared" si="43"/>
        <v>9.11</v>
      </c>
      <c r="AB107" s="33">
        <f t="shared" si="44"/>
        <v>-12.64</v>
      </c>
      <c r="AC107" s="32">
        <v>139.41058203794631</v>
      </c>
      <c r="AD107" s="15">
        <f t="shared" si="45"/>
        <v>-2.9796180775966755E-2</v>
      </c>
      <c r="AE107" s="15">
        <f t="shared" si="46"/>
        <v>0.10199749578993937</v>
      </c>
      <c r="AF107" s="15">
        <f t="shared" si="47"/>
        <v>0.22571890935262465</v>
      </c>
      <c r="AG107" s="15">
        <f t="shared" si="48"/>
        <v>0.3464335522984261</v>
      </c>
      <c r="AH107" s="111">
        <f t="shared" si="49"/>
        <v>0.46402531351415821</v>
      </c>
    </row>
    <row r="108" spans="1:34" ht="15.75" x14ac:dyDescent="0.25">
      <c r="A108" s="25">
        <v>265</v>
      </c>
      <c r="B108" s="26" t="s">
        <v>99</v>
      </c>
      <c r="C108" s="25">
        <v>13</v>
      </c>
      <c r="D108" s="25">
        <v>26</v>
      </c>
      <c r="E108" s="31">
        <f>'Tasapainon muutos, pl. tasaus'!D98</f>
        <v>1064</v>
      </c>
      <c r="F108" s="64">
        <v>1016.3124844561527</v>
      </c>
      <c r="G108" s="32">
        <v>831.74922784070282</v>
      </c>
      <c r="H108" s="61">
        <f t="shared" si="61"/>
        <v>-184.56325661544986</v>
      </c>
      <c r="I108" s="64">
        <f t="shared" si="50"/>
        <v>188.71715951993525</v>
      </c>
      <c r="J108" s="32">
        <f t="shared" si="51"/>
        <v>170.34372636096143</v>
      </c>
      <c r="K108" s="32">
        <f t="shared" si="52"/>
        <v>153.09565208563001</v>
      </c>
      <c r="L108" s="32">
        <f t="shared" si="53"/>
        <v>136.26675345205297</v>
      </c>
      <c r="M108" s="32">
        <f t="shared" si="54"/>
        <v>119.87321757810055</v>
      </c>
      <c r="N108" s="61">
        <f t="shared" si="55"/>
        <v>951.62244541880341</v>
      </c>
      <c r="O108" s="87">
        <f t="shared" si="42"/>
        <v>-64.690039037349266</v>
      </c>
      <c r="P108" s="32">
        <f>Taulukko5[[#This Row],[Tasaus 2023, €/asukas]]*Taulukko5[[#This Row],[Asukasluku 31.12.2022]]</f>
        <v>200795.05772921111</v>
      </c>
      <c r="Q108" s="32">
        <f>Taulukko5[[#This Row],[Tasaus 2024, €/asukas]]*Taulukko5[[#This Row],[Asukasluku 31.12.2022]]</f>
        <v>181245.72484806296</v>
      </c>
      <c r="R108" s="32">
        <f>Taulukko5[[#This Row],[Tasaus 2025, €/asukas]]*Taulukko5[[#This Row],[Asukasluku 31.12.2022]]</f>
        <v>162893.77381911033</v>
      </c>
      <c r="S108" s="32">
        <f>Taulukko5[[#This Row],[Tasaus 2026, €/asukas]]*Taulukko5[[#This Row],[Asukasluku 31.12.2022]]</f>
        <v>144987.82567298436</v>
      </c>
      <c r="T108" s="32">
        <f>Taulukko5[[#This Row],[Tasaus 2027, €/asukas]]*Taulukko5[[#This Row],[Asukasluku 31.12.2022]]</f>
        <v>127545.10350309899</v>
      </c>
      <c r="U108" s="64">
        <f t="shared" si="56"/>
        <v>4.1539029044853919</v>
      </c>
      <c r="V108" s="32">
        <f t="shared" si="57"/>
        <v>-14.219530254488433</v>
      </c>
      <c r="W108" s="32">
        <f t="shared" si="58"/>
        <v>-31.467604529819852</v>
      </c>
      <c r="X108" s="32">
        <f t="shared" si="59"/>
        <v>-48.296503163396892</v>
      </c>
      <c r="Y108" s="99">
        <f t="shared" si="60"/>
        <v>-64.690039037349308</v>
      </c>
      <c r="Z108" s="110">
        <v>21.75</v>
      </c>
      <c r="AA108" s="34">
        <f t="shared" si="43"/>
        <v>9.11</v>
      </c>
      <c r="AB108" s="33">
        <f t="shared" si="44"/>
        <v>-12.64</v>
      </c>
      <c r="AC108" s="32">
        <v>126.4165581788954</v>
      </c>
      <c r="AD108" s="15">
        <f t="shared" si="45"/>
        <v>-3.2858851437855906E-2</v>
      </c>
      <c r="AE108" s="15">
        <f t="shared" si="46"/>
        <v>0.11248154877279605</v>
      </c>
      <c r="AF108" s="15">
        <f t="shared" si="47"/>
        <v>0.24891995940349218</v>
      </c>
      <c r="AG108" s="15">
        <f t="shared" si="48"/>
        <v>0.38204254141337435</v>
      </c>
      <c r="AH108" s="111">
        <f t="shared" si="49"/>
        <v>0.5117212489348486</v>
      </c>
    </row>
    <row r="109" spans="1:34" ht="15.75" x14ac:dyDescent="0.25">
      <c r="A109" s="25">
        <v>271</v>
      </c>
      <c r="B109" s="26" t="s">
        <v>100</v>
      </c>
      <c r="C109" s="25">
        <v>4</v>
      </c>
      <c r="D109" s="25">
        <v>24</v>
      </c>
      <c r="E109" s="31">
        <f>'Tasapainon muutos, pl. tasaus'!D99</f>
        <v>6903</v>
      </c>
      <c r="F109" s="64">
        <v>112.95145474479096</v>
      </c>
      <c r="G109" s="32">
        <v>179.6149299120838</v>
      </c>
      <c r="H109" s="61">
        <f t="shared" si="61"/>
        <v>66.66347516729283</v>
      </c>
      <c r="I109" s="64">
        <f t="shared" si="50"/>
        <v>-62.509572262807438</v>
      </c>
      <c r="J109" s="32">
        <f t="shared" si="51"/>
        <v>-50.883005421781256</v>
      </c>
      <c r="K109" s="32">
        <f t="shared" si="52"/>
        <v>-38.131079697112675</v>
      </c>
      <c r="L109" s="32">
        <f t="shared" si="53"/>
        <v>-24.959978330689726</v>
      </c>
      <c r="M109" s="32">
        <f t="shared" si="54"/>
        <v>-11.353514204642138</v>
      </c>
      <c r="N109" s="61">
        <f t="shared" si="55"/>
        <v>168.26141570744164</v>
      </c>
      <c r="O109" s="87">
        <f t="shared" si="42"/>
        <v>55.309960962650678</v>
      </c>
      <c r="P109" s="32">
        <f>Taulukko5[[#This Row],[Tasaus 2023, €/asukas]]*Taulukko5[[#This Row],[Asukasluku 31.12.2022]]</f>
        <v>-431503.57733015972</v>
      </c>
      <c r="Q109" s="32">
        <f>Taulukko5[[#This Row],[Tasaus 2024, €/asukas]]*Taulukko5[[#This Row],[Asukasluku 31.12.2022]]</f>
        <v>-351245.38642655598</v>
      </c>
      <c r="R109" s="32">
        <f>Taulukko5[[#This Row],[Tasaus 2025, €/asukas]]*Taulukko5[[#This Row],[Asukasluku 31.12.2022]]</f>
        <v>-263218.84314916877</v>
      </c>
      <c r="S109" s="32">
        <f>Taulukko5[[#This Row],[Tasaus 2026, €/asukas]]*Taulukko5[[#This Row],[Asukasluku 31.12.2022]]</f>
        <v>-172298.73041675118</v>
      </c>
      <c r="T109" s="32">
        <f>Taulukko5[[#This Row],[Tasaus 2027, €/asukas]]*Taulukko5[[#This Row],[Asukasluku 31.12.2022]]</f>
        <v>-78373.308554644682</v>
      </c>
      <c r="U109" s="64">
        <f t="shared" si="56"/>
        <v>4.1539029044853919</v>
      </c>
      <c r="V109" s="32">
        <f t="shared" si="57"/>
        <v>15.780469745511574</v>
      </c>
      <c r="W109" s="32">
        <f t="shared" si="58"/>
        <v>28.532395470180155</v>
      </c>
      <c r="X109" s="32">
        <f t="shared" si="59"/>
        <v>41.703496836603108</v>
      </c>
      <c r="Y109" s="99">
        <f t="shared" si="60"/>
        <v>55.309960962650692</v>
      </c>
      <c r="Z109" s="110">
        <v>21.75</v>
      </c>
      <c r="AA109" s="34">
        <f t="shared" si="43"/>
        <v>9.11</v>
      </c>
      <c r="AB109" s="33">
        <f t="shared" si="44"/>
        <v>-12.64</v>
      </c>
      <c r="AC109" s="32">
        <v>163.0732214404417</v>
      </c>
      <c r="AD109" s="15">
        <f t="shared" si="45"/>
        <v>-2.5472624308231367E-2</v>
      </c>
      <c r="AE109" s="15">
        <f t="shared" si="46"/>
        <v>-9.6769227995382345E-2</v>
      </c>
      <c r="AF109" s="15">
        <f t="shared" si="47"/>
        <v>-0.17496677393229076</v>
      </c>
      <c r="AG109" s="15">
        <f t="shared" si="48"/>
        <v>-0.2557347948868125</v>
      </c>
      <c r="AH109" s="111">
        <f t="shared" si="49"/>
        <v>-0.33917255374053695</v>
      </c>
    </row>
    <row r="110" spans="1:34" ht="15.75" x14ac:dyDescent="0.25">
      <c r="A110" s="25">
        <v>272</v>
      </c>
      <c r="B110" s="26" t="s">
        <v>101</v>
      </c>
      <c r="C110" s="25">
        <v>16</v>
      </c>
      <c r="D110" s="25">
        <v>21</v>
      </c>
      <c r="E110" s="31">
        <f>'Tasapainon muutos, pl. tasaus'!D100</f>
        <v>48006</v>
      </c>
      <c r="F110" s="64">
        <v>115.7148698483654</v>
      </c>
      <c r="G110" s="32">
        <v>220.22938416309293</v>
      </c>
      <c r="H110" s="61">
        <f t="shared" si="61"/>
        <v>104.51451431472753</v>
      </c>
      <c r="I110" s="64">
        <f t="shared" si="50"/>
        <v>-100.36061141024214</v>
      </c>
      <c r="J110" s="32">
        <f t="shared" si="51"/>
        <v>-88.734044569215968</v>
      </c>
      <c r="K110" s="32">
        <f t="shared" si="52"/>
        <v>-75.982118844547387</v>
      </c>
      <c r="L110" s="32">
        <f t="shared" si="53"/>
        <v>-62.811017478124434</v>
      </c>
      <c r="M110" s="32">
        <f t="shared" si="54"/>
        <v>-49.204553352076843</v>
      </c>
      <c r="N110" s="61">
        <f t="shared" si="55"/>
        <v>171.0248308110161</v>
      </c>
      <c r="O110" s="87">
        <f t="shared" si="42"/>
        <v>55.309960962650706</v>
      </c>
      <c r="P110" s="32">
        <f>Taulukko5[[#This Row],[Tasaus 2023, €/asukas]]*Taulukko5[[#This Row],[Asukasluku 31.12.2022]]</f>
        <v>-4817911.5113600846</v>
      </c>
      <c r="Q110" s="32">
        <f>Taulukko5[[#This Row],[Tasaus 2024, €/asukas]]*Taulukko5[[#This Row],[Asukasluku 31.12.2022]]</f>
        <v>-4259766.543589782</v>
      </c>
      <c r="R110" s="32">
        <f>Taulukko5[[#This Row],[Tasaus 2025, €/asukas]]*Taulukko5[[#This Row],[Asukasluku 31.12.2022]]</f>
        <v>-3647597.5972513417</v>
      </c>
      <c r="S110" s="32">
        <f>Taulukko5[[#This Row],[Tasaus 2026, €/asukas]]*Taulukko5[[#This Row],[Asukasluku 31.12.2022]]</f>
        <v>-3015305.7050548415</v>
      </c>
      <c r="T110" s="32">
        <f>Taulukko5[[#This Row],[Tasaus 2027, €/asukas]]*Taulukko5[[#This Row],[Asukasluku 31.12.2022]]</f>
        <v>-2362113.7882198012</v>
      </c>
      <c r="U110" s="64">
        <f t="shared" si="56"/>
        <v>4.1539029044853919</v>
      </c>
      <c r="V110" s="32">
        <f t="shared" si="57"/>
        <v>15.780469745511567</v>
      </c>
      <c r="W110" s="32">
        <f t="shared" si="58"/>
        <v>28.532395470180148</v>
      </c>
      <c r="X110" s="32">
        <f t="shared" si="59"/>
        <v>41.703496836603101</v>
      </c>
      <c r="Y110" s="99">
        <f t="shared" si="60"/>
        <v>55.309960962650692</v>
      </c>
      <c r="Z110" s="110">
        <v>21.5</v>
      </c>
      <c r="AA110" s="34">
        <f t="shared" si="43"/>
        <v>8.86</v>
      </c>
      <c r="AB110" s="33">
        <f t="shared" si="44"/>
        <v>-12.64</v>
      </c>
      <c r="AC110" s="32">
        <v>177.69335143659009</v>
      </c>
      <c r="AD110" s="15">
        <f t="shared" si="45"/>
        <v>-2.3376805439835002E-2</v>
      </c>
      <c r="AE110" s="15">
        <f t="shared" si="46"/>
        <v>-8.88073167506373E-2</v>
      </c>
      <c r="AF110" s="15">
        <f t="shared" si="47"/>
        <v>-0.16057097938389631</v>
      </c>
      <c r="AG110" s="15">
        <f t="shared" si="48"/>
        <v>-0.23469362527885576</v>
      </c>
      <c r="AH110" s="111">
        <f t="shared" si="49"/>
        <v>-0.31126635023476418</v>
      </c>
    </row>
    <row r="111" spans="1:34" ht="15.75" x14ac:dyDescent="0.25">
      <c r="A111" s="25">
        <v>273</v>
      </c>
      <c r="B111" s="26" t="s">
        <v>102</v>
      </c>
      <c r="C111" s="25">
        <v>19</v>
      </c>
      <c r="D111" s="25">
        <v>25</v>
      </c>
      <c r="E111" s="31">
        <f>'Tasapainon muutos, pl. tasaus'!D101</f>
        <v>3999</v>
      </c>
      <c r="F111" s="64">
        <v>481.15807332797897</v>
      </c>
      <c r="G111" s="32">
        <v>233.23345215837898</v>
      </c>
      <c r="H111" s="61">
        <f t="shared" si="61"/>
        <v>-247.92462116959999</v>
      </c>
      <c r="I111" s="64">
        <f t="shared" si="50"/>
        <v>252.07852407408538</v>
      </c>
      <c r="J111" s="32">
        <f t="shared" si="51"/>
        <v>233.70509091511155</v>
      </c>
      <c r="K111" s="32">
        <f t="shared" si="52"/>
        <v>216.45701663978014</v>
      </c>
      <c r="L111" s="32">
        <f t="shared" si="53"/>
        <v>199.6281180062031</v>
      </c>
      <c r="M111" s="32">
        <f t="shared" si="54"/>
        <v>183.23458213225069</v>
      </c>
      <c r="N111" s="61">
        <f t="shared" si="55"/>
        <v>416.4680342906297</v>
      </c>
      <c r="O111" s="87">
        <f t="shared" si="42"/>
        <v>-64.690039037349266</v>
      </c>
      <c r="P111" s="32">
        <f>Taulukko5[[#This Row],[Tasaus 2023, €/asukas]]*Taulukko5[[#This Row],[Asukasluku 31.12.2022]]</f>
        <v>1008062.0177722675</v>
      </c>
      <c r="Q111" s="32">
        <f>Taulukko5[[#This Row],[Tasaus 2024, €/asukas]]*Taulukko5[[#This Row],[Asukasluku 31.12.2022]]</f>
        <v>934586.65856953105</v>
      </c>
      <c r="R111" s="32">
        <f>Taulukko5[[#This Row],[Tasaus 2025, €/asukas]]*Taulukko5[[#This Row],[Asukasluku 31.12.2022]]</f>
        <v>865611.60954248079</v>
      </c>
      <c r="S111" s="32">
        <f>Taulukko5[[#This Row],[Tasaus 2026, €/asukas]]*Taulukko5[[#This Row],[Asukasluku 31.12.2022]]</f>
        <v>798312.8439068062</v>
      </c>
      <c r="T111" s="32">
        <f>Taulukko5[[#This Row],[Tasaus 2027, €/asukas]]*Taulukko5[[#This Row],[Asukasluku 31.12.2022]]</f>
        <v>732755.09394687053</v>
      </c>
      <c r="U111" s="64">
        <f t="shared" si="56"/>
        <v>4.1539029044853919</v>
      </c>
      <c r="V111" s="32">
        <f t="shared" si="57"/>
        <v>-14.219530254488433</v>
      </c>
      <c r="W111" s="32">
        <f t="shared" si="58"/>
        <v>-31.467604529819852</v>
      </c>
      <c r="X111" s="32">
        <f t="shared" si="59"/>
        <v>-48.296503163396892</v>
      </c>
      <c r="Y111" s="99">
        <f t="shared" si="60"/>
        <v>-64.690039037349294</v>
      </c>
      <c r="Z111" s="110">
        <v>20.5</v>
      </c>
      <c r="AA111" s="34">
        <f t="shared" si="43"/>
        <v>7.8599999999999994</v>
      </c>
      <c r="AB111" s="33">
        <f t="shared" si="44"/>
        <v>-12.64</v>
      </c>
      <c r="AC111" s="32">
        <v>165.39377525503133</v>
      </c>
      <c r="AD111" s="15">
        <f t="shared" si="45"/>
        <v>-2.5115231199482696E-2</v>
      </c>
      <c r="AE111" s="15">
        <f t="shared" si="46"/>
        <v>8.5973793345985497E-2</v>
      </c>
      <c r="AF111" s="15">
        <f t="shared" si="47"/>
        <v>0.19025869916384655</v>
      </c>
      <c r="AG111" s="15">
        <f t="shared" si="48"/>
        <v>0.29200919495867</v>
      </c>
      <c r="AH111" s="111">
        <f t="shared" si="49"/>
        <v>0.39112741055459643</v>
      </c>
    </row>
    <row r="112" spans="1:34" ht="15.75" x14ac:dyDescent="0.25">
      <c r="A112" s="25">
        <v>275</v>
      </c>
      <c r="B112" s="26" t="s">
        <v>103</v>
      </c>
      <c r="C112" s="25">
        <v>13</v>
      </c>
      <c r="D112" s="25">
        <v>25</v>
      </c>
      <c r="E112" s="31">
        <f>'Tasapainon muutos, pl. tasaus'!D102</f>
        <v>2521</v>
      </c>
      <c r="F112" s="64">
        <v>-28.322889665748299</v>
      </c>
      <c r="G112" s="32">
        <v>-134.86258744639417</v>
      </c>
      <c r="H112" s="61">
        <f t="shared" si="61"/>
        <v>-106.53969778064587</v>
      </c>
      <c r="I112" s="64">
        <f t="shared" si="50"/>
        <v>110.69360068513126</v>
      </c>
      <c r="J112" s="32">
        <f t="shared" si="51"/>
        <v>92.320167526157434</v>
      </c>
      <c r="K112" s="32">
        <f t="shared" si="52"/>
        <v>75.072093250826015</v>
      </c>
      <c r="L112" s="32">
        <f t="shared" si="53"/>
        <v>58.243194617248967</v>
      </c>
      <c r="M112" s="32">
        <f t="shared" si="54"/>
        <v>41.849658743296558</v>
      </c>
      <c r="N112" s="61">
        <f t="shared" si="55"/>
        <v>-93.012928703097614</v>
      </c>
      <c r="O112" s="87">
        <f t="shared" si="42"/>
        <v>-64.690039037349322</v>
      </c>
      <c r="P112" s="32">
        <f>Taulukko5[[#This Row],[Tasaus 2023, €/asukas]]*Taulukko5[[#This Row],[Asukasluku 31.12.2022]]</f>
        <v>279058.56732721592</v>
      </c>
      <c r="Q112" s="32">
        <f>Taulukko5[[#This Row],[Tasaus 2024, €/asukas]]*Taulukko5[[#This Row],[Asukasluku 31.12.2022]]</f>
        <v>232739.1423334429</v>
      </c>
      <c r="R112" s="32">
        <f>Taulukko5[[#This Row],[Tasaus 2025, €/asukas]]*Taulukko5[[#This Row],[Asukasluku 31.12.2022]]</f>
        <v>189256.74708533238</v>
      </c>
      <c r="S112" s="32">
        <f>Taulukko5[[#This Row],[Tasaus 2026, €/asukas]]*Taulukko5[[#This Row],[Asukasluku 31.12.2022]]</f>
        <v>146831.09363008465</v>
      </c>
      <c r="T112" s="32">
        <f>Taulukko5[[#This Row],[Tasaus 2027, €/asukas]]*Taulukko5[[#This Row],[Asukasluku 31.12.2022]]</f>
        <v>105502.98969185063</v>
      </c>
      <c r="U112" s="64">
        <f t="shared" si="56"/>
        <v>4.1539029044853919</v>
      </c>
      <c r="V112" s="32">
        <f t="shared" si="57"/>
        <v>-14.219530254488433</v>
      </c>
      <c r="W112" s="32">
        <f t="shared" si="58"/>
        <v>-31.467604529819852</v>
      </c>
      <c r="X112" s="32">
        <f t="shared" si="59"/>
        <v>-48.296503163396899</v>
      </c>
      <c r="Y112" s="99">
        <f t="shared" si="60"/>
        <v>-64.690039037349308</v>
      </c>
      <c r="Z112" s="110">
        <v>22</v>
      </c>
      <c r="AA112" s="34">
        <f t="shared" si="43"/>
        <v>9.36</v>
      </c>
      <c r="AB112" s="33">
        <f t="shared" si="44"/>
        <v>-12.64</v>
      </c>
      <c r="AC112" s="32">
        <v>142.96064427497046</v>
      </c>
      <c r="AD112" s="15">
        <f t="shared" si="45"/>
        <v>-2.905626877629186E-2</v>
      </c>
      <c r="AE112" s="15">
        <f t="shared" si="46"/>
        <v>9.946464865630146E-2</v>
      </c>
      <c r="AF112" s="15">
        <f t="shared" si="47"/>
        <v>0.22011375710713132</v>
      </c>
      <c r="AG112" s="15">
        <f t="shared" si="48"/>
        <v>0.33783076040496446</v>
      </c>
      <c r="AH112" s="111">
        <f t="shared" si="49"/>
        <v>0.45250243075936691</v>
      </c>
    </row>
    <row r="113" spans="1:34" ht="15.75" x14ac:dyDescent="0.25">
      <c r="A113" s="25">
        <v>276</v>
      </c>
      <c r="B113" s="26" t="s">
        <v>104</v>
      </c>
      <c r="C113" s="25">
        <v>12</v>
      </c>
      <c r="D113" s="25">
        <v>23</v>
      </c>
      <c r="E113" s="31">
        <f>'Tasapainon muutos, pl. tasaus'!D103</f>
        <v>15157</v>
      </c>
      <c r="F113" s="64">
        <v>-61.535294407168436</v>
      </c>
      <c r="G113" s="32">
        <v>-74.628100114876077</v>
      </c>
      <c r="H113" s="61">
        <f t="shared" si="61"/>
        <v>-13.09280570770764</v>
      </c>
      <c r="I113" s="64">
        <f t="shared" si="50"/>
        <v>17.246708612193032</v>
      </c>
      <c r="J113" s="32">
        <f t="shared" si="51"/>
        <v>0.78046974551157189</v>
      </c>
      <c r="K113" s="32">
        <f t="shared" si="52"/>
        <v>-1.467604529819847</v>
      </c>
      <c r="L113" s="32">
        <f t="shared" si="53"/>
        <v>-3.2965031633968969</v>
      </c>
      <c r="M113" s="32">
        <f t="shared" si="54"/>
        <v>-4.6900390373493082</v>
      </c>
      <c r="N113" s="61">
        <f t="shared" si="55"/>
        <v>-79.318139152225385</v>
      </c>
      <c r="O113" s="87">
        <f t="shared" si="42"/>
        <v>-17.782844745056948</v>
      </c>
      <c r="P113" s="32">
        <f>Taulukko5[[#This Row],[Tasaus 2023, €/asukas]]*Taulukko5[[#This Row],[Asukasluku 31.12.2022]]</f>
        <v>261408.3624350098</v>
      </c>
      <c r="Q113" s="32">
        <f>Taulukko5[[#This Row],[Tasaus 2024, €/asukas]]*Taulukko5[[#This Row],[Asukasluku 31.12.2022]]</f>
        <v>11829.579932718894</v>
      </c>
      <c r="R113" s="32">
        <f>Taulukko5[[#This Row],[Tasaus 2025, €/asukas]]*Taulukko5[[#This Row],[Asukasluku 31.12.2022]]</f>
        <v>-22244.481858479423</v>
      </c>
      <c r="S113" s="32">
        <f>Taulukko5[[#This Row],[Tasaus 2026, €/asukas]]*Taulukko5[[#This Row],[Asukasluku 31.12.2022]]</f>
        <v>-49965.098447606768</v>
      </c>
      <c r="T113" s="32">
        <f>Taulukko5[[#This Row],[Tasaus 2027, €/asukas]]*Taulukko5[[#This Row],[Asukasluku 31.12.2022]]</f>
        <v>-71086.921689103459</v>
      </c>
      <c r="U113" s="64">
        <f t="shared" si="56"/>
        <v>4.1539029044853919</v>
      </c>
      <c r="V113" s="32">
        <f t="shared" si="57"/>
        <v>-12.312335962196068</v>
      </c>
      <c r="W113" s="32">
        <f t="shared" si="58"/>
        <v>-14.560410237527487</v>
      </c>
      <c r="X113" s="32">
        <f t="shared" si="59"/>
        <v>-16.389308871104536</v>
      </c>
      <c r="Y113" s="99">
        <f t="shared" si="60"/>
        <v>-17.782844745056948</v>
      </c>
      <c r="Z113" s="110">
        <v>20.5</v>
      </c>
      <c r="AA113" s="34">
        <f t="shared" si="43"/>
        <v>7.8599999999999994</v>
      </c>
      <c r="AB113" s="33">
        <f t="shared" si="44"/>
        <v>-12.64</v>
      </c>
      <c r="AC113" s="32">
        <v>178.44009899577807</v>
      </c>
      <c r="AD113" s="15">
        <f t="shared" si="45"/>
        <v>-2.3278976686645272E-2</v>
      </c>
      <c r="AE113" s="15">
        <f t="shared" si="46"/>
        <v>6.899982700910394E-2</v>
      </c>
      <c r="AF113" s="15">
        <f t="shared" si="47"/>
        <v>8.1598308448999401E-2</v>
      </c>
      <c r="AG113" s="15">
        <f t="shared" si="48"/>
        <v>9.1847678651491391E-2</v>
      </c>
      <c r="AH113" s="111">
        <f t="shared" si="49"/>
        <v>9.9657223040868714E-2</v>
      </c>
    </row>
    <row r="114" spans="1:34" ht="15.75" x14ac:dyDescent="0.25">
      <c r="A114" s="25">
        <v>280</v>
      </c>
      <c r="B114" s="26" t="s">
        <v>105</v>
      </c>
      <c r="C114" s="25">
        <v>15</v>
      </c>
      <c r="D114" s="25">
        <v>25</v>
      </c>
      <c r="E114" s="31">
        <f>'Tasapainon muutos, pl. tasaus'!D104</f>
        <v>2024</v>
      </c>
      <c r="F114" s="64">
        <v>2.415943816144078</v>
      </c>
      <c r="G114" s="32">
        <v>-155.05512025529288</v>
      </c>
      <c r="H114" s="61">
        <f t="shared" si="61"/>
        <v>-157.47106407143696</v>
      </c>
      <c r="I114" s="64">
        <f t="shared" si="50"/>
        <v>161.62496697592235</v>
      </c>
      <c r="J114" s="32">
        <f t="shared" si="51"/>
        <v>143.25153381694852</v>
      </c>
      <c r="K114" s="32">
        <f t="shared" si="52"/>
        <v>126.0034595416171</v>
      </c>
      <c r="L114" s="32">
        <f t="shared" si="53"/>
        <v>109.17456090804006</v>
      </c>
      <c r="M114" s="32">
        <f t="shared" si="54"/>
        <v>92.781025034087648</v>
      </c>
      <c r="N114" s="61">
        <f t="shared" si="55"/>
        <v>-62.274095221205229</v>
      </c>
      <c r="O114" s="87">
        <f t="shared" si="42"/>
        <v>-64.690039037349308</v>
      </c>
      <c r="P114" s="32">
        <f>Taulukko5[[#This Row],[Tasaus 2023, €/asukas]]*Taulukko5[[#This Row],[Asukasluku 31.12.2022]]</f>
        <v>327128.93315926683</v>
      </c>
      <c r="Q114" s="32">
        <f>Taulukko5[[#This Row],[Tasaus 2024, €/asukas]]*Taulukko5[[#This Row],[Asukasluku 31.12.2022]]</f>
        <v>289941.10444550379</v>
      </c>
      <c r="R114" s="32">
        <f>Taulukko5[[#This Row],[Tasaus 2025, €/asukas]]*Taulukko5[[#This Row],[Asukasluku 31.12.2022]]</f>
        <v>255031.00211223302</v>
      </c>
      <c r="S114" s="32">
        <f>Taulukko5[[#This Row],[Tasaus 2026, €/asukas]]*Taulukko5[[#This Row],[Asukasluku 31.12.2022]]</f>
        <v>220969.31127787309</v>
      </c>
      <c r="T114" s="32">
        <f>Taulukko5[[#This Row],[Tasaus 2027, €/asukas]]*Taulukko5[[#This Row],[Asukasluku 31.12.2022]]</f>
        <v>187788.79466899339</v>
      </c>
      <c r="U114" s="64">
        <f t="shared" si="56"/>
        <v>4.1539029044853919</v>
      </c>
      <c r="V114" s="32">
        <f t="shared" si="57"/>
        <v>-14.219530254488433</v>
      </c>
      <c r="W114" s="32">
        <f t="shared" si="58"/>
        <v>-31.467604529819852</v>
      </c>
      <c r="X114" s="32">
        <f t="shared" si="59"/>
        <v>-48.296503163396892</v>
      </c>
      <c r="Y114" s="99">
        <f t="shared" si="60"/>
        <v>-64.690039037349308</v>
      </c>
      <c r="Z114" s="110">
        <v>22</v>
      </c>
      <c r="AA114" s="34">
        <f t="shared" si="43"/>
        <v>9.36</v>
      </c>
      <c r="AB114" s="33">
        <f t="shared" si="44"/>
        <v>-12.64</v>
      </c>
      <c r="AC114" s="32">
        <v>147.49750363533911</v>
      </c>
      <c r="AD114" s="15">
        <f t="shared" si="45"/>
        <v>-2.8162530226648209E-2</v>
      </c>
      <c r="AE114" s="15">
        <f t="shared" si="46"/>
        <v>9.6405226556536494E-2</v>
      </c>
      <c r="AF114" s="15">
        <f t="shared" si="47"/>
        <v>0.21334330245763217</v>
      </c>
      <c r="AG114" s="15">
        <f t="shared" si="48"/>
        <v>0.32743946150303166</v>
      </c>
      <c r="AH114" s="111">
        <f t="shared" si="49"/>
        <v>0.43858395866335287</v>
      </c>
    </row>
    <row r="115" spans="1:34" ht="15.75" x14ac:dyDescent="0.25">
      <c r="A115" s="25">
        <v>284</v>
      </c>
      <c r="B115" s="26" t="s">
        <v>106</v>
      </c>
      <c r="C115" s="25">
        <v>2</v>
      </c>
      <c r="D115" s="25">
        <v>25</v>
      </c>
      <c r="E115" s="31">
        <f>'Tasapainon muutos, pl. tasaus'!D105</f>
        <v>2227</v>
      </c>
      <c r="F115" s="64">
        <v>-135.537874272549</v>
      </c>
      <c r="G115" s="32">
        <v>-347.36447684862702</v>
      </c>
      <c r="H115" s="61">
        <f t="shared" si="61"/>
        <v>-211.82660257607802</v>
      </c>
      <c r="I115" s="64">
        <f t="shared" si="50"/>
        <v>215.98050548056341</v>
      </c>
      <c r="J115" s="32">
        <f t="shared" si="51"/>
        <v>197.60707232158958</v>
      </c>
      <c r="K115" s="32">
        <f t="shared" si="52"/>
        <v>180.35899804625817</v>
      </c>
      <c r="L115" s="32">
        <f t="shared" si="53"/>
        <v>163.53009941268112</v>
      </c>
      <c r="M115" s="32">
        <f t="shared" si="54"/>
        <v>147.13656353872869</v>
      </c>
      <c r="N115" s="61">
        <f t="shared" si="55"/>
        <v>-200.22791330989833</v>
      </c>
      <c r="O115" s="87">
        <f t="shared" si="42"/>
        <v>-64.690039037349322</v>
      </c>
      <c r="P115" s="32">
        <f>Taulukko5[[#This Row],[Tasaus 2023, €/asukas]]*Taulukko5[[#This Row],[Asukasluku 31.12.2022]]</f>
        <v>480988.5857052147</v>
      </c>
      <c r="Q115" s="32">
        <f>Taulukko5[[#This Row],[Tasaus 2024, €/asukas]]*Taulukko5[[#This Row],[Asukasluku 31.12.2022]]</f>
        <v>440070.95006017998</v>
      </c>
      <c r="R115" s="32">
        <f>Taulukko5[[#This Row],[Tasaus 2025, €/asukas]]*Taulukko5[[#This Row],[Asukasluku 31.12.2022]]</f>
        <v>401659.48864901694</v>
      </c>
      <c r="S115" s="32">
        <f>Taulukko5[[#This Row],[Tasaus 2026, €/asukas]]*Taulukko5[[#This Row],[Asukasluku 31.12.2022]]</f>
        <v>364181.53139204084</v>
      </c>
      <c r="T115" s="32">
        <f>Taulukko5[[#This Row],[Tasaus 2027, €/asukas]]*Taulukko5[[#This Row],[Asukasluku 31.12.2022]]</f>
        <v>327673.12700074882</v>
      </c>
      <c r="U115" s="64">
        <f t="shared" si="56"/>
        <v>4.1539029044853919</v>
      </c>
      <c r="V115" s="32">
        <f t="shared" si="57"/>
        <v>-14.219530254488433</v>
      </c>
      <c r="W115" s="32">
        <f t="shared" si="58"/>
        <v>-31.467604529819852</v>
      </c>
      <c r="X115" s="32">
        <f t="shared" si="59"/>
        <v>-48.296503163396892</v>
      </c>
      <c r="Y115" s="99">
        <f t="shared" si="60"/>
        <v>-64.690039037349322</v>
      </c>
      <c r="Z115" s="110">
        <v>20</v>
      </c>
      <c r="AA115" s="34">
        <f t="shared" si="43"/>
        <v>7.3599999999999994</v>
      </c>
      <c r="AB115" s="33">
        <f t="shared" si="44"/>
        <v>-12.64</v>
      </c>
      <c r="AC115" s="32">
        <v>158.96363320011557</v>
      </c>
      <c r="AD115" s="15">
        <f t="shared" si="45"/>
        <v>-2.6131152269627238E-2</v>
      </c>
      <c r="AE115" s="15">
        <f t="shared" si="46"/>
        <v>8.9451467409453339E-2</v>
      </c>
      <c r="AF115" s="15">
        <f t="shared" si="47"/>
        <v>0.19795473905787009</v>
      </c>
      <c r="AG115" s="15">
        <f t="shared" si="48"/>
        <v>0.3038210827919211</v>
      </c>
      <c r="AH115" s="111">
        <f t="shared" si="49"/>
        <v>0.40694866954828945</v>
      </c>
    </row>
    <row r="116" spans="1:34" ht="15.75" x14ac:dyDescent="0.25">
      <c r="A116" s="25">
        <v>285</v>
      </c>
      <c r="B116" s="26" t="s">
        <v>107</v>
      </c>
      <c r="C116" s="25">
        <v>8</v>
      </c>
      <c r="D116" s="25">
        <v>21</v>
      </c>
      <c r="E116" s="31">
        <f>'Tasapainon muutos, pl. tasaus'!D106</f>
        <v>50617</v>
      </c>
      <c r="F116" s="64">
        <v>-67.651010605811379</v>
      </c>
      <c r="G116" s="32">
        <v>-10.63951939210223</v>
      </c>
      <c r="H116" s="61">
        <f t="shared" si="61"/>
        <v>57.011491213709149</v>
      </c>
      <c r="I116" s="64">
        <f t="shared" si="50"/>
        <v>-52.857588309223758</v>
      </c>
      <c r="J116" s="32">
        <f t="shared" si="51"/>
        <v>-41.231021468197575</v>
      </c>
      <c r="K116" s="32">
        <f t="shared" si="52"/>
        <v>-28.479095743528998</v>
      </c>
      <c r="L116" s="32">
        <f t="shared" si="53"/>
        <v>-15.307994377106047</v>
      </c>
      <c r="M116" s="32">
        <f t="shared" si="54"/>
        <v>-4.6900390373493082</v>
      </c>
      <c r="N116" s="61">
        <f t="shared" si="55"/>
        <v>-15.329558429451538</v>
      </c>
      <c r="O116" s="87">
        <f t="shared" si="42"/>
        <v>52.321452176359841</v>
      </c>
      <c r="P116" s="32">
        <f>Taulukko5[[#This Row],[Tasaus 2023, €/asukas]]*Taulukko5[[#This Row],[Asukasluku 31.12.2022]]</f>
        <v>-2675492.547447979</v>
      </c>
      <c r="Q116" s="32">
        <f>Taulukko5[[#This Row],[Tasaus 2024, €/asukas]]*Taulukko5[[#This Row],[Asukasluku 31.12.2022]]</f>
        <v>-2086990.6136557567</v>
      </c>
      <c r="R116" s="32">
        <f>Taulukko5[[#This Row],[Tasaus 2025, €/asukas]]*Taulukko5[[#This Row],[Asukasluku 31.12.2022]]</f>
        <v>-1441526.3892502072</v>
      </c>
      <c r="S116" s="32">
        <f>Taulukko5[[#This Row],[Tasaus 2026, €/asukas]]*Taulukko5[[#This Row],[Asukasluku 31.12.2022]]</f>
        <v>-774844.75138597679</v>
      </c>
      <c r="T116" s="32">
        <f>Taulukko5[[#This Row],[Tasaus 2027, €/asukas]]*Taulukko5[[#This Row],[Asukasluku 31.12.2022]]</f>
        <v>-237395.70595350993</v>
      </c>
      <c r="U116" s="64">
        <f t="shared" si="56"/>
        <v>4.1539029044853919</v>
      </c>
      <c r="V116" s="32">
        <f t="shared" si="57"/>
        <v>15.780469745511574</v>
      </c>
      <c r="W116" s="32">
        <f t="shared" si="58"/>
        <v>28.532395470180152</v>
      </c>
      <c r="X116" s="32">
        <f t="shared" si="59"/>
        <v>41.703496836603101</v>
      </c>
      <c r="Y116" s="99">
        <f t="shared" si="60"/>
        <v>52.321452176359841</v>
      </c>
      <c r="Z116" s="110">
        <v>22</v>
      </c>
      <c r="AA116" s="34">
        <f t="shared" si="43"/>
        <v>9.36</v>
      </c>
      <c r="AB116" s="33">
        <f t="shared" si="44"/>
        <v>-12.64</v>
      </c>
      <c r="AC116" s="32">
        <v>193.78226232028149</v>
      </c>
      <c r="AD116" s="15">
        <f t="shared" si="45"/>
        <v>-2.1435929453748767E-2</v>
      </c>
      <c r="AE116" s="15">
        <f t="shared" si="46"/>
        <v>-8.1434025780077662E-2</v>
      </c>
      <c r="AF116" s="15">
        <f t="shared" si="47"/>
        <v>-0.14723945901210544</v>
      </c>
      <c r="AG116" s="15">
        <f t="shared" si="48"/>
        <v>-0.21520801923385513</v>
      </c>
      <c r="AH116" s="111">
        <f t="shared" si="49"/>
        <v>-0.27000124546943022</v>
      </c>
    </row>
    <row r="117" spans="1:34" ht="15.75" x14ac:dyDescent="0.25">
      <c r="A117" s="25">
        <v>286</v>
      </c>
      <c r="B117" s="26" t="s">
        <v>108</v>
      </c>
      <c r="C117" s="25">
        <v>8</v>
      </c>
      <c r="D117" s="25">
        <v>21</v>
      </c>
      <c r="E117" s="31">
        <f>'Tasapainon muutos, pl. tasaus'!D107</f>
        <v>79429</v>
      </c>
      <c r="F117" s="64">
        <v>-315.82747838549659</v>
      </c>
      <c r="G117" s="32">
        <v>-216.57655363276891</v>
      </c>
      <c r="H117" s="61">
        <f t="shared" si="61"/>
        <v>99.250924752727684</v>
      </c>
      <c r="I117" s="64">
        <f t="shared" si="50"/>
        <v>-95.097021848242292</v>
      </c>
      <c r="J117" s="32">
        <f t="shared" si="51"/>
        <v>-83.470455007216117</v>
      </c>
      <c r="K117" s="32">
        <f t="shared" si="52"/>
        <v>-70.718529282547536</v>
      </c>
      <c r="L117" s="32">
        <f t="shared" si="53"/>
        <v>-57.547427916124583</v>
      </c>
      <c r="M117" s="32">
        <f t="shared" si="54"/>
        <v>-43.940963790076992</v>
      </c>
      <c r="N117" s="61">
        <f t="shared" si="55"/>
        <v>-260.51751742284591</v>
      </c>
      <c r="O117" s="87">
        <f t="shared" si="42"/>
        <v>55.309960962650678</v>
      </c>
      <c r="P117" s="32">
        <f>Taulukko5[[#This Row],[Tasaus 2023, €/asukas]]*Taulukko5[[#This Row],[Asukasluku 31.12.2022]]</f>
        <v>-7553461.3483840367</v>
      </c>
      <c r="Q117" s="32">
        <f>Taulukko5[[#This Row],[Tasaus 2024, €/asukas]]*Taulukko5[[#This Row],[Asukasluku 31.12.2022]]</f>
        <v>-6629974.7707681693</v>
      </c>
      <c r="R117" s="32">
        <f>Taulukko5[[#This Row],[Tasaus 2025, €/asukas]]*Taulukko5[[#This Row],[Asukasluku 31.12.2022]]</f>
        <v>-5617102.0623834683</v>
      </c>
      <c r="S117" s="32">
        <f>Taulukko5[[#This Row],[Tasaus 2026, €/asukas]]*Taulukko5[[#This Row],[Asukasluku 31.12.2022]]</f>
        <v>-4570934.6519498592</v>
      </c>
      <c r="T117" s="32">
        <f>Taulukko5[[#This Row],[Tasaus 2027, €/asukas]]*Taulukko5[[#This Row],[Asukasluku 31.12.2022]]</f>
        <v>-3490186.8128820253</v>
      </c>
      <c r="U117" s="64">
        <f t="shared" si="56"/>
        <v>4.1539029044853919</v>
      </c>
      <c r="V117" s="32">
        <f t="shared" si="57"/>
        <v>15.780469745511567</v>
      </c>
      <c r="W117" s="32">
        <f t="shared" si="58"/>
        <v>28.532395470180148</v>
      </c>
      <c r="X117" s="32">
        <f t="shared" si="59"/>
        <v>41.703496836603101</v>
      </c>
      <c r="Y117" s="99">
        <f t="shared" si="60"/>
        <v>55.309960962650692</v>
      </c>
      <c r="Z117" s="110">
        <v>21.250000000000004</v>
      </c>
      <c r="AA117" s="34">
        <f t="shared" si="43"/>
        <v>8.610000000000003</v>
      </c>
      <c r="AB117" s="33">
        <f t="shared" si="44"/>
        <v>-12.64</v>
      </c>
      <c r="AC117" s="32">
        <v>190.0056566038906</v>
      </c>
      <c r="AD117" s="15">
        <f t="shared" si="45"/>
        <v>-2.186199599912509E-2</v>
      </c>
      <c r="AE117" s="15">
        <f t="shared" si="46"/>
        <v>-8.3052631314074477E-2</v>
      </c>
      <c r="AF117" s="15">
        <f t="shared" si="47"/>
        <v>-0.15016603179168672</v>
      </c>
      <c r="AG117" s="15">
        <f t="shared" si="48"/>
        <v>-0.21948555417770216</v>
      </c>
      <c r="AH117" s="111">
        <f t="shared" si="49"/>
        <v>-0.29109639129300613</v>
      </c>
    </row>
    <row r="118" spans="1:34" ht="15.75" x14ac:dyDescent="0.25">
      <c r="A118" s="25">
        <v>287</v>
      </c>
      <c r="B118" s="26" t="s">
        <v>109</v>
      </c>
      <c r="C118" s="25">
        <v>15</v>
      </c>
      <c r="D118" s="25">
        <v>24</v>
      </c>
      <c r="E118" s="31">
        <f>'Tasapainon muutos, pl. tasaus'!D108</f>
        <v>6242</v>
      </c>
      <c r="F118" s="64">
        <v>-157.86347070853537</v>
      </c>
      <c r="G118" s="32">
        <v>-301.57648942685091</v>
      </c>
      <c r="H118" s="61">
        <f t="shared" si="61"/>
        <v>-143.71301871831554</v>
      </c>
      <c r="I118" s="64">
        <f t="shared" si="50"/>
        <v>147.86692162280093</v>
      </c>
      <c r="J118" s="32">
        <f t="shared" si="51"/>
        <v>129.49348846382711</v>
      </c>
      <c r="K118" s="32">
        <f t="shared" si="52"/>
        <v>112.24541418849569</v>
      </c>
      <c r="L118" s="32">
        <f t="shared" si="53"/>
        <v>95.416515554918647</v>
      </c>
      <c r="M118" s="32">
        <f t="shared" si="54"/>
        <v>79.02297968096623</v>
      </c>
      <c r="N118" s="61">
        <f t="shared" si="55"/>
        <v>-222.5535097458847</v>
      </c>
      <c r="O118" s="87">
        <f t="shared" si="42"/>
        <v>-64.690039037349322</v>
      </c>
      <c r="P118" s="32">
        <f>Taulukko5[[#This Row],[Tasaus 2023, €/asukas]]*Taulukko5[[#This Row],[Asukasluku 31.12.2022]]</f>
        <v>922985.32476952346</v>
      </c>
      <c r="Q118" s="32">
        <f>Taulukko5[[#This Row],[Tasaus 2024, €/asukas]]*Taulukko5[[#This Row],[Asukasluku 31.12.2022]]</f>
        <v>808298.35499120876</v>
      </c>
      <c r="R118" s="32">
        <f>Taulukko5[[#This Row],[Tasaus 2025, €/asukas]]*Taulukko5[[#This Row],[Asukasluku 31.12.2022]]</f>
        <v>700635.87536459009</v>
      </c>
      <c r="S118" s="32">
        <f>Taulukko5[[#This Row],[Tasaus 2026, €/asukas]]*Taulukko5[[#This Row],[Asukasluku 31.12.2022]]</f>
        <v>595589.89009380224</v>
      </c>
      <c r="T118" s="32">
        <f>Taulukko5[[#This Row],[Tasaus 2027, €/asukas]]*Taulukko5[[#This Row],[Asukasluku 31.12.2022]]</f>
        <v>493261.43916859123</v>
      </c>
      <c r="U118" s="64">
        <f t="shared" si="56"/>
        <v>4.1539029044853919</v>
      </c>
      <c r="V118" s="32">
        <f t="shared" si="57"/>
        <v>-14.219530254488433</v>
      </c>
      <c r="W118" s="32">
        <f t="shared" si="58"/>
        <v>-31.467604529819852</v>
      </c>
      <c r="X118" s="32">
        <f t="shared" si="59"/>
        <v>-48.296503163396892</v>
      </c>
      <c r="Y118" s="99">
        <f t="shared" si="60"/>
        <v>-64.690039037349308</v>
      </c>
      <c r="Z118" s="110">
        <v>21.5</v>
      </c>
      <c r="AA118" s="34">
        <f t="shared" si="43"/>
        <v>8.86</v>
      </c>
      <c r="AB118" s="33">
        <f t="shared" si="44"/>
        <v>-12.64</v>
      </c>
      <c r="AC118" s="32">
        <v>170.55417873923321</v>
      </c>
      <c r="AD118" s="15">
        <f t="shared" si="45"/>
        <v>-2.4355327645395618E-2</v>
      </c>
      <c r="AE118" s="15">
        <f t="shared" si="46"/>
        <v>8.3372511653491729E-2</v>
      </c>
      <c r="AF118" s="15">
        <f t="shared" si="47"/>
        <v>0.18450210227878305</v>
      </c>
      <c r="AG118" s="15">
        <f t="shared" si="48"/>
        <v>0.28317396571818543</v>
      </c>
      <c r="AH118" s="111">
        <f t="shared" si="49"/>
        <v>0.37929319302259007</v>
      </c>
    </row>
    <row r="119" spans="1:34" ht="15.75" x14ac:dyDescent="0.25">
      <c r="A119" s="25">
        <v>288</v>
      </c>
      <c r="B119" s="26" t="s">
        <v>110</v>
      </c>
      <c r="C119" s="25">
        <v>15</v>
      </c>
      <c r="D119" s="25">
        <v>24</v>
      </c>
      <c r="E119" s="31">
        <f>'Tasapainon muutos, pl. tasaus'!D109</f>
        <v>6405</v>
      </c>
      <c r="F119" s="64">
        <v>501.19577326397706</v>
      </c>
      <c r="G119" s="32">
        <v>547.2475804398108</v>
      </c>
      <c r="H119" s="61">
        <f t="shared" si="61"/>
        <v>46.051807175833744</v>
      </c>
      <c r="I119" s="64">
        <f t="shared" si="50"/>
        <v>-41.897904271348352</v>
      </c>
      <c r="J119" s="32">
        <f t="shared" si="51"/>
        <v>-30.271337430322173</v>
      </c>
      <c r="K119" s="32">
        <f t="shared" si="52"/>
        <v>-17.519411705653592</v>
      </c>
      <c r="L119" s="32">
        <f t="shared" si="53"/>
        <v>-4.3483103392306415</v>
      </c>
      <c r="M119" s="32">
        <f t="shared" si="54"/>
        <v>-4.6900390373493082</v>
      </c>
      <c r="N119" s="61">
        <f t="shared" si="55"/>
        <v>542.55754140246154</v>
      </c>
      <c r="O119" s="87">
        <f t="shared" si="42"/>
        <v>41.361768138484479</v>
      </c>
      <c r="P119" s="32">
        <f>Taulukko5[[#This Row],[Tasaus 2023, €/asukas]]*Taulukko5[[#This Row],[Asukasluku 31.12.2022]]</f>
        <v>-268356.07685798622</v>
      </c>
      <c r="Q119" s="32">
        <f>Taulukko5[[#This Row],[Tasaus 2024, €/asukas]]*Taulukko5[[#This Row],[Asukasluku 31.12.2022]]</f>
        <v>-193887.91624121353</v>
      </c>
      <c r="R119" s="32">
        <f>Taulukko5[[#This Row],[Tasaus 2025, €/asukas]]*Taulukko5[[#This Row],[Asukasluku 31.12.2022]]</f>
        <v>-112211.83197471125</v>
      </c>
      <c r="S119" s="32">
        <f>Taulukko5[[#This Row],[Tasaus 2026, €/asukas]]*Taulukko5[[#This Row],[Asukasluku 31.12.2022]]</f>
        <v>-27850.92772277226</v>
      </c>
      <c r="T119" s="32">
        <f>Taulukko5[[#This Row],[Tasaus 2027, €/asukas]]*Taulukko5[[#This Row],[Asukasluku 31.12.2022]]</f>
        <v>-30039.700034222318</v>
      </c>
      <c r="U119" s="64">
        <f t="shared" si="56"/>
        <v>4.1539029044853919</v>
      </c>
      <c r="V119" s="32">
        <f t="shared" si="57"/>
        <v>15.780469745511571</v>
      </c>
      <c r="W119" s="32">
        <f t="shared" si="58"/>
        <v>28.532395470180152</v>
      </c>
      <c r="X119" s="32">
        <f t="shared" si="59"/>
        <v>41.703496836603101</v>
      </c>
      <c r="Y119" s="99">
        <f t="shared" si="60"/>
        <v>41.361768138484436</v>
      </c>
      <c r="Z119" s="110">
        <v>21.999999999999996</v>
      </c>
      <c r="AA119" s="34">
        <f t="shared" si="43"/>
        <v>9.3599999999999959</v>
      </c>
      <c r="AB119" s="33">
        <f t="shared" si="44"/>
        <v>-12.64</v>
      </c>
      <c r="AC119" s="32">
        <v>162.80497680912777</v>
      </c>
      <c r="AD119" s="15">
        <f t="shared" si="45"/>
        <v>-2.5514594122975857E-2</v>
      </c>
      <c r="AE119" s="15">
        <f t="shared" si="46"/>
        <v>-9.6928669226202843E-2</v>
      </c>
      <c r="AF119" s="15">
        <f t="shared" si="47"/>
        <v>-0.17525505687477524</v>
      </c>
      <c r="AG119" s="15">
        <f t="shared" si="48"/>
        <v>-0.256156154768513</v>
      </c>
      <c r="AH119" s="111">
        <f t="shared" si="49"/>
        <v>-0.25405714830804521</v>
      </c>
    </row>
    <row r="120" spans="1:34" ht="15.75" x14ac:dyDescent="0.25">
      <c r="A120" s="25">
        <v>290</v>
      </c>
      <c r="B120" s="26" t="s">
        <v>111</v>
      </c>
      <c r="C120" s="25">
        <v>18</v>
      </c>
      <c r="D120" s="25">
        <v>24</v>
      </c>
      <c r="E120" s="31">
        <f>'Tasapainon muutos, pl. tasaus'!D110</f>
        <v>7755</v>
      </c>
      <c r="F120" s="64">
        <v>137.94853638478108</v>
      </c>
      <c r="G120" s="32">
        <v>26.961641599448804</v>
      </c>
      <c r="H120" s="61">
        <f t="shared" si="61"/>
        <v>-110.98689478533228</v>
      </c>
      <c r="I120" s="64">
        <f t="shared" si="50"/>
        <v>115.14079768981767</v>
      </c>
      <c r="J120" s="32">
        <f t="shared" si="51"/>
        <v>96.767364530843849</v>
      </c>
      <c r="K120" s="32">
        <f t="shared" si="52"/>
        <v>79.519290255512431</v>
      </c>
      <c r="L120" s="32">
        <f t="shared" si="53"/>
        <v>62.690391621935383</v>
      </c>
      <c r="M120" s="32">
        <f t="shared" si="54"/>
        <v>46.296855747982974</v>
      </c>
      <c r="N120" s="61">
        <f t="shared" si="55"/>
        <v>73.258497347431785</v>
      </c>
      <c r="O120" s="87">
        <f t="shared" si="42"/>
        <v>-64.690039037349294</v>
      </c>
      <c r="P120" s="32">
        <f>Taulukko5[[#This Row],[Tasaus 2023, €/asukas]]*Taulukko5[[#This Row],[Asukasluku 31.12.2022]]</f>
        <v>892916.88608453609</v>
      </c>
      <c r="Q120" s="32">
        <f>Taulukko5[[#This Row],[Tasaus 2024, €/asukas]]*Taulukko5[[#This Row],[Asukasluku 31.12.2022]]</f>
        <v>750430.91193669406</v>
      </c>
      <c r="R120" s="32">
        <f>Taulukko5[[#This Row],[Tasaus 2025, €/asukas]]*Taulukko5[[#This Row],[Asukasluku 31.12.2022]]</f>
        <v>616672.09593149892</v>
      </c>
      <c r="S120" s="32">
        <f>Taulukko5[[#This Row],[Tasaus 2026, €/asukas]]*Taulukko5[[#This Row],[Asukasluku 31.12.2022]]</f>
        <v>486163.98702810891</v>
      </c>
      <c r="T120" s="32">
        <f>Taulukko5[[#This Row],[Tasaus 2027, €/asukas]]*Taulukko5[[#This Row],[Asukasluku 31.12.2022]]</f>
        <v>359032.11632560799</v>
      </c>
      <c r="U120" s="64">
        <f t="shared" si="56"/>
        <v>4.1539029044853919</v>
      </c>
      <c r="V120" s="32">
        <f t="shared" si="57"/>
        <v>-14.219530254488433</v>
      </c>
      <c r="W120" s="32">
        <f t="shared" si="58"/>
        <v>-31.467604529819852</v>
      </c>
      <c r="X120" s="32">
        <f t="shared" si="59"/>
        <v>-48.296503163396899</v>
      </c>
      <c r="Y120" s="99">
        <f t="shared" si="60"/>
        <v>-64.690039037349308</v>
      </c>
      <c r="Z120" s="110">
        <v>22</v>
      </c>
      <c r="AA120" s="34">
        <f t="shared" si="43"/>
        <v>9.36</v>
      </c>
      <c r="AB120" s="33">
        <f t="shared" si="44"/>
        <v>-12.64</v>
      </c>
      <c r="AC120" s="32">
        <v>149.73163326034972</v>
      </c>
      <c r="AD120" s="15">
        <f t="shared" si="45"/>
        <v>-2.7742320136605245E-2</v>
      </c>
      <c r="AE120" s="15">
        <f t="shared" si="46"/>
        <v>9.4966774520944805E-2</v>
      </c>
      <c r="AF120" s="15">
        <f t="shared" si="47"/>
        <v>0.21016002994574129</v>
      </c>
      <c r="AG120" s="15">
        <f t="shared" si="48"/>
        <v>0.32255377245114342</v>
      </c>
      <c r="AH120" s="111">
        <f t="shared" si="49"/>
        <v>0.43203989450157027</v>
      </c>
    </row>
    <row r="121" spans="1:34" ht="15.75" x14ac:dyDescent="0.25">
      <c r="A121" s="25">
        <v>291</v>
      </c>
      <c r="B121" s="26" t="s">
        <v>112</v>
      </c>
      <c r="C121" s="25">
        <v>6</v>
      </c>
      <c r="D121" s="25">
        <v>25</v>
      </c>
      <c r="E121" s="31">
        <f>'Tasapainon muutos, pl. tasaus'!D111</f>
        <v>2119</v>
      </c>
      <c r="F121" s="64">
        <v>-224.87890225318543</v>
      </c>
      <c r="G121" s="32">
        <v>-630.75582645519773</v>
      </c>
      <c r="H121" s="61">
        <f t="shared" si="61"/>
        <v>-405.87692420201233</v>
      </c>
      <c r="I121" s="64">
        <f t="shared" si="50"/>
        <v>410.03082710649772</v>
      </c>
      <c r="J121" s="32">
        <f t="shared" si="51"/>
        <v>391.65739394752393</v>
      </c>
      <c r="K121" s="32">
        <f t="shared" si="52"/>
        <v>374.40931967219251</v>
      </c>
      <c r="L121" s="32">
        <f t="shared" si="53"/>
        <v>357.58042103861544</v>
      </c>
      <c r="M121" s="32">
        <f t="shared" si="54"/>
        <v>341.18688516466301</v>
      </c>
      <c r="N121" s="61">
        <f t="shared" si="55"/>
        <v>-289.56894129053472</v>
      </c>
      <c r="O121" s="87">
        <f t="shared" si="42"/>
        <v>-64.690039037349294</v>
      </c>
      <c r="P121" s="32">
        <f>Taulukko5[[#This Row],[Tasaus 2023, €/asukas]]*Taulukko5[[#This Row],[Asukasluku 31.12.2022]]</f>
        <v>868855.3226386687</v>
      </c>
      <c r="Q121" s="32">
        <f>Taulukko5[[#This Row],[Tasaus 2024, €/asukas]]*Taulukko5[[#This Row],[Asukasluku 31.12.2022]]</f>
        <v>829922.01777480321</v>
      </c>
      <c r="R121" s="32">
        <f>Taulukko5[[#This Row],[Tasaus 2025, €/asukas]]*Taulukko5[[#This Row],[Asukasluku 31.12.2022]]</f>
        <v>793373.34838537592</v>
      </c>
      <c r="S121" s="32">
        <f>Taulukko5[[#This Row],[Tasaus 2026, €/asukas]]*Taulukko5[[#This Row],[Asukasluku 31.12.2022]]</f>
        <v>757712.91218082607</v>
      </c>
      <c r="T121" s="32">
        <f>Taulukko5[[#This Row],[Tasaus 2027, €/asukas]]*Taulukko5[[#This Row],[Asukasluku 31.12.2022]]</f>
        <v>722975.00966392097</v>
      </c>
      <c r="U121" s="64">
        <f t="shared" si="56"/>
        <v>4.1539029044853919</v>
      </c>
      <c r="V121" s="32">
        <f t="shared" si="57"/>
        <v>-14.219530254488404</v>
      </c>
      <c r="W121" s="32">
        <f t="shared" si="58"/>
        <v>-31.467604529819823</v>
      </c>
      <c r="X121" s="32">
        <f t="shared" si="59"/>
        <v>-48.296503163396892</v>
      </c>
      <c r="Y121" s="99">
        <f t="shared" si="60"/>
        <v>-64.690039037349322</v>
      </c>
      <c r="Z121" s="110">
        <v>21.75</v>
      </c>
      <c r="AA121" s="34">
        <f t="shared" si="43"/>
        <v>9.11</v>
      </c>
      <c r="AB121" s="33">
        <f t="shared" si="44"/>
        <v>-12.64</v>
      </c>
      <c r="AC121" s="32">
        <v>148.02956798480622</v>
      </c>
      <c r="AD121" s="15">
        <f t="shared" si="45"/>
        <v>-2.8061305325918058E-2</v>
      </c>
      <c r="AE121" s="15">
        <f t="shared" si="46"/>
        <v>9.6058716161003047E-2</v>
      </c>
      <c r="AF121" s="15">
        <f t="shared" si="47"/>
        <v>0.21257648021407224</v>
      </c>
      <c r="AG121" s="15">
        <f t="shared" si="48"/>
        <v>0.32626254214532363</v>
      </c>
      <c r="AH121" s="111">
        <f t="shared" si="49"/>
        <v>0.43700755138317449</v>
      </c>
    </row>
    <row r="122" spans="1:34" ht="15.75" x14ac:dyDescent="0.25">
      <c r="A122" s="25">
        <v>297</v>
      </c>
      <c r="B122" s="26" t="s">
        <v>113</v>
      </c>
      <c r="C122" s="25">
        <v>11</v>
      </c>
      <c r="D122" s="25">
        <v>20</v>
      </c>
      <c r="E122" s="31">
        <f>'Tasapainon muutos, pl. tasaus'!D112</f>
        <v>122594</v>
      </c>
      <c r="F122" s="64">
        <v>-54.098936551310182</v>
      </c>
      <c r="G122" s="32">
        <v>-5.2697425194315954</v>
      </c>
      <c r="H122" s="61">
        <f t="shared" si="61"/>
        <v>48.829194031878586</v>
      </c>
      <c r="I122" s="64">
        <f t="shared" si="50"/>
        <v>-44.675291127393194</v>
      </c>
      <c r="J122" s="32">
        <f t="shared" si="51"/>
        <v>-33.048724286367012</v>
      </c>
      <c r="K122" s="32">
        <f t="shared" si="52"/>
        <v>-20.296798561698434</v>
      </c>
      <c r="L122" s="32">
        <f t="shared" si="53"/>
        <v>-7.1256971952754835</v>
      </c>
      <c r="M122" s="32">
        <f t="shared" si="54"/>
        <v>-4.6900390373493082</v>
      </c>
      <c r="N122" s="61">
        <f t="shared" si="55"/>
        <v>-9.9597815567809036</v>
      </c>
      <c r="O122" s="87">
        <f t="shared" si="42"/>
        <v>44.139154994529278</v>
      </c>
      <c r="P122" s="32">
        <f>Taulukko5[[#This Row],[Tasaus 2023, €/asukas]]*Taulukko5[[#This Row],[Asukasluku 31.12.2022]]</f>
        <v>-5476922.640471641</v>
      </c>
      <c r="Q122" s="32">
        <f>Taulukko5[[#This Row],[Tasaus 2024, €/asukas]]*Taulukko5[[#This Row],[Asukasluku 31.12.2022]]</f>
        <v>-4051575.3051628773</v>
      </c>
      <c r="R122" s="32">
        <f>Taulukko5[[#This Row],[Tasaus 2025, €/asukas]]*Taulukko5[[#This Row],[Asukasluku 31.12.2022]]</f>
        <v>-2488265.7228728579</v>
      </c>
      <c r="S122" s="32">
        <f>Taulukko5[[#This Row],[Tasaus 2026, €/asukas]]*Taulukko5[[#This Row],[Asukasluku 31.12.2022]]</f>
        <v>-873567.72195760265</v>
      </c>
      <c r="T122" s="32">
        <f>Taulukko5[[#This Row],[Tasaus 2027, €/asukas]]*Taulukko5[[#This Row],[Asukasluku 31.12.2022]]</f>
        <v>-574970.64574480103</v>
      </c>
      <c r="U122" s="64">
        <f t="shared" si="56"/>
        <v>4.1539029044853919</v>
      </c>
      <c r="V122" s="32">
        <f t="shared" si="57"/>
        <v>15.780469745511574</v>
      </c>
      <c r="W122" s="32">
        <f t="shared" si="58"/>
        <v>28.532395470180152</v>
      </c>
      <c r="X122" s="32">
        <f t="shared" si="59"/>
        <v>41.703496836603101</v>
      </c>
      <c r="Y122" s="99">
        <f t="shared" si="60"/>
        <v>44.139154994529278</v>
      </c>
      <c r="Z122" s="110">
        <v>20.75</v>
      </c>
      <c r="AA122" s="34">
        <f t="shared" si="43"/>
        <v>8.11</v>
      </c>
      <c r="AB122" s="33">
        <f t="shared" si="44"/>
        <v>-12.64</v>
      </c>
      <c r="AC122" s="32">
        <v>185.51411234624729</v>
      </c>
      <c r="AD122" s="15">
        <f t="shared" si="45"/>
        <v>-2.2391304100533676E-2</v>
      </c>
      <c r="AE122" s="15">
        <f t="shared" si="46"/>
        <v>-8.5063446364978354E-2</v>
      </c>
      <c r="AF122" s="15">
        <f t="shared" si="47"/>
        <v>-0.15380175184153491</v>
      </c>
      <c r="AG122" s="15">
        <f t="shared" si="48"/>
        <v>-0.22479959238231348</v>
      </c>
      <c r="AH122" s="111">
        <f t="shared" si="49"/>
        <v>-0.23792882620243502</v>
      </c>
    </row>
    <row r="123" spans="1:34" ht="15.75" x14ac:dyDescent="0.25">
      <c r="A123" s="25">
        <v>300</v>
      </c>
      <c r="B123" s="26" t="s">
        <v>114</v>
      </c>
      <c r="C123" s="25">
        <v>14</v>
      </c>
      <c r="D123" s="25">
        <v>25</v>
      </c>
      <c r="E123" s="31">
        <f>'Tasapainon muutos, pl. tasaus'!D113</f>
        <v>3437</v>
      </c>
      <c r="F123" s="64">
        <v>533.30197296933682</v>
      </c>
      <c r="G123" s="32">
        <v>309.76127210376768</v>
      </c>
      <c r="H123" s="61">
        <f t="shared" si="61"/>
        <v>-223.54070086556914</v>
      </c>
      <c r="I123" s="64">
        <f t="shared" si="50"/>
        <v>227.69460377005453</v>
      </c>
      <c r="J123" s="32">
        <f t="shared" si="51"/>
        <v>209.3211706110807</v>
      </c>
      <c r="K123" s="32">
        <f t="shared" si="52"/>
        <v>192.07309633574928</v>
      </c>
      <c r="L123" s="32">
        <f t="shared" si="53"/>
        <v>175.24419770217224</v>
      </c>
      <c r="M123" s="32">
        <f t="shared" si="54"/>
        <v>158.85066182821981</v>
      </c>
      <c r="N123" s="61">
        <f t="shared" si="55"/>
        <v>468.61193393198749</v>
      </c>
      <c r="O123" s="87">
        <f t="shared" si="42"/>
        <v>-64.690039037349322</v>
      </c>
      <c r="P123" s="32">
        <f>Taulukko5[[#This Row],[Tasaus 2023, €/asukas]]*Taulukko5[[#This Row],[Asukasluku 31.12.2022]]</f>
        <v>782586.35315767745</v>
      </c>
      <c r="Q123" s="32">
        <f>Taulukko5[[#This Row],[Tasaus 2024, €/asukas]]*Taulukko5[[#This Row],[Asukasluku 31.12.2022]]</f>
        <v>719436.86339028436</v>
      </c>
      <c r="R123" s="32">
        <f>Taulukko5[[#This Row],[Tasaus 2025, €/asukas]]*Taulukko5[[#This Row],[Asukasluku 31.12.2022]]</f>
        <v>660155.23210597027</v>
      </c>
      <c r="S123" s="32">
        <f>Taulukko5[[#This Row],[Tasaus 2026, €/asukas]]*Taulukko5[[#This Row],[Asukasluku 31.12.2022]]</f>
        <v>602314.30750236602</v>
      </c>
      <c r="T123" s="32">
        <f>Taulukko5[[#This Row],[Tasaus 2027, €/asukas]]*Taulukko5[[#This Row],[Asukasluku 31.12.2022]]</f>
        <v>545969.72470359155</v>
      </c>
      <c r="U123" s="64">
        <f t="shared" si="56"/>
        <v>4.1539029044853919</v>
      </c>
      <c r="V123" s="32">
        <f t="shared" si="57"/>
        <v>-14.219530254488433</v>
      </c>
      <c r="W123" s="32">
        <f t="shared" si="58"/>
        <v>-31.467604529819852</v>
      </c>
      <c r="X123" s="32">
        <f t="shared" si="59"/>
        <v>-48.296503163396892</v>
      </c>
      <c r="Y123" s="99">
        <f t="shared" si="60"/>
        <v>-64.690039037349322</v>
      </c>
      <c r="Z123" s="110">
        <v>21.000000000000004</v>
      </c>
      <c r="AA123" s="34">
        <f t="shared" si="43"/>
        <v>8.360000000000003</v>
      </c>
      <c r="AB123" s="33">
        <f t="shared" si="44"/>
        <v>-12.64</v>
      </c>
      <c r="AC123" s="32">
        <v>151.95682711241611</v>
      </c>
      <c r="AD123" s="15">
        <f t="shared" si="45"/>
        <v>-2.7336072905841717E-2</v>
      </c>
      <c r="AE123" s="15">
        <f t="shared" si="46"/>
        <v>9.357611977492114E-2</v>
      </c>
      <c r="AF123" s="15">
        <f t="shared" si="47"/>
        <v>0.20708253210986327</v>
      </c>
      <c r="AG123" s="15">
        <f t="shared" si="48"/>
        <v>0.31783042645176868</v>
      </c>
      <c r="AH123" s="111">
        <f t="shared" si="49"/>
        <v>0.42571327834775263</v>
      </c>
    </row>
    <row r="124" spans="1:34" ht="15.75" x14ac:dyDescent="0.25">
      <c r="A124" s="25">
        <v>301</v>
      </c>
      <c r="B124" s="26" t="s">
        <v>115</v>
      </c>
      <c r="C124" s="25">
        <v>14</v>
      </c>
      <c r="D124" s="25">
        <v>22</v>
      </c>
      <c r="E124" s="31">
        <f>'Tasapainon muutos, pl. tasaus'!D114</f>
        <v>19890</v>
      </c>
      <c r="F124" s="64">
        <v>218.1496074731009</v>
      </c>
      <c r="G124" s="32">
        <v>337.6431436068969</v>
      </c>
      <c r="H124" s="61">
        <f t="shared" si="61"/>
        <v>119.493536133796</v>
      </c>
      <c r="I124" s="64">
        <f t="shared" si="50"/>
        <v>-115.33963322931061</v>
      </c>
      <c r="J124" s="32">
        <f t="shared" si="51"/>
        <v>-103.71306638828443</v>
      </c>
      <c r="K124" s="32">
        <f t="shared" si="52"/>
        <v>-90.961140663615851</v>
      </c>
      <c r="L124" s="32">
        <f t="shared" si="53"/>
        <v>-77.790039297192891</v>
      </c>
      <c r="M124" s="32">
        <f t="shared" si="54"/>
        <v>-64.183575171145307</v>
      </c>
      <c r="N124" s="61">
        <f t="shared" si="55"/>
        <v>273.45956843575158</v>
      </c>
      <c r="O124" s="87">
        <f t="shared" si="42"/>
        <v>55.309960962650678</v>
      </c>
      <c r="P124" s="32">
        <f>Taulukko5[[#This Row],[Tasaus 2023, €/asukas]]*Taulukko5[[#This Row],[Asukasluku 31.12.2022]]</f>
        <v>-2294105.3049309878</v>
      </c>
      <c r="Q124" s="32">
        <f>Taulukko5[[#This Row],[Tasaus 2024, €/asukas]]*Taulukko5[[#This Row],[Asukasluku 31.12.2022]]</f>
        <v>-2062852.8904629773</v>
      </c>
      <c r="R124" s="32">
        <f>Taulukko5[[#This Row],[Tasaus 2025, €/asukas]]*Taulukko5[[#This Row],[Asukasluku 31.12.2022]]</f>
        <v>-1809217.0877993193</v>
      </c>
      <c r="S124" s="32">
        <f>Taulukko5[[#This Row],[Tasaus 2026, €/asukas]]*Taulukko5[[#This Row],[Asukasluku 31.12.2022]]</f>
        <v>-1547243.8816211666</v>
      </c>
      <c r="T124" s="32">
        <f>Taulukko5[[#This Row],[Tasaus 2027, €/asukas]]*Taulukko5[[#This Row],[Asukasluku 31.12.2022]]</f>
        <v>-1276611.3101540802</v>
      </c>
      <c r="U124" s="64">
        <f t="shared" si="56"/>
        <v>4.1539029044853919</v>
      </c>
      <c r="V124" s="32">
        <f t="shared" si="57"/>
        <v>15.780469745511567</v>
      </c>
      <c r="W124" s="32">
        <f t="shared" si="58"/>
        <v>28.532395470180148</v>
      </c>
      <c r="X124" s="32">
        <f t="shared" si="59"/>
        <v>41.703496836603108</v>
      </c>
      <c r="Y124" s="99">
        <f t="shared" si="60"/>
        <v>55.309960962650692</v>
      </c>
      <c r="Z124" s="110">
        <v>21</v>
      </c>
      <c r="AA124" s="34">
        <f t="shared" si="43"/>
        <v>8.36</v>
      </c>
      <c r="AB124" s="33">
        <f t="shared" si="44"/>
        <v>-12.64</v>
      </c>
      <c r="AC124" s="32">
        <v>155.64295320708888</v>
      </c>
      <c r="AD124" s="15">
        <f t="shared" si="45"/>
        <v>-2.6688666713734644E-2</v>
      </c>
      <c r="AE124" s="15">
        <f t="shared" si="46"/>
        <v>-0.10138891238150083</v>
      </c>
      <c r="AF124" s="15">
        <f t="shared" si="47"/>
        <v>-0.18331954567976302</v>
      </c>
      <c r="AG124" s="15">
        <f t="shared" si="48"/>
        <v>-0.26794336638623795</v>
      </c>
      <c r="AH124" s="111">
        <f t="shared" si="49"/>
        <v>-0.35536437611189942</v>
      </c>
    </row>
    <row r="125" spans="1:34" ht="15.75" x14ac:dyDescent="0.25">
      <c r="A125" s="25">
        <v>304</v>
      </c>
      <c r="B125" s="26" t="s">
        <v>116</v>
      </c>
      <c r="C125" s="25">
        <v>2</v>
      </c>
      <c r="D125" s="25">
        <v>26</v>
      </c>
      <c r="E125" s="31">
        <f>'Tasapainon muutos, pl. tasaus'!D115</f>
        <v>950</v>
      </c>
      <c r="F125" s="64">
        <v>-257.48937794310677</v>
      </c>
      <c r="G125" s="32">
        <v>-213.13602017118154</v>
      </c>
      <c r="H125" s="61">
        <f t="shared" si="61"/>
        <v>44.353357771925232</v>
      </c>
      <c r="I125" s="64">
        <f t="shared" si="50"/>
        <v>-40.19945486743984</v>
      </c>
      <c r="J125" s="32">
        <f t="shared" si="51"/>
        <v>-28.572888026413661</v>
      </c>
      <c r="K125" s="32">
        <f t="shared" si="52"/>
        <v>-15.820962301745078</v>
      </c>
      <c r="L125" s="32">
        <f t="shared" si="53"/>
        <v>-3.2965031633968969</v>
      </c>
      <c r="M125" s="32">
        <f t="shared" si="54"/>
        <v>-4.6900390373493082</v>
      </c>
      <c r="N125" s="61">
        <f t="shared" si="55"/>
        <v>-217.82605920853086</v>
      </c>
      <c r="O125" s="87">
        <f t="shared" si="42"/>
        <v>39.66331873457591</v>
      </c>
      <c r="P125" s="32">
        <f>Taulukko5[[#This Row],[Tasaus 2023, €/asukas]]*Taulukko5[[#This Row],[Asukasluku 31.12.2022]]</f>
        <v>-38189.48212406785</v>
      </c>
      <c r="Q125" s="32">
        <f>Taulukko5[[#This Row],[Tasaus 2024, €/asukas]]*Taulukko5[[#This Row],[Asukasluku 31.12.2022]]</f>
        <v>-27144.243625092979</v>
      </c>
      <c r="R125" s="32">
        <f>Taulukko5[[#This Row],[Tasaus 2025, €/asukas]]*Taulukko5[[#This Row],[Asukasluku 31.12.2022]]</f>
        <v>-15029.914186657825</v>
      </c>
      <c r="S125" s="32">
        <f>Taulukko5[[#This Row],[Tasaus 2026, €/asukas]]*Taulukko5[[#This Row],[Asukasluku 31.12.2022]]</f>
        <v>-3131.6780052270519</v>
      </c>
      <c r="T125" s="32">
        <f>Taulukko5[[#This Row],[Tasaus 2027, €/asukas]]*Taulukko5[[#This Row],[Asukasluku 31.12.2022]]</f>
        <v>-4455.537085481843</v>
      </c>
      <c r="U125" s="64">
        <f t="shared" si="56"/>
        <v>4.1539029044853919</v>
      </c>
      <c r="V125" s="32">
        <f t="shared" si="57"/>
        <v>15.780469745511571</v>
      </c>
      <c r="W125" s="32">
        <f t="shared" si="58"/>
        <v>28.532395470180155</v>
      </c>
      <c r="X125" s="32">
        <f t="shared" si="59"/>
        <v>41.056854608528333</v>
      </c>
      <c r="Y125" s="99">
        <f t="shared" si="60"/>
        <v>39.663318734575924</v>
      </c>
      <c r="Z125" s="110">
        <v>18</v>
      </c>
      <c r="AA125" s="34">
        <f t="shared" si="43"/>
        <v>5.3599999999999994</v>
      </c>
      <c r="AB125" s="33">
        <f t="shared" si="44"/>
        <v>-12.64</v>
      </c>
      <c r="AC125" s="32">
        <v>216.88166898305258</v>
      </c>
      <c r="AD125" s="15">
        <f t="shared" si="45"/>
        <v>-1.9152853830214592E-2</v>
      </c>
      <c r="AE125" s="15">
        <f t="shared" si="46"/>
        <v>-7.2760735471584168E-2</v>
      </c>
      <c r="AF125" s="15">
        <f t="shared" si="47"/>
        <v>-0.1315574322346704</v>
      </c>
      <c r="AG125" s="15">
        <f t="shared" si="48"/>
        <v>-0.18930532396325561</v>
      </c>
      <c r="AH125" s="111">
        <f t="shared" si="49"/>
        <v>-0.18287999590078435</v>
      </c>
    </row>
    <row r="126" spans="1:34" ht="15.75" x14ac:dyDescent="0.25">
      <c r="A126" s="25">
        <v>305</v>
      </c>
      <c r="B126" s="26" t="s">
        <v>117</v>
      </c>
      <c r="C126" s="25">
        <v>17</v>
      </c>
      <c r="D126" s="25">
        <v>23</v>
      </c>
      <c r="E126" s="31">
        <f>'Tasapainon muutos, pl. tasaus'!D116</f>
        <v>15146</v>
      </c>
      <c r="F126" s="64">
        <v>64.572073938580601</v>
      </c>
      <c r="G126" s="32">
        <v>-15.888850704921641</v>
      </c>
      <c r="H126" s="61">
        <f t="shared" si="61"/>
        <v>-80.460924643502238</v>
      </c>
      <c r="I126" s="64">
        <f t="shared" si="50"/>
        <v>84.61482754798763</v>
      </c>
      <c r="J126" s="32">
        <f t="shared" si="51"/>
        <v>66.241394389013806</v>
      </c>
      <c r="K126" s="32">
        <f t="shared" si="52"/>
        <v>48.993320113682394</v>
      </c>
      <c r="L126" s="32">
        <f t="shared" si="53"/>
        <v>32.164421480105339</v>
      </c>
      <c r="M126" s="32">
        <f t="shared" si="54"/>
        <v>15.77088560615293</v>
      </c>
      <c r="N126" s="61">
        <f t="shared" si="55"/>
        <v>-0.11796509876871042</v>
      </c>
      <c r="O126" s="87">
        <f t="shared" si="42"/>
        <v>-64.690039037349308</v>
      </c>
      <c r="P126" s="32">
        <f>Taulukko5[[#This Row],[Tasaus 2023, €/asukas]]*Taulukko5[[#This Row],[Asukasluku 31.12.2022]]</f>
        <v>1281576.1780418206</v>
      </c>
      <c r="Q126" s="32">
        <f>Taulukko5[[#This Row],[Tasaus 2024, €/asukas]]*Taulukko5[[#This Row],[Asukasluku 31.12.2022]]</f>
        <v>1003292.1594160032</v>
      </c>
      <c r="R126" s="32">
        <f>Taulukko5[[#This Row],[Tasaus 2025, €/asukas]]*Taulukko5[[#This Row],[Asukasluku 31.12.2022]]</f>
        <v>742052.82644183352</v>
      </c>
      <c r="S126" s="32">
        <f>Taulukko5[[#This Row],[Tasaus 2026, €/asukas]]*Taulukko5[[#This Row],[Asukasluku 31.12.2022]]</f>
        <v>487162.32773767546</v>
      </c>
      <c r="T126" s="32">
        <f>Taulukko5[[#This Row],[Tasaus 2027, €/asukas]]*Taulukko5[[#This Row],[Asukasluku 31.12.2022]]</f>
        <v>238865.83339079228</v>
      </c>
      <c r="U126" s="64">
        <f t="shared" si="56"/>
        <v>4.1539029044853919</v>
      </c>
      <c r="V126" s="32">
        <f t="shared" si="57"/>
        <v>-14.219530254488433</v>
      </c>
      <c r="W126" s="32">
        <f t="shared" si="58"/>
        <v>-31.467604529819845</v>
      </c>
      <c r="X126" s="32">
        <f t="shared" si="59"/>
        <v>-48.296503163396899</v>
      </c>
      <c r="Y126" s="99">
        <f t="shared" si="60"/>
        <v>-64.690039037349308</v>
      </c>
      <c r="Z126" s="110">
        <v>20</v>
      </c>
      <c r="AA126" s="34">
        <f t="shared" si="43"/>
        <v>7.3599999999999994</v>
      </c>
      <c r="AB126" s="33">
        <f t="shared" si="44"/>
        <v>-12.64</v>
      </c>
      <c r="AC126" s="32">
        <v>157.14570921768856</v>
      </c>
      <c r="AD126" s="15">
        <f t="shared" si="45"/>
        <v>-2.6433447818362845E-2</v>
      </c>
      <c r="AE126" s="15">
        <f t="shared" si="46"/>
        <v>9.048627751452383E-2</v>
      </c>
      <c r="AF126" s="15">
        <f t="shared" si="47"/>
        <v>0.20024475810681444</v>
      </c>
      <c r="AG126" s="15">
        <f t="shared" si="48"/>
        <v>0.30733580575523961</v>
      </c>
      <c r="AH126" s="111">
        <f t="shared" si="49"/>
        <v>0.41165641339743114</v>
      </c>
    </row>
    <row r="127" spans="1:34" ht="15.75" x14ac:dyDescent="0.25">
      <c r="A127" s="25">
        <v>309</v>
      </c>
      <c r="B127" s="26" t="s">
        <v>118</v>
      </c>
      <c r="C127" s="25">
        <v>12</v>
      </c>
      <c r="D127" s="25">
        <v>24</v>
      </c>
      <c r="E127" s="31">
        <f>'Tasapainon muutos, pl. tasaus'!D117</f>
        <v>6457</v>
      </c>
      <c r="F127" s="64">
        <v>-1047.7419328115798</v>
      </c>
      <c r="G127" s="32">
        <v>-902.3513044333996</v>
      </c>
      <c r="H127" s="61">
        <f t="shared" si="61"/>
        <v>145.39062837818017</v>
      </c>
      <c r="I127" s="64">
        <f t="shared" si="50"/>
        <v>-141.23672547369478</v>
      </c>
      <c r="J127" s="32">
        <f t="shared" si="51"/>
        <v>-129.6101586326686</v>
      </c>
      <c r="K127" s="32">
        <f t="shared" si="52"/>
        <v>-116.85823290800002</v>
      </c>
      <c r="L127" s="32">
        <f t="shared" si="53"/>
        <v>-103.68713154157706</v>
      </c>
      <c r="M127" s="32">
        <f t="shared" si="54"/>
        <v>-90.080667415529476</v>
      </c>
      <c r="N127" s="61">
        <f t="shared" si="55"/>
        <v>-992.43197184892904</v>
      </c>
      <c r="O127" s="87">
        <f t="shared" si="42"/>
        <v>55.309960962650734</v>
      </c>
      <c r="P127" s="32">
        <f>Taulukko5[[#This Row],[Tasaus 2023, €/asukas]]*Taulukko5[[#This Row],[Asukasluku 31.12.2022]]</f>
        <v>-911965.53638364712</v>
      </c>
      <c r="Q127" s="32">
        <f>Taulukko5[[#This Row],[Tasaus 2024, €/asukas]]*Taulukko5[[#This Row],[Asukasluku 31.12.2022]]</f>
        <v>-836892.79429114121</v>
      </c>
      <c r="R127" s="32">
        <f>Taulukko5[[#This Row],[Tasaus 2025, €/asukas]]*Taulukko5[[#This Row],[Asukasluku 31.12.2022]]</f>
        <v>-754553.60988695617</v>
      </c>
      <c r="S127" s="32">
        <f>Taulukko5[[#This Row],[Tasaus 2026, €/asukas]]*Taulukko5[[#This Row],[Asukasluku 31.12.2022]]</f>
        <v>-669507.80836396303</v>
      </c>
      <c r="T127" s="32">
        <f>Taulukko5[[#This Row],[Tasaus 2027, €/asukas]]*Taulukko5[[#This Row],[Asukasluku 31.12.2022]]</f>
        <v>-581650.86950207385</v>
      </c>
      <c r="U127" s="64">
        <f t="shared" si="56"/>
        <v>4.1539029044853919</v>
      </c>
      <c r="V127" s="32">
        <f t="shared" si="57"/>
        <v>15.780469745511567</v>
      </c>
      <c r="W127" s="32">
        <f t="shared" si="58"/>
        <v>28.532395470180148</v>
      </c>
      <c r="X127" s="32">
        <f t="shared" si="59"/>
        <v>41.703496836603108</v>
      </c>
      <c r="Y127" s="99">
        <f t="shared" si="60"/>
        <v>55.309960962650692</v>
      </c>
      <c r="Z127" s="110">
        <v>21.5</v>
      </c>
      <c r="AA127" s="34">
        <f t="shared" si="43"/>
        <v>8.86</v>
      </c>
      <c r="AB127" s="33">
        <f t="shared" si="44"/>
        <v>-12.64</v>
      </c>
      <c r="AC127" s="32">
        <v>145.10724652234398</v>
      </c>
      <c r="AD127" s="15">
        <f t="shared" si="45"/>
        <v>-2.8626433234991908E-2</v>
      </c>
      <c r="AE127" s="15">
        <f t="shared" si="46"/>
        <v>-0.10875039065041904</v>
      </c>
      <c r="AF127" s="15">
        <f t="shared" si="47"/>
        <v>-0.19662970770923324</v>
      </c>
      <c r="AG127" s="15">
        <f t="shared" si="48"/>
        <v>-0.28739775466817569</v>
      </c>
      <c r="AH127" s="111">
        <f t="shared" si="49"/>
        <v>-0.38116608431498233</v>
      </c>
    </row>
    <row r="128" spans="1:34" ht="15.75" x14ac:dyDescent="0.25">
      <c r="A128" s="25">
        <v>312</v>
      </c>
      <c r="B128" s="26" t="s">
        <v>119</v>
      </c>
      <c r="C128" s="25">
        <v>13</v>
      </c>
      <c r="D128" s="25">
        <v>26</v>
      </c>
      <c r="E128" s="31">
        <f>'Tasapainon muutos, pl. tasaus'!D118</f>
        <v>1196</v>
      </c>
      <c r="F128" s="64">
        <v>243.36447861488989</v>
      </c>
      <c r="G128" s="32">
        <v>365.57749888242608</v>
      </c>
      <c r="H128" s="61">
        <f t="shared" si="61"/>
        <v>122.21302026753619</v>
      </c>
      <c r="I128" s="64">
        <f t="shared" si="50"/>
        <v>-118.0591173630508</v>
      </c>
      <c r="J128" s="32">
        <f t="shared" si="51"/>
        <v>-106.43255052202463</v>
      </c>
      <c r="K128" s="32">
        <f t="shared" si="52"/>
        <v>-93.680624797356046</v>
      </c>
      <c r="L128" s="32">
        <f t="shared" si="53"/>
        <v>-80.509523430933086</v>
      </c>
      <c r="M128" s="32">
        <f t="shared" si="54"/>
        <v>-66.903059304885502</v>
      </c>
      <c r="N128" s="61">
        <f t="shared" si="55"/>
        <v>298.67443957754057</v>
      </c>
      <c r="O128" s="87">
        <f t="shared" si="42"/>
        <v>55.309960962650678</v>
      </c>
      <c r="P128" s="32">
        <f>Taulukko5[[#This Row],[Tasaus 2023, €/asukas]]*Taulukko5[[#This Row],[Asukasluku 31.12.2022]]</f>
        <v>-141198.70436620875</v>
      </c>
      <c r="Q128" s="32">
        <f>Taulukko5[[#This Row],[Tasaus 2024, €/asukas]]*Taulukko5[[#This Row],[Asukasluku 31.12.2022]]</f>
        <v>-127293.33042434146</v>
      </c>
      <c r="R128" s="32">
        <f>Taulukko5[[#This Row],[Tasaus 2025, €/asukas]]*Taulukko5[[#This Row],[Asukasluku 31.12.2022]]</f>
        <v>-112042.02725763783</v>
      </c>
      <c r="S128" s="32">
        <f>Taulukko5[[#This Row],[Tasaus 2026, €/asukas]]*Taulukko5[[#This Row],[Asukasluku 31.12.2022]]</f>
        <v>-96289.390023395972</v>
      </c>
      <c r="T128" s="32">
        <f>Taulukko5[[#This Row],[Tasaus 2027, €/asukas]]*Taulukko5[[#This Row],[Asukasluku 31.12.2022]]</f>
        <v>-80016.058928643062</v>
      </c>
      <c r="U128" s="64">
        <f t="shared" si="56"/>
        <v>4.1539029044853919</v>
      </c>
      <c r="V128" s="32">
        <f t="shared" si="57"/>
        <v>15.780469745511567</v>
      </c>
      <c r="W128" s="32">
        <f t="shared" si="58"/>
        <v>28.532395470180148</v>
      </c>
      <c r="X128" s="32">
        <f t="shared" si="59"/>
        <v>41.703496836603108</v>
      </c>
      <c r="Y128" s="99">
        <f t="shared" si="60"/>
        <v>55.309960962650692</v>
      </c>
      <c r="Z128" s="110">
        <v>22.5</v>
      </c>
      <c r="AA128" s="34">
        <f t="shared" si="43"/>
        <v>9.86</v>
      </c>
      <c r="AB128" s="33">
        <f t="shared" si="44"/>
        <v>-12.64</v>
      </c>
      <c r="AC128" s="32">
        <v>139.27052421376285</v>
      </c>
      <c r="AD128" s="15">
        <f t="shared" si="45"/>
        <v>-2.9826145395343454E-2</v>
      </c>
      <c r="AE128" s="15">
        <f t="shared" si="46"/>
        <v>-0.11330803725051337</v>
      </c>
      <c r="AF128" s="15">
        <f t="shared" si="47"/>
        <v>-0.20487031000462441</v>
      </c>
      <c r="AG128" s="15">
        <f t="shared" si="48"/>
        <v>-0.29944237714359034</v>
      </c>
      <c r="AH128" s="111">
        <f t="shared" si="49"/>
        <v>-0.39714046654808888</v>
      </c>
    </row>
    <row r="129" spans="1:34" ht="15.75" x14ac:dyDescent="0.25">
      <c r="A129" s="25">
        <v>316</v>
      </c>
      <c r="B129" s="26" t="s">
        <v>120</v>
      </c>
      <c r="C129" s="25">
        <v>7</v>
      </c>
      <c r="D129" s="25">
        <v>25</v>
      </c>
      <c r="E129" s="31">
        <f>'Tasapainon muutos, pl. tasaus'!D119</f>
        <v>4198</v>
      </c>
      <c r="F129" s="64">
        <v>-240.58786369003124</v>
      </c>
      <c r="G129" s="32">
        <v>-179.21176958666462</v>
      </c>
      <c r="H129" s="61">
        <f t="shared" si="61"/>
        <v>61.376094103366626</v>
      </c>
      <c r="I129" s="64">
        <f t="shared" si="50"/>
        <v>-57.222191198881234</v>
      </c>
      <c r="J129" s="32">
        <f t="shared" si="51"/>
        <v>-45.595624357855051</v>
      </c>
      <c r="K129" s="32">
        <f t="shared" si="52"/>
        <v>-32.84369863318647</v>
      </c>
      <c r="L129" s="32">
        <f t="shared" si="53"/>
        <v>-19.672597266763521</v>
      </c>
      <c r="M129" s="32">
        <f t="shared" si="54"/>
        <v>-6.0661331407159338</v>
      </c>
      <c r="N129" s="61">
        <f t="shared" si="55"/>
        <v>-185.27790272738054</v>
      </c>
      <c r="O129" s="87">
        <f t="shared" si="42"/>
        <v>55.309960962650706</v>
      </c>
      <c r="P129" s="32">
        <f>Taulukko5[[#This Row],[Tasaus 2023, €/asukas]]*Taulukko5[[#This Row],[Asukasluku 31.12.2022]]</f>
        <v>-240218.75865290343</v>
      </c>
      <c r="Q129" s="32">
        <f>Taulukko5[[#This Row],[Tasaus 2024, €/asukas]]*Taulukko5[[#This Row],[Asukasluku 31.12.2022]]</f>
        <v>-191410.43105427551</v>
      </c>
      <c r="R129" s="32">
        <f>Taulukko5[[#This Row],[Tasaus 2025, €/asukas]]*Taulukko5[[#This Row],[Asukasluku 31.12.2022]]</f>
        <v>-137877.8468621168</v>
      </c>
      <c r="S129" s="32">
        <f>Taulukko5[[#This Row],[Tasaus 2026, €/asukas]]*Taulukko5[[#This Row],[Asukasluku 31.12.2022]]</f>
        <v>-82585.563325873256</v>
      </c>
      <c r="T129" s="32">
        <f>Taulukko5[[#This Row],[Tasaus 2027, €/asukas]]*Taulukko5[[#This Row],[Asukasluku 31.12.2022]]</f>
        <v>-25465.62692472549</v>
      </c>
      <c r="U129" s="64">
        <f t="shared" si="56"/>
        <v>4.1539029044853919</v>
      </c>
      <c r="V129" s="32">
        <f t="shared" si="57"/>
        <v>15.780469745511574</v>
      </c>
      <c r="W129" s="32">
        <f t="shared" si="58"/>
        <v>28.532395470180155</v>
      </c>
      <c r="X129" s="32">
        <f t="shared" si="59"/>
        <v>41.703496836603108</v>
      </c>
      <c r="Y129" s="99">
        <f t="shared" si="60"/>
        <v>55.309960962650692</v>
      </c>
      <c r="Z129" s="110">
        <v>22</v>
      </c>
      <c r="AA129" s="34">
        <f t="shared" si="43"/>
        <v>9.36</v>
      </c>
      <c r="AB129" s="33">
        <f t="shared" si="44"/>
        <v>-12.64</v>
      </c>
      <c r="AC129" s="32">
        <v>173.19313503789056</v>
      </c>
      <c r="AD129" s="15">
        <f t="shared" si="45"/>
        <v>-2.3984223760235162E-2</v>
      </c>
      <c r="AE129" s="15">
        <f t="shared" si="46"/>
        <v>-9.1114868623742976E-2</v>
      </c>
      <c r="AF129" s="15">
        <f t="shared" si="47"/>
        <v>-0.16474322416958354</v>
      </c>
      <c r="AG129" s="15">
        <f t="shared" si="48"/>
        <v>-0.24079185833479699</v>
      </c>
      <c r="AH129" s="111">
        <f t="shared" si="49"/>
        <v>-0.31935423393398465</v>
      </c>
    </row>
    <row r="130" spans="1:34" ht="15.75" x14ac:dyDescent="0.25">
      <c r="A130" s="25">
        <v>317</v>
      </c>
      <c r="B130" s="26" t="s">
        <v>121</v>
      </c>
      <c r="C130" s="25">
        <v>17</v>
      </c>
      <c r="D130" s="25">
        <v>25</v>
      </c>
      <c r="E130" s="31">
        <f>'Tasapainon muutos, pl. tasaus'!D120</f>
        <v>2474</v>
      </c>
      <c r="F130" s="64">
        <v>109.61725421527832</v>
      </c>
      <c r="G130" s="32">
        <v>22.443972641742949</v>
      </c>
      <c r="H130" s="61">
        <f t="shared" si="61"/>
        <v>-87.173281573535377</v>
      </c>
      <c r="I130" s="64">
        <f t="shared" si="50"/>
        <v>91.327184478020769</v>
      </c>
      <c r="J130" s="32">
        <f t="shared" si="51"/>
        <v>72.953751319046944</v>
      </c>
      <c r="K130" s="32">
        <f t="shared" si="52"/>
        <v>55.705677043715532</v>
      </c>
      <c r="L130" s="32">
        <f t="shared" si="53"/>
        <v>38.876778410138478</v>
      </c>
      <c r="M130" s="32">
        <f t="shared" si="54"/>
        <v>22.483242536186069</v>
      </c>
      <c r="N130" s="61">
        <f t="shared" si="55"/>
        <v>44.927215177929014</v>
      </c>
      <c r="O130" s="87">
        <f t="shared" si="42"/>
        <v>-64.690039037349308</v>
      </c>
      <c r="P130" s="32">
        <f>Taulukko5[[#This Row],[Tasaus 2023, €/asukas]]*Taulukko5[[#This Row],[Asukasluku 31.12.2022]]</f>
        <v>225943.45439862338</v>
      </c>
      <c r="Q130" s="32">
        <f>Taulukko5[[#This Row],[Tasaus 2024, €/asukas]]*Taulukko5[[#This Row],[Asukasluku 31.12.2022]]</f>
        <v>180487.58076332213</v>
      </c>
      <c r="R130" s="32">
        <f>Taulukko5[[#This Row],[Tasaus 2025, €/asukas]]*Taulukko5[[#This Row],[Asukasluku 31.12.2022]]</f>
        <v>137815.84500615223</v>
      </c>
      <c r="S130" s="32">
        <f>Taulukko5[[#This Row],[Tasaus 2026, €/asukas]]*Taulukko5[[#This Row],[Asukasluku 31.12.2022]]</f>
        <v>96181.149786682596</v>
      </c>
      <c r="T130" s="32">
        <f>Taulukko5[[#This Row],[Tasaus 2027, €/asukas]]*Taulukko5[[#This Row],[Asukasluku 31.12.2022]]</f>
        <v>55623.542034524333</v>
      </c>
      <c r="U130" s="64">
        <f t="shared" si="56"/>
        <v>4.1539029044853919</v>
      </c>
      <c r="V130" s="32">
        <f t="shared" si="57"/>
        <v>-14.219530254488433</v>
      </c>
      <c r="W130" s="32">
        <f t="shared" si="58"/>
        <v>-31.467604529819845</v>
      </c>
      <c r="X130" s="32">
        <f t="shared" si="59"/>
        <v>-48.296503163396899</v>
      </c>
      <c r="Y130" s="99">
        <f t="shared" si="60"/>
        <v>-64.690039037349308</v>
      </c>
      <c r="Z130" s="110">
        <v>21.5</v>
      </c>
      <c r="AA130" s="34">
        <f t="shared" si="43"/>
        <v>8.86</v>
      </c>
      <c r="AB130" s="33">
        <f t="shared" si="44"/>
        <v>-12.64</v>
      </c>
      <c r="AC130" s="32">
        <v>129.54555275377351</v>
      </c>
      <c r="AD130" s="15">
        <f t="shared" si="45"/>
        <v>-3.2065191094446069E-2</v>
      </c>
      <c r="AE130" s="15">
        <f t="shared" si="46"/>
        <v>0.10976471173437666</v>
      </c>
      <c r="AF130" s="15">
        <f t="shared" si="47"/>
        <v>0.24290764029260148</v>
      </c>
      <c r="AG130" s="15">
        <f t="shared" si="48"/>
        <v>0.37281482950783951</v>
      </c>
      <c r="AH130" s="111">
        <f t="shared" si="49"/>
        <v>0.4993613262842399</v>
      </c>
    </row>
    <row r="131" spans="1:34" ht="15.75" x14ac:dyDescent="0.25">
      <c r="A131" s="25">
        <v>320</v>
      </c>
      <c r="B131" s="26" t="s">
        <v>122</v>
      </c>
      <c r="C131" s="25">
        <v>19</v>
      </c>
      <c r="D131" s="25">
        <v>24</v>
      </c>
      <c r="E131" s="31">
        <f>'Tasapainon muutos, pl. tasaus'!D121</f>
        <v>6996</v>
      </c>
      <c r="F131" s="64">
        <v>1279.4040693449024</v>
      </c>
      <c r="G131" s="32">
        <v>1123.5161500745796</v>
      </c>
      <c r="H131" s="61">
        <f t="shared" si="61"/>
        <v>-155.88791927032275</v>
      </c>
      <c r="I131" s="64">
        <f t="shared" si="50"/>
        <v>160.04182217480815</v>
      </c>
      <c r="J131" s="32">
        <f t="shared" si="51"/>
        <v>141.66838901583432</v>
      </c>
      <c r="K131" s="32">
        <f t="shared" si="52"/>
        <v>124.4203147405029</v>
      </c>
      <c r="L131" s="32">
        <f t="shared" si="53"/>
        <v>107.59141610692586</v>
      </c>
      <c r="M131" s="32">
        <f t="shared" si="54"/>
        <v>91.197880232973446</v>
      </c>
      <c r="N131" s="61">
        <f t="shared" si="55"/>
        <v>1214.714030307553</v>
      </c>
      <c r="O131" s="87">
        <f t="shared" si="42"/>
        <v>-64.690039037349379</v>
      </c>
      <c r="P131" s="32">
        <f>Taulukko5[[#This Row],[Tasaus 2023, €/asukas]]*Taulukko5[[#This Row],[Asukasluku 31.12.2022]]</f>
        <v>1119652.5879349578</v>
      </c>
      <c r="Q131" s="32">
        <f>Taulukko5[[#This Row],[Tasaus 2024, €/asukas]]*Taulukko5[[#This Row],[Asukasluku 31.12.2022]]</f>
        <v>991112.04955477687</v>
      </c>
      <c r="R131" s="32">
        <f>Taulukko5[[#This Row],[Tasaus 2025, €/asukas]]*Taulukko5[[#This Row],[Asukasluku 31.12.2022]]</f>
        <v>870444.52192455833</v>
      </c>
      <c r="S131" s="32">
        <f>Taulukko5[[#This Row],[Tasaus 2026, €/asukas]]*Taulukko5[[#This Row],[Asukasluku 31.12.2022]]</f>
        <v>752709.54708405328</v>
      </c>
      <c r="T131" s="32">
        <f>Taulukko5[[#This Row],[Tasaus 2027, €/asukas]]*Taulukko5[[#This Row],[Asukasluku 31.12.2022]]</f>
        <v>638020.37010988221</v>
      </c>
      <c r="U131" s="64">
        <f t="shared" si="56"/>
        <v>4.1539029044853919</v>
      </c>
      <c r="V131" s="32">
        <f t="shared" si="57"/>
        <v>-14.219530254488433</v>
      </c>
      <c r="W131" s="32">
        <f t="shared" si="58"/>
        <v>-31.467604529819852</v>
      </c>
      <c r="X131" s="32">
        <f t="shared" si="59"/>
        <v>-48.296503163396892</v>
      </c>
      <c r="Y131" s="99">
        <f t="shared" si="60"/>
        <v>-64.690039037349308</v>
      </c>
      <c r="Z131" s="110">
        <v>21.5</v>
      </c>
      <c r="AA131" s="34">
        <f t="shared" si="43"/>
        <v>8.86</v>
      </c>
      <c r="AB131" s="33">
        <f t="shared" si="44"/>
        <v>-12.64</v>
      </c>
      <c r="AC131" s="32">
        <v>168.72639838677816</v>
      </c>
      <c r="AD131" s="15">
        <f t="shared" si="45"/>
        <v>-2.4619164186526623E-2</v>
      </c>
      <c r="AE131" s="15">
        <f t="shared" si="46"/>
        <v>8.4275669903724523E-2</v>
      </c>
      <c r="AF131" s="15">
        <f t="shared" si="47"/>
        <v>0.18650077777210311</v>
      </c>
      <c r="AG131" s="15">
        <f t="shared" si="48"/>
        <v>0.28624153437261735</v>
      </c>
      <c r="AH131" s="111">
        <f t="shared" si="49"/>
        <v>0.38340200262591861</v>
      </c>
    </row>
    <row r="132" spans="1:34" ht="15.75" x14ac:dyDescent="0.25">
      <c r="A132" s="25">
        <v>322</v>
      </c>
      <c r="B132" s="26" t="s">
        <v>123</v>
      </c>
      <c r="C132" s="25">
        <v>2</v>
      </c>
      <c r="D132" s="25">
        <v>24</v>
      </c>
      <c r="E132" s="31">
        <f>'Tasapainon muutos, pl. tasaus'!D122</f>
        <v>6549</v>
      </c>
      <c r="F132" s="64">
        <v>263.22479696368868</v>
      </c>
      <c r="G132" s="32">
        <v>95.049486858511145</v>
      </c>
      <c r="H132" s="61">
        <f t="shared" si="61"/>
        <v>-168.17531010517752</v>
      </c>
      <c r="I132" s="64">
        <f t="shared" si="50"/>
        <v>172.32921300966291</v>
      </c>
      <c r="J132" s="32">
        <f t="shared" si="51"/>
        <v>153.95577985068908</v>
      </c>
      <c r="K132" s="32">
        <f t="shared" si="52"/>
        <v>136.70770557535766</v>
      </c>
      <c r="L132" s="32">
        <f t="shared" si="53"/>
        <v>119.87880694178062</v>
      </c>
      <c r="M132" s="32">
        <f t="shared" si="54"/>
        <v>103.48527106782821</v>
      </c>
      <c r="N132" s="61">
        <f t="shared" si="55"/>
        <v>198.53475792633935</v>
      </c>
      <c r="O132" s="87">
        <f t="shared" si="42"/>
        <v>-64.690039037349322</v>
      </c>
      <c r="P132" s="32">
        <f>Taulukko5[[#This Row],[Tasaus 2023, €/asukas]]*Taulukko5[[#This Row],[Asukasluku 31.12.2022]]</f>
        <v>1128584.0160002825</v>
      </c>
      <c r="Q132" s="32">
        <f>Taulukko5[[#This Row],[Tasaus 2024, €/asukas]]*Taulukko5[[#This Row],[Asukasluku 31.12.2022]]</f>
        <v>1008256.4022421628</v>
      </c>
      <c r="R132" s="32">
        <f>Taulukko5[[#This Row],[Tasaus 2025, €/asukas]]*Taulukko5[[#This Row],[Asukasluku 31.12.2022]]</f>
        <v>895298.7638130174</v>
      </c>
      <c r="S132" s="32">
        <f>Taulukko5[[#This Row],[Tasaus 2026, €/asukas]]*Taulukko5[[#This Row],[Asukasluku 31.12.2022]]</f>
        <v>785086.30666172132</v>
      </c>
      <c r="T132" s="32">
        <f>Taulukko5[[#This Row],[Tasaus 2027, €/asukas]]*Taulukko5[[#This Row],[Asukasluku 31.12.2022]]</f>
        <v>677725.04022320698</v>
      </c>
      <c r="U132" s="64">
        <f t="shared" si="56"/>
        <v>4.1539029044853919</v>
      </c>
      <c r="V132" s="32">
        <f t="shared" si="57"/>
        <v>-14.219530254488433</v>
      </c>
      <c r="W132" s="32">
        <f t="shared" si="58"/>
        <v>-31.467604529819852</v>
      </c>
      <c r="X132" s="32">
        <f t="shared" si="59"/>
        <v>-48.296503163396892</v>
      </c>
      <c r="Y132" s="99">
        <f t="shared" si="60"/>
        <v>-64.690039037349308</v>
      </c>
      <c r="Z132" s="110">
        <v>19.749999999999996</v>
      </c>
      <c r="AA132" s="34">
        <f t="shared" si="43"/>
        <v>7.1099999999999959</v>
      </c>
      <c r="AB132" s="33">
        <f t="shared" si="44"/>
        <v>-12.64</v>
      </c>
      <c r="AC132" s="32">
        <v>165.77146954017778</v>
      </c>
      <c r="AD132" s="15">
        <f t="shared" si="45"/>
        <v>-2.5058008570519531E-2</v>
      </c>
      <c r="AE132" s="15">
        <f t="shared" si="46"/>
        <v>8.5777910360154391E-2</v>
      </c>
      <c r="AF132" s="15">
        <f t="shared" si="47"/>
        <v>0.18982521309068262</v>
      </c>
      <c r="AG132" s="15">
        <f t="shared" si="48"/>
        <v>0.29134388020666813</v>
      </c>
      <c r="AH132" s="111">
        <f t="shared" si="49"/>
        <v>0.39023626451999621</v>
      </c>
    </row>
    <row r="133" spans="1:34" ht="15.75" x14ac:dyDescent="0.25">
      <c r="A133" s="25">
        <v>398</v>
      </c>
      <c r="B133" s="26" t="s">
        <v>124</v>
      </c>
      <c r="C133" s="25">
        <v>7</v>
      </c>
      <c r="D133" s="25">
        <v>20</v>
      </c>
      <c r="E133" s="31">
        <f>'Tasapainon muutos, pl. tasaus'!D123</f>
        <v>120175</v>
      </c>
      <c r="F133" s="64">
        <v>-167.40693546554465</v>
      </c>
      <c r="G133" s="32">
        <v>-303.9721084312007</v>
      </c>
      <c r="H133" s="61">
        <f t="shared" si="61"/>
        <v>-136.56517296565605</v>
      </c>
      <c r="I133" s="64">
        <f t="shared" si="50"/>
        <v>140.71907587014144</v>
      </c>
      <c r="J133" s="32">
        <f t="shared" si="51"/>
        <v>122.34564271116761</v>
      </c>
      <c r="K133" s="32">
        <f t="shared" si="52"/>
        <v>105.09756843583619</v>
      </c>
      <c r="L133" s="32">
        <f t="shared" si="53"/>
        <v>88.268669802259154</v>
      </c>
      <c r="M133" s="32">
        <f t="shared" si="54"/>
        <v>71.875133928306738</v>
      </c>
      <c r="N133" s="61">
        <f t="shared" si="55"/>
        <v>-232.09697450289394</v>
      </c>
      <c r="O133" s="87">
        <f t="shared" si="42"/>
        <v>-64.690039037349294</v>
      </c>
      <c r="P133" s="32">
        <f>Taulukko5[[#This Row],[Tasaus 2023, €/asukas]]*Taulukko5[[#This Row],[Asukasluku 31.12.2022]]</f>
        <v>16910914.942694247</v>
      </c>
      <c r="Q133" s="32">
        <f>Taulukko5[[#This Row],[Tasaus 2024, €/asukas]]*Taulukko5[[#This Row],[Asukasluku 31.12.2022]]</f>
        <v>14702887.612814568</v>
      </c>
      <c r="R133" s="32">
        <f>Taulukko5[[#This Row],[Tasaus 2025, €/asukas]]*Taulukko5[[#This Row],[Asukasluku 31.12.2022]]</f>
        <v>12630100.286776615</v>
      </c>
      <c r="S133" s="32">
        <f>Taulukko5[[#This Row],[Tasaus 2026, €/asukas]]*Taulukko5[[#This Row],[Asukasluku 31.12.2022]]</f>
        <v>10607687.393486494</v>
      </c>
      <c r="T133" s="32">
        <f>Taulukko5[[#This Row],[Tasaus 2027, €/asukas]]*Taulukko5[[#This Row],[Asukasluku 31.12.2022]]</f>
        <v>8637594.2198342625</v>
      </c>
      <c r="U133" s="64">
        <f t="shared" si="56"/>
        <v>4.1539029044853919</v>
      </c>
      <c r="V133" s="32">
        <f t="shared" si="57"/>
        <v>-14.219530254488433</v>
      </c>
      <c r="W133" s="32">
        <f t="shared" si="58"/>
        <v>-31.467604529819852</v>
      </c>
      <c r="X133" s="32">
        <f t="shared" si="59"/>
        <v>-48.296503163396892</v>
      </c>
      <c r="Y133" s="99">
        <f t="shared" si="60"/>
        <v>-64.690039037349308</v>
      </c>
      <c r="Z133" s="110">
        <v>20.75</v>
      </c>
      <c r="AA133" s="34">
        <f t="shared" si="43"/>
        <v>8.11</v>
      </c>
      <c r="AB133" s="33">
        <f t="shared" si="44"/>
        <v>-12.64</v>
      </c>
      <c r="AC133" s="32">
        <v>186.36790526684607</v>
      </c>
      <c r="AD133" s="15">
        <f t="shared" si="45"/>
        <v>-2.2288724544806862E-2</v>
      </c>
      <c r="AE133" s="15">
        <f t="shared" si="46"/>
        <v>7.6298170729174455E-2</v>
      </c>
      <c r="AF133" s="15">
        <f t="shared" si="47"/>
        <v>0.16884669323703444</v>
      </c>
      <c r="AG133" s="15">
        <f t="shared" si="48"/>
        <v>0.25914603211451454</v>
      </c>
      <c r="AH133" s="111">
        <f t="shared" si="49"/>
        <v>0.3471093316455135</v>
      </c>
    </row>
    <row r="134" spans="1:34" ht="15.75" x14ac:dyDescent="0.25">
      <c r="A134" s="25">
        <v>399</v>
      </c>
      <c r="B134" s="26" t="s">
        <v>125</v>
      </c>
      <c r="C134" s="25">
        <v>15</v>
      </c>
      <c r="D134" s="25">
        <v>24</v>
      </c>
      <c r="E134" s="31">
        <f>'Tasapainon muutos, pl. tasaus'!D124</f>
        <v>7817</v>
      </c>
      <c r="F134" s="64">
        <v>-16.437646862551677</v>
      </c>
      <c r="G134" s="32">
        <v>206.92607682390485</v>
      </c>
      <c r="H134" s="61">
        <f t="shared" si="61"/>
        <v>223.36372368645652</v>
      </c>
      <c r="I134" s="64">
        <f t="shared" si="50"/>
        <v>-219.20982078197113</v>
      </c>
      <c r="J134" s="32">
        <f t="shared" si="51"/>
        <v>-207.58325394094496</v>
      </c>
      <c r="K134" s="32">
        <f t="shared" si="52"/>
        <v>-194.83132821627638</v>
      </c>
      <c r="L134" s="32">
        <f t="shared" si="53"/>
        <v>-181.66022684985342</v>
      </c>
      <c r="M134" s="32">
        <f t="shared" si="54"/>
        <v>-168.05376272380585</v>
      </c>
      <c r="N134" s="61">
        <f t="shared" si="55"/>
        <v>38.872314100099004</v>
      </c>
      <c r="O134" s="87">
        <f t="shared" si="42"/>
        <v>55.309960962650678</v>
      </c>
      <c r="P134" s="32">
        <f>Taulukko5[[#This Row],[Tasaus 2023, €/asukas]]*Taulukko5[[#This Row],[Asukasluku 31.12.2022]]</f>
        <v>-1713563.1690526684</v>
      </c>
      <c r="Q134" s="32">
        <f>Taulukko5[[#This Row],[Tasaus 2024, €/asukas]]*Taulukko5[[#This Row],[Asukasluku 31.12.2022]]</f>
        <v>-1622678.2960563668</v>
      </c>
      <c r="R134" s="32">
        <f>Taulukko5[[#This Row],[Tasaus 2025, €/asukas]]*Taulukko5[[#This Row],[Asukasluku 31.12.2022]]</f>
        <v>-1522996.4926666324</v>
      </c>
      <c r="S134" s="32">
        <f>Taulukko5[[#This Row],[Tasaus 2026, €/asukas]]*Taulukko5[[#This Row],[Asukasluku 31.12.2022]]</f>
        <v>-1420037.9932853042</v>
      </c>
      <c r="T134" s="32">
        <f>Taulukko5[[#This Row],[Tasaus 2027, €/asukas]]*Taulukko5[[#This Row],[Asukasluku 31.12.2022]]</f>
        <v>-1313676.2632119902</v>
      </c>
      <c r="U134" s="64">
        <f t="shared" si="56"/>
        <v>4.1539029044853919</v>
      </c>
      <c r="V134" s="32">
        <f t="shared" si="57"/>
        <v>15.780469745511567</v>
      </c>
      <c r="W134" s="32">
        <f t="shared" si="58"/>
        <v>28.532395470180148</v>
      </c>
      <c r="X134" s="32">
        <f t="shared" si="59"/>
        <v>41.703496836603108</v>
      </c>
      <c r="Y134" s="99">
        <f t="shared" si="60"/>
        <v>55.309960962650678</v>
      </c>
      <c r="Z134" s="110">
        <v>21.75</v>
      </c>
      <c r="AA134" s="34">
        <f t="shared" si="43"/>
        <v>9.11</v>
      </c>
      <c r="AB134" s="33">
        <f t="shared" si="44"/>
        <v>-12.64</v>
      </c>
      <c r="AC134" s="32">
        <v>189.52774029296012</v>
      </c>
      <c r="AD134" s="15">
        <f t="shared" si="45"/>
        <v>-2.1917123572858247E-2</v>
      </c>
      <c r="AE134" s="15">
        <f t="shared" si="46"/>
        <v>-8.326205821437592E-2</v>
      </c>
      <c r="AF134" s="15">
        <f t="shared" si="47"/>
        <v>-0.15054469296197251</v>
      </c>
      <c r="AG134" s="15">
        <f t="shared" si="48"/>
        <v>-0.220039012611771</v>
      </c>
      <c r="AH134" s="111">
        <f t="shared" si="49"/>
        <v>-0.29183042480829458</v>
      </c>
    </row>
    <row r="135" spans="1:34" ht="15.75" x14ac:dyDescent="0.25">
      <c r="A135" s="25">
        <v>400</v>
      </c>
      <c r="B135" s="26" t="s">
        <v>126</v>
      </c>
      <c r="C135" s="25">
        <v>2</v>
      </c>
      <c r="D135" s="25">
        <v>24</v>
      </c>
      <c r="E135" s="31">
        <f>'Tasapainon muutos, pl. tasaus'!D125</f>
        <v>8366</v>
      </c>
      <c r="F135" s="64">
        <v>148.5788180133639</v>
      </c>
      <c r="G135" s="32">
        <v>-1.2672781666383208</v>
      </c>
      <c r="H135" s="61">
        <f t="shared" si="61"/>
        <v>-149.84609618000223</v>
      </c>
      <c r="I135" s="64">
        <f t="shared" si="50"/>
        <v>153.99999908448763</v>
      </c>
      <c r="J135" s="32">
        <f t="shared" si="51"/>
        <v>135.6265659255138</v>
      </c>
      <c r="K135" s="32">
        <f t="shared" si="52"/>
        <v>118.37849165018238</v>
      </c>
      <c r="L135" s="32">
        <f t="shared" si="53"/>
        <v>101.54959301660534</v>
      </c>
      <c r="M135" s="32">
        <f t="shared" si="54"/>
        <v>85.156057142652926</v>
      </c>
      <c r="N135" s="61">
        <f t="shared" si="55"/>
        <v>83.888778976014606</v>
      </c>
      <c r="O135" s="87">
        <f t="shared" si="42"/>
        <v>-64.690039037349294</v>
      </c>
      <c r="P135" s="32">
        <f>Taulukko5[[#This Row],[Tasaus 2023, €/asukas]]*Taulukko5[[#This Row],[Asukasluku 31.12.2022]]</f>
        <v>1288363.9923408234</v>
      </c>
      <c r="Q135" s="32">
        <f>Taulukko5[[#This Row],[Tasaus 2024, €/asukas]]*Taulukko5[[#This Row],[Asukasluku 31.12.2022]]</f>
        <v>1134651.8505328484</v>
      </c>
      <c r="R135" s="32">
        <f>Taulukko5[[#This Row],[Tasaus 2025, €/asukas]]*Taulukko5[[#This Row],[Asukasluku 31.12.2022]]</f>
        <v>990354.4611454258</v>
      </c>
      <c r="S135" s="32">
        <f>Taulukko5[[#This Row],[Tasaus 2026, €/asukas]]*Taulukko5[[#This Row],[Asukasluku 31.12.2022]]</f>
        <v>849563.89517692034</v>
      </c>
      <c r="T135" s="32">
        <f>Taulukko5[[#This Row],[Tasaus 2027, €/asukas]]*Taulukko5[[#This Row],[Asukasluku 31.12.2022]]</f>
        <v>712415.57405543444</v>
      </c>
      <c r="U135" s="64">
        <f t="shared" si="56"/>
        <v>4.1539029044853919</v>
      </c>
      <c r="V135" s="32">
        <f t="shared" si="57"/>
        <v>-14.219530254488433</v>
      </c>
      <c r="W135" s="32">
        <f t="shared" si="58"/>
        <v>-31.467604529819852</v>
      </c>
      <c r="X135" s="32">
        <f t="shared" si="59"/>
        <v>-48.296503163396892</v>
      </c>
      <c r="Y135" s="99">
        <f t="shared" si="60"/>
        <v>-64.690039037349308</v>
      </c>
      <c r="Z135" s="110">
        <v>20.75</v>
      </c>
      <c r="AA135" s="34">
        <f t="shared" si="43"/>
        <v>8.11</v>
      </c>
      <c r="AB135" s="33">
        <f t="shared" si="44"/>
        <v>-12.64</v>
      </c>
      <c r="AC135" s="32">
        <v>170.23467369256082</v>
      </c>
      <c r="AD135" s="15">
        <f t="shared" si="45"/>
        <v>-2.4401038956301156E-2</v>
      </c>
      <c r="AE135" s="15">
        <f t="shared" si="46"/>
        <v>8.3528989400646528E-2</v>
      </c>
      <c r="AF135" s="15">
        <f t="shared" si="47"/>
        <v>0.18484838515712426</v>
      </c>
      <c r="AG135" s="15">
        <f t="shared" si="48"/>
        <v>0.2837054409410098</v>
      </c>
      <c r="AH135" s="111">
        <f t="shared" si="49"/>
        <v>0.38000506967327796</v>
      </c>
    </row>
    <row r="136" spans="1:34" ht="15.75" x14ac:dyDescent="0.25">
      <c r="A136" s="25">
        <v>402</v>
      </c>
      <c r="B136" s="26" t="s">
        <v>127</v>
      </c>
      <c r="C136" s="25">
        <v>11</v>
      </c>
      <c r="D136" s="25">
        <v>24</v>
      </c>
      <c r="E136" s="31">
        <f>'Tasapainon muutos, pl. tasaus'!D126</f>
        <v>9099</v>
      </c>
      <c r="F136" s="64">
        <v>-304.84440960034408</v>
      </c>
      <c r="G136" s="32">
        <v>-117.27483457688037</v>
      </c>
      <c r="H136" s="61">
        <f t="shared" si="61"/>
        <v>187.5695750234637</v>
      </c>
      <c r="I136" s="64">
        <f t="shared" si="50"/>
        <v>-183.41567211897831</v>
      </c>
      <c r="J136" s="32">
        <f t="shared" si="51"/>
        <v>-171.78910527795213</v>
      </c>
      <c r="K136" s="32">
        <f t="shared" si="52"/>
        <v>-159.03717955328355</v>
      </c>
      <c r="L136" s="32">
        <f t="shared" si="53"/>
        <v>-145.86607818686059</v>
      </c>
      <c r="M136" s="32">
        <f t="shared" si="54"/>
        <v>-132.25961406081302</v>
      </c>
      <c r="N136" s="61">
        <f t="shared" si="55"/>
        <v>-249.5344486376934</v>
      </c>
      <c r="O136" s="87">
        <f t="shared" si="42"/>
        <v>55.309960962650678</v>
      </c>
      <c r="P136" s="32">
        <f>Taulukko5[[#This Row],[Tasaus 2023, €/asukas]]*Taulukko5[[#This Row],[Asukasluku 31.12.2022]]</f>
        <v>-1668899.2006105836</v>
      </c>
      <c r="Q136" s="32">
        <f>Taulukko5[[#This Row],[Tasaus 2024, €/asukas]]*Taulukko5[[#This Row],[Asukasluku 31.12.2022]]</f>
        <v>-1563109.0689240864</v>
      </c>
      <c r="R136" s="32">
        <f>Taulukko5[[#This Row],[Tasaus 2025, €/asukas]]*Taulukko5[[#This Row],[Asukasluku 31.12.2022]]</f>
        <v>-1447079.2967553269</v>
      </c>
      <c r="S136" s="32">
        <f>Taulukko5[[#This Row],[Tasaus 2026, €/asukas]]*Taulukko5[[#This Row],[Asukasluku 31.12.2022]]</f>
        <v>-1327235.4454222445</v>
      </c>
      <c r="T136" s="32">
        <f>Taulukko5[[#This Row],[Tasaus 2027, €/asukas]]*Taulukko5[[#This Row],[Asukasluku 31.12.2022]]</f>
        <v>-1203430.2283393377</v>
      </c>
      <c r="U136" s="64">
        <f t="shared" si="56"/>
        <v>4.1539029044853919</v>
      </c>
      <c r="V136" s="32">
        <f t="shared" si="57"/>
        <v>15.780469745511567</v>
      </c>
      <c r="W136" s="32">
        <f t="shared" si="58"/>
        <v>28.532395470180148</v>
      </c>
      <c r="X136" s="32">
        <f t="shared" si="59"/>
        <v>41.703496836603108</v>
      </c>
      <c r="Y136" s="99">
        <f t="shared" si="60"/>
        <v>55.309960962650678</v>
      </c>
      <c r="Z136" s="110">
        <v>21.25</v>
      </c>
      <c r="AA136" s="34">
        <f t="shared" si="43"/>
        <v>8.61</v>
      </c>
      <c r="AB136" s="33">
        <f t="shared" si="44"/>
        <v>-12.64</v>
      </c>
      <c r="AC136" s="32">
        <v>152.61006613908583</v>
      </c>
      <c r="AD136" s="15">
        <f t="shared" si="45"/>
        <v>-2.7219062343499714E-2</v>
      </c>
      <c r="AE136" s="15">
        <f t="shared" si="46"/>
        <v>-0.10340385889833477</v>
      </c>
      <c r="AF136" s="15">
        <f t="shared" si="47"/>
        <v>-0.18696273576197969</v>
      </c>
      <c r="AG136" s="15">
        <f t="shared" si="48"/>
        <v>-0.27326832293353021</v>
      </c>
      <c r="AH136" s="111">
        <f t="shared" si="49"/>
        <v>-0.36242668889378671</v>
      </c>
    </row>
    <row r="137" spans="1:34" ht="15.75" x14ac:dyDescent="0.25">
      <c r="A137" s="25">
        <v>403</v>
      </c>
      <c r="B137" s="26" t="s">
        <v>128</v>
      </c>
      <c r="C137" s="25">
        <v>14</v>
      </c>
      <c r="D137" s="25">
        <v>25</v>
      </c>
      <c r="E137" s="31">
        <f>'Tasapainon muutos, pl. tasaus'!D127</f>
        <v>2820</v>
      </c>
      <c r="F137" s="64">
        <v>81.150937583277681</v>
      </c>
      <c r="G137" s="32">
        <v>111.06386448620911</v>
      </c>
      <c r="H137" s="61">
        <f t="shared" si="61"/>
        <v>29.912926902931432</v>
      </c>
      <c r="I137" s="64">
        <f t="shared" si="50"/>
        <v>-25.75902399844604</v>
      </c>
      <c r="J137" s="32">
        <f t="shared" si="51"/>
        <v>-14.132457157419859</v>
      </c>
      <c r="K137" s="32">
        <f t="shared" si="52"/>
        <v>-1.467604529819847</v>
      </c>
      <c r="L137" s="32">
        <f t="shared" si="53"/>
        <v>-3.2965031633968969</v>
      </c>
      <c r="M137" s="32">
        <f t="shared" si="54"/>
        <v>-4.6900390373493082</v>
      </c>
      <c r="N137" s="61">
        <f t="shared" si="55"/>
        <v>106.3738254488598</v>
      </c>
      <c r="O137" s="87">
        <f t="shared" si="42"/>
        <v>25.222887865582123</v>
      </c>
      <c r="P137" s="32">
        <f>Taulukko5[[#This Row],[Tasaus 2023, €/asukas]]*Taulukko5[[#This Row],[Asukasluku 31.12.2022]]</f>
        <v>-72640.447675617834</v>
      </c>
      <c r="Q137" s="32">
        <f>Taulukko5[[#This Row],[Tasaus 2024, €/asukas]]*Taulukko5[[#This Row],[Asukasluku 31.12.2022]]</f>
        <v>-39853.529183924002</v>
      </c>
      <c r="R137" s="32">
        <f>Taulukko5[[#This Row],[Tasaus 2025, €/asukas]]*Taulukko5[[#This Row],[Asukasluku 31.12.2022]]</f>
        <v>-4138.6447740919684</v>
      </c>
      <c r="S137" s="32">
        <f>Taulukko5[[#This Row],[Tasaus 2026, €/asukas]]*Taulukko5[[#This Row],[Asukasluku 31.12.2022]]</f>
        <v>-9296.138920779249</v>
      </c>
      <c r="T137" s="32">
        <f>Taulukko5[[#This Row],[Tasaus 2027, €/asukas]]*Taulukko5[[#This Row],[Asukasluku 31.12.2022]]</f>
        <v>-13225.910085325049</v>
      </c>
      <c r="U137" s="64">
        <f t="shared" si="56"/>
        <v>4.1539029044853919</v>
      </c>
      <c r="V137" s="32">
        <f t="shared" si="57"/>
        <v>15.780469745511573</v>
      </c>
      <c r="W137" s="32">
        <f t="shared" si="58"/>
        <v>28.445322373111583</v>
      </c>
      <c r="X137" s="32">
        <f t="shared" si="59"/>
        <v>26.616423739534536</v>
      </c>
      <c r="Y137" s="99">
        <f t="shared" si="60"/>
        <v>25.222887865582123</v>
      </c>
      <c r="Z137" s="110">
        <v>22</v>
      </c>
      <c r="AA137" s="34">
        <f t="shared" si="43"/>
        <v>9.36</v>
      </c>
      <c r="AB137" s="33">
        <f t="shared" si="44"/>
        <v>-12.64</v>
      </c>
      <c r="AC137" s="32">
        <v>140.40646929565625</v>
      </c>
      <c r="AD137" s="15">
        <f t="shared" si="45"/>
        <v>-2.958483982485486E-2</v>
      </c>
      <c r="AE137" s="15">
        <f t="shared" si="46"/>
        <v>-0.11239132943569981</v>
      </c>
      <c r="AF137" s="15">
        <f t="shared" si="47"/>
        <v>-0.20259267621931146</v>
      </c>
      <c r="AG137" s="15">
        <f t="shared" si="48"/>
        <v>-0.1895669328703643</v>
      </c>
      <c r="AH137" s="111">
        <f t="shared" si="49"/>
        <v>-0.17964192100343943</v>
      </c>
    </row>
    <row r="138" spans="1:34" ht="15.75" x14ac:dyDescent="0.25">
      <c r="A138" s="25">
        <v>405</v>
      </c>
      <c r="B138" s="26" t="s">
        <v>129</v>
      </c>
      <c r="C138" s="25">
        <v>9</v>
      </c>
      <c r="D138" s="25">
        <v>21</v>
      </c>
      <c r="E138" s="31">
        <f>'Tasapainon muutos, pl. tasaus'!D128</f>
        <v>72650</v>
      </c>
      <c r="F138" s="64">
        <v>201.84973813530746</v>
      </c>
      <c r="G138" s="32">
        <v>160.45423372091463</v>
      </c>
      <c r="H138" s="61">
        <f t="shared" si="61"/>
        <v>-41.395504414392832</v>
      </c>
      <c r="I138" s="64">
        <f t="shared" si="50"/>
        <v>45.549407318878224</v>
      </c>
      <c r="J138" s="32">
        <f t="shared" si="51"/>
        <v>27.175974159904403</v>
      </c>
      <c r="K138" s="32">
        <f t="shared" si="52"/>
        <v>9.9278998845729856</v>
      </c>
      <c r="L138" s="32">
        <f t="shared" si="53"/>
        <v>-3.2965031633968969</v>
      </c>
      <c r="M138" s="32">
        <f t="shared" si="54"/>
        <v>-4.6900390373493082</v>
      </c>
      <c r="N138" s="61">
        <f t="shared" si="55"/>
        <v>155.76419468356534</v>
      </c>
      <c r="O138" s="87">
        <f t="shared" si="42"/>
        <v>-46.085543451742126</v>
      </c>
      <c r="P138" s="32">
        <f>Taulukko5[[#This Row],[Tasaus 2023, €/asukas]]*Taulukko5[[#This Row],[Asukasluku 31.12.2022]]</f>
        <v>3309164.4417165029</v>
      </c>
      <c r="Q138" s="32">
        <f>Taulukko5[[#This Row],[Tasaus 2024, €/asukas]]*Taulukko5[[#This Row],[Asukasluku 31.12.2022]]</f>
        <v>1974334.5227170549</v>
      </c>
      <c r="R138" s="32">
        <f>Taulukko5[[#This Row],[Tasaus 2025, €/asukas]]*Taulukko5[[#This Row],[Asukasluku 31.12.2022]]</f>
        <v>721261.92661422736</v>
      </c>
      <c r="S138" s="32">
        <f>Taulukko5[[#This Row],[Tasaus 2026, €/asukas]]*Taulukko5[[#This Row],[Asukasluku 31.12.2022]]</f>
        <v>-239490.95482078457</v>
      </c>
      <c r="T138" s="32">
        <f>Taulukko5[[#This Row],[Tasaus 2027, €/asukas]]*Taulukko5[[#This Row],[Asukasluku 31.12.2022]]</f>
        <v>-340731.33606342721</v>
      </c>
      <c r="U138" s="64">
        <f t="shared" si="56"/>
        <v>4.1539029044853919</v>
      </c>
      <c r="V138" s="32">
        <f t="shared" si="57"/>
        <v>-14.219530254488429</v>
      </c>
      <c r="W138" s="32">
        <f t="shared" si="58"/>
        <v>-31.467604529819845</v>
      </c>
      <c r="X138" s="32">
        <f t="shared" si="59"/>
        <v>-44.692007577789731</v>
      </c>
      <c r="Y138" s="99">
        <f t="shared" si="60"/>
        <v>-46.08554345174214</v>
      </c>
      <c r="Z138" s="110">
        <v>21</v>
      </c>
      <c r="AA138" s="34">
        <f t="shared" si="43"/>
        <v>8.36</v>
      </c>
      <c r="AB138" s="33">
        <f t="shared" si="44"/>
        <v>-12.64</v>
      </c>
      <c r="AC138" s="32">
        <v>183.48876736808015</v>
      </c>
      <c r="AD138" s="15">
        <f t="shared" si="45"/>
        <v>-2.2638458822673461E-2</v>
      </c>
      <c r="AE138" s="15">
        <f t="shared" si="46"/>
        <v>7.7495371833655194E-2</v>
      </c>
      <c r="AF138" s="15">
        <f t="shared" si="47"/>
        <v>0.1714960811017687</v>
      </c>
      <c r="AG138" s="15">
        <f t="shared" si="48"/>
        <v>0.24356808440560918</v>
      </c>
      <c r="AH138" s="111">
        <f t="shared" si="49"/>
        <v>0.25116275024778012</v>
      </c>
    </row>
    <row r="139" spans="1:34" ht="15.75" x14ac:dyDescent="0.25">
      <c r="A139" s="25">
        <v>407</v>
      </c>
      <c r="B139" s="26" t="s">
        <v>130</v>
      </c>
      <c r="C139" s="25">
        <v>34</v>
      </c>
      <c r="D139" s="25">
        <v>25</v>
      </c>
      <c r="E139" s="31">
        <f>'Tasapainon muutos, pl. tasaus'!D129</f>
        <v>2518</v>
      </c>
      <c r="F139" s="64">
        <v>76.087393985923626</v>
      </c>
      <c r="G139" s="32">
        <v>37.421727754392776</v>
      </c>
      <c r="H139" s="61">
        <f t="shared" si="61"/>
        <v>-38.665666231530849</v>
      </c>
      <c r="I139" s="64">
        <f t="shared" si="50"/>
        <v>42.819569136016241</v>
      </c>
      <c r="J139" s="32">
        <f t="shared" si="51"/>
        <v>24.44613597704242</v>
      </c>
      <c r="K139" s="32">
        <f t="shared" si="52"/>
        <v>7.1980617017110022</v>
      </c>
      <c r="L139" s="32">
        <f t="shared" si="53"/>
        <v>-3.2965031633968969</v>
      </c>
      <c r="M139" s="32">
        <f t="shared" si="54"/>
        <v>-4.6900390373493082</v>
      </c>
      <c r="N139" s="61">
        <f t="shared" si="55"/>
        <v>32.731688717043468</v>
      </c>
      <c r="O139" s="87">
        <f t="shared" si="42"/>
        <v>-43.355705268880158</v>
      </c>
      <c r="P139" s="32">
        <f>Taulukko5[[#This Row],[Tasaus 2023, €/asukas]]*Taulukko5[[#This Row],[Asukasluku 31.12.2022]]</f>
        <v>107819.6750844889</v>
      </c>
      <c r="Q139" s="32">
        <f>Taulukko5[[#This Row],[Tasaus 2024, €/asukas]]*Taulukko5[[#This Row],[Asukasluku 31.12.2022]]</f>
        <v>61555.370390192817</v>
      </c>
      <c r="R139" s="32">
        <f>Taulukko5[[#This Row],[Tasaus 2025, €/asukas]]*Taulukko5[[#This Row],[Asukasluku 31.12.2022]]</f>
        <v>18124.719364908302</v>
      </c>
      <c r="S139" s="32">
        <f>Taulukko5[[#This Row],[Tasaus 2026, €/asukas]]*Taulukko5[[#This Row],[Asukasluku 31.12.2022]]</f>
        <v>-8300.5949654333872</v>
      </c>
      <c r="T139" s="32">
        <f>Taulukko5[[#This Row],[Tasaus 2027, €/asukas]]*Taulukko5[[#This Row],[Asukasluku 31.12.2022]]</f>
        <v>-11809.518296045559</v>
      </c>
      <c r="U139" s="64">
        <f t="shared" si="56"/>
        <v>4.1539029044853919</v>
      </c>
      <c r="V139" s="32">
        <f t="shared" si="57"/>
        <v>-14.219530254488429</v>
      </c>
      <c r="W139" s="32">
        <f t="shared" si="58"/>
        <v>-31.467604529819848</v>
      </c>
      <c r="X139" s="32">
        <f t="shared" si="59"/>
        <v>-41.962169394927749</v>
      </c>
      <c r="Y139" s="99">
        <f t="shared" si="60"/>
        <v>-43.355705268880158</v>
      </c>
      <c r="Z139" s="110">
        <v>21.5</v>
      </c>
      <c r="AA139" s="34">
        <f t="shared" si="43"/>
        <v>8.86</v>
      </c>
      <c r="AB139" s="33">
        <f t="shared" si="44"/>
        <v>-12.64</v>
      </c>
      <c r="AC139" s="32">
        <v>158.22981309275673</v>
      </c>
      <c r="AD139" s="15">
        <f t="shared" si="45"/>
        <v>-2.6252340335195308E-2</v>
      </c>
      <c r="AE139" s="15">
        <f t="shared" si="46"/>
        <v>8.9866315181404685E-2</v>
      </c>
      <c r="AF139" s="15">
        <f t="shared" si="47"/>
        <v>0.19887279087774096</v>
      </c>
      <c r="AG139" s="15">
        <f t="shared" si="48"/>
        <v>0.26519761715403711</v>
      </c>
      <c r="AH139" s="111">
        <f t="shared" si="49"/>
        <v>0.27400465450505451</v>
      </c>
    </row>
    <row r="140" spans="1:34" ht="15.75" x14ac:dyDescent="0.25">
      <c r="A140" s="25">
        <v>408</v>
      </c>
      <c r="B140" s="26" t="s">
        <v>131</v>
      </c>
      <c r="C140" s="25">
        <v>14</v>
      </c>
      <c r="D140" s="25">
        <v>23</v>
      </c>
      <c r="E140" s="31">
        <f>'Tasapainon muutos, pl. tasaus'!D130</f>
        <v>14099</v>
      </c>
      <c r="F140" s="64">
        <v>81.715973660747238</v>
      </c>
      <c r="G140" s="32">
        <v>103.5372310830919</v>
      </c>
      <c r="H140" s="61">
        <f t="shared" si="61"/>
        <v>21.821257422344658</v>
      </c>
      <c r="I140" s="64">
        <f t="shared" si="50"/>
        <v>-17.667354517859266</v>
      </c>
      <c r="J140" s="32">
        <f t="shared" si="51"/>
        <v>-6.0407876768330864</v>
      </c>
      <c r="K140" s="32">
        <f t="shared" si="52"/>
        <v>-1.467604529819847</v>
      </c>
      <c r="L140" s="32">
        <f t="shared" si="53"/>
        <v>-3.2965031633968969</v>
      </c>
      <c r="M140" s="32">
        <f t="shared" si="54"/>
        <v>-4.6900390373493082</v>
      </c>
      <c r="N140" s="61">
        <f t="shared" si="55"/>
        <v>98.847192045742588</v>
      </c>
      <c r="O140" s="87">
        <f t="shared" si="42"/>
        <v>17.13121838499535</v>
      </c>
      <c r="P140" s="32">
        <f>Taulukko5[[#This Row],[Tasaus 2023, €/asukas]]*Taulukko5[[#This Row],[Asukasluku 31.12.2022]]</f>
        <v>-249092.0313472978</v>
      </c>
      <c r="Q140" s="32">
        <f>Taulukko5[[#This Row],[Tasaus 2024, €/asukas]]*Taulukko5[[#This Row],[Asukasluku 31.12.2022]]</f>
        <v>-85169.065455669683</v>
      </c>
      <c r="R140" s="32">
        <f>Taulukko5[[#This Row],[Tasaus 2025, €/asukas]]*Taulukko5[[#This Row],[Asukasluku 31.12.2022]]</f>
        <v>-20691.756265930024</v>
      </c>
      <c r="S140" s="32">
        <f>Taulukko5[[#This Row],[Tasaus 2026, €/asukas]]*Taulukko5[[#This Row],[Asukasluku 31.12.2022]]</f>
        <v>-46477.398100732848</v>
      </c>
      <c r="T140" s="32">
        <f>Taulukko5[[#This Row],[Tasaus 2027, €/asukas]]*Taulukko5[[#This Row],[Asukasluku 31.12.2022]]</f>
        <v>-66124.860387587891</v>
      </c>
      <c r="U140" s="64">
        <f t="shared" si="56"/>
        <v>4.1539029044853919</v>
      </c>
      <c r="V140" s="32">
        <f t="shared" si="57"/>
        <v>15.780469745511571</v>
      </c>
      <c r="W140" s="32">
        <f t="shared" si="58"/>
        <v>20.35365289252481</v>
      </c>
      <c r="X140" s="32">
        <f t="shared" si="59"/>
        <v>18.524754258947763</v>
      </c>
      <c r="Y140" s="99">
        <f t="shared" si="60"/>
        <v>17.13121838499535</v>
      </c>
      <c r="Z140" s="110">
        <v>21.5</v>
      </c>
      <c r="AA140" s="34">
        <f t="shared" si="43"/>
        <v>8.86</v>
      </c>
      <c r="AB140" s="33">
        <f t="shared" si="44"/>
        <v>-12.64</v>
      </c>
      <c r="AC140" s="32">
        <v>168.0658910570051</v>
      </c>
      <c r="AD140" s="15">
        <f t="shared" si="45"/>
        <v>-2.471591872902074E-2</v>
      </c>
      <c r="AE140" s="15">
        <f t="shared" si="46"/>
        <v>-9.3894541279402749E-2</v>
      </c>
      <c r="AF140" s="15">
        <f t="shared" si="47"/>
        <v>-0.12110519728016196</v>
      </c>
      <c r="AG140" s="15">
        <f t="shared" si="48"/>
        <v>-0.11022316391768321</v>
      </c>
      <c r="AH140" s="111">
        <f t="shared" si="49"/>
        <v>-0.10193155956424692</v>
      </c>
    </row>
    <row r="141" spans="1:34" ht="15.75" x14ac:dyDescent="0.25">
      <c r="A141" s="25">
        <v>410</v>
      </c>
      <c r="B141" s="26" t="s">
        <v>132</v>
      </c>
      <c r="C141" s="25">
        <v>13</v>
      </c>
      <c r="D141" s="25">
        <v>23</v>
      </c>
      <c r="E141" s="31">
        <f>'Tasapainon muutos, pl. tasaus'!D131</f>
        <v>18775</v>
      </c>
      <c r="F141" s="64">
        <v>-325.32560869940431</v>
      </c>
      <c r="G141" s="32">
        <v>-162.90801723336926</v>
      </c>
      <c r="H141" s="61">
        <f t="shared" si="61"/>
        <v>162.41759146603505</v>
      </c>
      <c r="I141" s="64">
        <f t="shared" si="50"/>
        <v>-158.26368856154966</v>
      </c>
      <c r="J141" s="32">
        <f t="shared" si="51"/>
        <v>-146.63712172052348</v>
      </c>
      <c r="K141" s="32">
        <f t="shared" si="52"/>
        <v>-133.8851959958549</v>
      </c>
      <c r="L141" s="32">
        <f t="shared" si="53"/>
        <v>-120.71409462943194</v>
      </c>
      <c r="M141" s="32">
        <f t="shared" si="54"/>
        <v>-107.10763050338436</v>
      </c>
      <c r="N141" s="61">
        <f t="shared" si="55"/>
        <v>-270.01564773675364</v>
      </c>
      <c r="O141" s="87">
        <f t="shared" si="42"/>
        <v>55.309960962650678</v>
      </c>
      <c r="P141" s="32">
        <f>Taulukko5[[#This Row],[Tasaus 2023, €/asukas]]*Taulukko5[[#This Row],[Asukasluku 31.12.2022]]</f>
        <v>-2971400.7527430947</v>
      </c>
      <c r="Q141" s="32">
        <f>Taulukko5[[#This Row],[Tasaus 2024, €/asukas]]*Taulukko5[[#This Row],[Asukasluku 31.12.2022]]</f>
        <v>-2753111.9603028283</v>
      </c>
      <c r="R141" s="32">
        <f>Taulukko5[[#This Row],[Tasaus 2025, €/asukas]]*Taulukko5[[#This Row],[Asukasluku 31.12.2022]]</f>
        <v>-2513694.5548221758</v>
      </c>
      <c r="S141" s="32">
        <f>Taulukko5[[#This Row],[Tasaus 2026, €/asukas]]*Taulukko5[[#This Row],[Asukasluku 31.12.2022]]</f>
        <v>-2266407.1266675848</v>
      </c>
      <c r="T141" s="32">
        <f>Taulukko5[[#This Row],[Tasaus 2027, €/asukas]]*Taulukko5[[#This Row],[Asukasluku 31.12.2022]]</f>
        <v>-2010945.7627010413</v>
      </c>
      <c r="U141" s="64">
        <f t="shared" si="56"/>
        <v>4.1539029044853919</v>
      </c>
      <c r="V141" s="32">
        <f t="shared" si="57"/>
        <v>15.780469745511567</v>
      </c>
      <c r="W141" s="32">
        <f t="shared" si="58"/>
        <v>28.532395470180148</v>
      </c>
      <c r="X141" s="32">
        <f t="shared" si="59"/>
        <v>41.703496836603108</v>
      </c>
      <c r="Y141" s="99">
        <f t="shared" si="60"/>
        <v>55.309960962650692</v>
      </c>
      <c r="Z141" s="110">
        <v>21.5</v>
      </c>
      <c r="AA141" s="34">
        <f t="shared" si="43"/>
        <v>8.86</v>
      </c>
      <c r="AB141" s="33">
        <f t="shared" si="44"/>
        <v>-12.64</v>
      </c>
      <c r="AC141" s="32">
        <v>172.8609004273552</v>
      </c>
      <c r="AD141" s="15">
        <f t="shared" si="45"/>
        <v>-2.4030320877745686E-2</v>
      </c>
      <c r="AE141" s="15">
        <f t="shared" si="46"/>
        <v>-9.1289989271711044E-2</v>
      </c>
      <c r="AF141" s="15">
        <f t="shared" si="47"/>
        <v>-0.16505985679607685</v>
      </c>
      <c r="AG141" s="15">
        <f t="shared" si="48"/>
        <v>-0.24125465465875554</v>
      </c>
      <c r="AH141" s="111">
        <f t="shared" si="49"/>
        <v>-0.31996802530769358</v>
      </c>
    </row>
    <row r="142" spans="1:34" ht="15.75" x14ac:dyDescent="0.25">
      <c r="A142" s="25">
        <v>416</v>
      </c>
      <c r="B142" s="26" t="s">
        <v>133</v>
      </c>
      <c r="C142" s="25">
        <v>9</v>
      </c>
      <c r="D142" s="25">
        <v>25</v>
      </c>
      <c r="E142" s="31">
        <f>'Tasapainon muutos, pl. tasaus'!D132</f>
        <v>2886</v>
      </c>
      <c r="F142" s="64">
        <v>1.3556669166444575</v>
      </c>
      <c r="G142" s="32">
        <v>114.58579007340937</v>
      </c>
      <c r="H142" s="61">
        <f t="shared" si="61"/>
        <v>113.23012315676492</v>
      </c>
      <c r="I142" s="64">
        <f t="shared" si="50"/>
        <v>-109.07622025227953</v>
      </c>
      <c r="J142" s="32">
        <f t="shared" si="51"/>
        <v>-97.449653411253351</v>
      </c>
      <c r="K142" s="32">
        <f t="shared" si="52"/>
        <v>-84.69772768658477</v>
      </c>
      <c r="L142" s="32">
        <f t="shared" si="53"/>
        <v>-71.52662632016181</v>
      </c>
      <c r="M142" s="32">
        <f t="shared" si="54"/>
        <v>-57.920162194114226</v>
      </c>
      <c r="N142" s="61">
        <f t="shared" si="55"/>
        <v>56.665627879295144</v>
      </c>
      <c r="O142" s="87">
        <f t="shared" si="42"/>
        <v>55.309960962650685</v>
      </c>
      <c r="P142" s="32">
        <f>Taulukko5[[#This Row],[Tasaus 2023, €/asukas]]*Taulukko5[[#This Row],[Asukasluku 31.12.2022]]</f>
        <v>-314793.9716480787</v>
      </c>
      <c r="Q142" s="32">
        <f>Taulukko5[[#This Row],[Tasaus 2024, €/asukas]]*Taulukko5[[#This Row],[Asukasluku 31.12.2022]]</f>
        <v>-281239.69974487717</v>
      </c>
      <c r="R142" s="32">
        <f>Taulukko5[[#This Row],[Tasaus 2025, €/asukas]]*Taulukko5[[#This Row],[Asukasluku 31.12.2022]]</f>
        <v>-244437.64210348364</v>
      </c>
      <c r="S142" s="32">
        <f>Taulukko5[[#This Row],[Tasaus 2026, €/asukas]]*Taulukko5[[#This Row],[Asukasluku 31.12.2022]]</f>
        <v>-206425.84355998697</v>
      </c>
      <c r="T142" s="32">
        <f>Taulukko5[[#This Row],[Tasaus 2027, €/asukas]]*Taulukko5[[#This Row],[Asukasluku 31.12.2022]]</f>
        <v>-167157.58809221367</v>
      </c>
      <c r="U142" s="64">
        <f t="shared" si="56"/>
        <v>4.1539029044853919</v>
      </c>
      <c r="V142" s="32">
        <f t="shared" si="57"/>
        <v>15.780469745511567</v>
      </c>
      <c r="W142" s="32">
        <f t="shared" si="58"/>
        <v>28.532395470180148</v>
      </c>
      <c r="X142" s="32">
        <f t="shared" si="59"/>
        <v>41.703496836603108</v>
      </c>
      <c r="Y142" s="99">
        <f t="shared" si="60"/>
        <v>55.309960962650692</v>
      </c>
      <c r="Z142" s="110">
        <v>21.999999999999996</v>
      </c>
      <c r="AA142" s="34">
        <f t="shared" si="43"/>
        <v>9.3599999999999959</v>
      </c>
      <c r="AB142" s="33">
        <f t="shared" si="44"/>
        <v>-12.64</v>
      </c>
      <c r="AC142" s="32">
        <v>167.36629559402743</v>
      </c>
      <c r="AD142" s="15">
        <f t="shared" si="45"/>
        <v>-2.4819231911312176E-2</v>
      </c>
      <c r="AE142" s="15">
        <f t="shared" si="46"/>
        <v>-9.4287022900892262E-2</v>
      </c>
      <c r="AF142" s="15">
        <f t="shared" si="47"/>
        <v>-0.17047874166606306</v>
      </c>
      <c r="AG142" s="15">
        <f t="shared" si="48"/>
        <v>-0.24917500078845817</v>
      </c>
      <c r="AH142" s="111">
        <f t="shared" si="49"/>
        <v>-0.33047251698044072</v>
      </c>
    </row>
    <row r="143" spans="1:34" ht="15.75" x14ac:dyDescent="0.25">
      <c r="A143" s="25">
        <v>418</v>
      </c>
      <c r="B143" s="26" t="s">
        <v>134</v>
      </c>
      <c r="C143" s="25">
        <v>6</v>
      </c>
      <c r="D143" s="25">
        <v>22</v>
      </c>
      <c r="E143" s="31">
        <f>'Tasapainon muutos, pl. tasaus'!D133</f>
        <v>24580</v>
      </c>
      <c r="F143" s="64">
        <v>-56.932142376178305</v>
      </c>
      <c r="G143" s="32">
        <v>-67.304764833408001</v>
      </c>
      <c r="H143" s="61">
        <f t="shared" si="61"/>
        <v>-10.372622457229696</v>
      </c>
      <c r="I143" s="64">
        <f t="shared" si="50"/>
        <v>14.526525361715088</v>
      </c>
      <c r="J143" s="32">
        <f t="shared" si="51"/>
        <v>0.78046974551157189</v>
      </c>
      <c r="K143" s="32">
        <f t="shared" si="52"/>
        <v>-1.467604529819847</v>
      </c>
      <c r="L143" s="32">
        <f t="shared" si="53"/>
        <v>-3.2965031633968969</v>
      </c>
      <c r="M143" s="32">
        <f t="shared" si="54"/>
        <v>-4.6900390373493082</v>
      </c>
      <c r="N143" s="61">
        <f t="shared" si="55"/>
        <v>-71.994803870757309</v>
      </c>
      <c r="O143" s="87">
        <f t="shared" si="42"/>
        <v>-15.062661494579004</v>
      </c>
      <c r="P143" s="32">
        <f>Taulukko5[[#This Row],[Tasaus 2023, €/asukas]]*Taulukko5[[#This Row],[Asukasluku 31.12.2022]]</f>
        <v>357061.99339095684</v>
      </c>
      <c r="Q143" s="32">
        <f>Taulukko5[[#This Row],[Tasaus 2024, €/asukas]]*Taulukko5[[#This Row],[Asukasluku 31.12.2022]]</f>
        <v>19183.946344674438</v>
      </c>
      <c r="R143" s="32">
        <f>Taulukko5[[#This Row],[Tasaus 2025, €/asukas]]*Taulukko5[[#This Row],[Asukasluku 31.12.2022]]</f>
        <v>-36073.719342971839</v>
      </c>
      <c r="S143" s="32">
        <f>Taulukko5[[#This Row],[Tasaus 2026, €/asukas]]*Taulukko5[[#This Row],[Asukasluku 31.12.2022]]</f>
        <v>-81028.047756295724</v>
      </c>
      <c r="T143" s="32">
        <f>Taulukko5[[#This Row],[Tasaus 2027, €/asukas]]*Taulukko5[[#This Row],[Asukasluku 31.12.2022]]</f>
        <v>-115281.15953804599</v>
      </c>
      <c r="U143" s="64">
        <f t="shared" si="56"/>
        <v>4.1539029044853919</v>
      </c>
      <c r="V143" s="32">
        <f t="shared" si="57"/>
        <v>-9.5921527117181231</v>
      </c>
      <c r="W143" s="32">
        <f t="shared" si="58"/>
        <v>-11.840226987049542</v>
      </c>
      <c r="X143" s="32">
        <f t="shared" si="59"/>
        <v>-13.669125620626593</v>
      </c>
      <c r="Y143" s="99">
        <f t="shared" si="60"/>
        <v>-15.062661494579004</v>
      </c>
      <c r="Z143" s="110">
        <v>20.5</v>
      </c>
      <c r="AA143" s="34">
        <f t="shared" si="43"/>
        <v>7.8599999999999994</v>
      </c>
      <c r="AB143" s="33">
        <f t="shared" si="44"/>
        <v>-12.64</v>
      </c>
      <c r="AC143" s="32">
        <v>207.40438296891145</v>
      </c>
      <c r="AD143" s="15">
        <f t="shared" si="45"/>
        <v>-2.0028038197765736E-2</v>
      </c>
      <c r="AE143" s="15">
        <f t="shared" si="46"/>
        <v>4.6248553547472156E-2</v>
      </c>
      <c r="AF143" s="15">
        <f t="shared" si="47"/>
        <v>5.7087641146061574E-2</v>
      </c>
      <c r="AG143" s="15">
        <f t="shared" si="48"/>
        <v>6.5905673857796457E-2</v>
      </c>
      <c r="AH143" s="111">
        <f t="shared" si="49"/>
        <v>7.2624605512009832E-2</v>
      </c>
    </row>
    <row r="144" spans="1:34" ht="15.75" x14ac:dyDescent="0.25">
      <c r="A144" s="25">
        <v>420</v>
      </c>
      <c r="B144" s="26" t="s">
        <v>135</v>
      </c>
      <c r="C144" s="25">
        <v>11</v>
      </c>
      <c r="D144" s="25">
        <v>24</v>
      </c>
      <c r="E144" s="31">
        <f>'Tasapainon muutos, pl. tasaus'!D134</f>
        <v>9177</v>
      </c>
      <c r="F144" s="64">
        <v>69.068765047219529</v>
      </c>
      <c r="G144" s="32">
        <v>19.73788210060831</v>
      </c>
      <c r="H144" s="61">
        <f t="shared" si="61"/>
        <v>-49.330882946611219</v>
      </c>
      <c r="I144" s="64">
        <f t="shared" si="50"/>
        <v>53.484785851096611</v>
      </c>
      <c r="J144" s="32">
        <f t="shared" si="51"/>
        <v>35.111352692122793</v>
      </c>
      <c r="K144" s="32">
        <f t="shared" si="52"/>
        <v>17.863278416791371</v>
      </c>
      <c r="L144" s="32">
        <f t="shared" si="53"/>
        <v>1.0343797832143218</v>
      </c>
      <c r="M144" s="32">
        <f t="shared" si="54"/>
        <v>-4.6900390373493082</v>
      </c>
      <c r="N144" s="61">
        <f t="shared" si="55"/>
        <v>15.047843063259002</v>
      </c>
      <c r="O144" s="87">
        <f t="shared" si="42"/>
        <v>-54.020921983960527</v>
      </c>
      <c r="P144" s="32">
        <f>Taulukko5[[#This Row],[Tasaus 2023, €/asukas]]*Taulukko5[[#This Row],[Asukasluku 31.12.2022]]</f>
        <v>490829.87975551357</v>
      </c>
      <c r="Q144" s="32">
        <f>Taulukko5[[#This Row],[Tasaus 2024, €/asukas]]*Taulukko5[[#This Row],[Asukasluku 31.12.2022]]</f>
        <v>322216.88365561084</v>
      </c>
      <c r="R144" s="32">
        <f>Taulukko5[[#This Row],[Tasaus 2025, €/asukas]]*Taulukko5[[#This Row],[Asukasluku 31.12.2022]]</f>
        <v>163931.3060308944</v>
      </c>
      <c r="S144" s="32">
        <f>Taulukko5[[#This Row],[Tasaus 2026, €/asukas]]*Taulukko5[[#This Row],[Asukasluku 31.12.2022]]</f>
        <v>9492.5032705578305</v>
      </c>
      <c r="T144" s="32">
        <f>Taulukko5[[#This Row],[Tasaus 2027, €/asukas]]*Taulukko5[[#This Row],[Asukasluku 31.12.2022]]</f>
        <v>-43040.488245754605</v>
      </c>
      <c r="U144" s="64">
        <f t="shared" si="56"/>
        <v>4.1539029044853919</v>
      </c>
      <c r="V144" s="32">
        <f t="shared" si="57"/>
        <v>-14.219530254488426</v>
      </c>
      <c r="W144" s="32">
        <f t="shared" si="58"/>
        <v>-31.467604529819848</v>
      </c>
      <c r="X144" s="32">
        <f t="shared" si="59"/>
        <v>-48.296503163396899</v>
      </c>
      <c r="Y144" s="99">
        <f t="shared" si="60"/>
        <v>-54.020921983960527</v>
      </c>
      <c r="Z144" s="110">
        <v>21</v>
      </c>
      <c r="AA144" s="34">
        <f t="shared" si="43"/>
        <v>8.36</v>
      </c>
      <c r="AB144" s="33">
        <f t="shared" si="44"/>
        <v>-12.64</v>
      </c>
      <c r="AC144" s="32">
        <v>172.21293669140405</v>
      </c>
      <c r="AD144" s="15">
        <f t="shared" si="45"/>
        <v>-2.4120736712880946E-2</v>
      </c>
      <c r="AE144" s="15">
        <f t="shared" si="46"/>
        <v>8.2569466195034052E-2</v>
      </c>
      <c r="AF144" s="15">
        <f t="shared" si="47"/>
        <v>0.18272497487345005</v>
      </c>
      <c r="AG144" s="15">
        <f t="shared" si="48"/>
        <v>0.28044642923627466</v>
      </c>
      <c r="AH144" s="111">
        <f t="shared" si="49"/>
        <v>0.31368678231626118</v>
      </c>
    </row>
    <row r="145" spans="1:34" ht="15.75" x14ac:dyDescent="0.25">
      <c r="A145" s="25">
        <v>421</v>
      </c>
      <c r="B145" s="26" t="s">
        <v>136</v>
      </c>
      <c r="C145" s="25">
        <v>16</v>
      </c>
      <c r="D145" s="25">
        <v>26</v>
      </c>
      <c r="E145" s="31">
        <f>'Tasapainon muutos, pl. tasaus'!D135</f>
        <v>695</v>
      </c>
      <c r="F145" s="64">
        <v>-2136.674643570072</v>
      </c>
      <c r="G145" s="32">
        <v>-2324.0729438027602</v>
      </c>
      <c r="H145" s="61">
        <f t="shared" si="61"/>
        <v>-187.39830023268814</v>
      </c>
      <c r="I145" s="64">
        <f t="shared" si="50"/>
        <v>191.55220313717354</v>
      </c>
      <c r="J145" s="32">
        <f t="shared" si="51"/>
        <v>173.17876997819971</v>
      </c>
      <c r="K145" s="32">
        <f t="shared" si="52"/>
        <v>155.93069570286829</v>
      </c>
      <c r="L145" s="32">
        <f t="shared" si="53"/>
        <v>139.10179706929125</v>
      </c>
      <c r="M145" s="32">
        <f t="shared" si="54"/>
        <v>122.70826119533884</v>
      </c>
      <c r="N145" s="61">
        <f t="shared" si="55"/>
        <v>-2201.3646826074214</v>
      </c>
      <c r="O145" s="87">
        <f t="shared" ref="O145:O208" si="62">N145-F145</f>
        <v>-64.690039037349379</v>
      </c>
      <c r="P145" s="32">
        <f>Taulukko5[[#This Row],[Tasaus 2023, €/asukas]]*Taulukko5[[#This Row],[Asukasluku 31.12.2022]]</f>
        <v>133128.78118033562</v>
      </c>
      <c r="Q145" s="32">
        <f>Taulukko5[[#This Row],[Tasaus 2024, €/asukas]]*Taulukko5[[#This Row],[Asukasluku 31.12.2022]]</f>
        <v>120359.2451348488</v>
      </c>
      <c r="R145" s="32">
        <f>Taulukko5[[#This Row],[Tasaus 2025, €/asukas]]*Taulukko5[[#This Row],[Asukasluku 31.12.2022]]</f>
        <v>108371.83351349346</v>
      </c>
      <c r="S145" s="32">
        <f>Taulukko5[[#This Row],[Tasaus 2026, €/asukas]]*Taulukko5[[#This Row],[Asukasluku 31.12.2022]]</f>
        <v>96675.748963157414</v>
      </c>
      <c r="T145" s="32">
        <f>Taulukko5[[#This Row],[Tasaus 2027, €/asukas]]*Taulukko5[[#This Row],[Asukasluku 31.12.2022]]</f>
        <v>85282.241530760497</v>
      </c>
      <c r="U145" s="64">
        <f t="shared" si="56"/>
        <v>4.1539029044853919</v>
      </c>
      <c r="V145" s="32">
        <f t="shared" si="57"/>
        <v>-14.219530254488433</v>
      </c>
      <c r="W145" s="32">
        <f t="shared" si="58"/>
        <v>-31.467604529819852</v>
      </c>
      <c r="X145" s="32">
        <f t="shared" si="59"/>
        <v>-48.296503163396892</v>
      </c>
      <c r="Y145" s="99">
        <f t="shared" si="60"/>
        <v>-64.690039037349308</v>
      </c>
      <c r="Z145" s="110">
        <v>21</v>
      </c>
      <c r="AA145" s="34">
        <f t="shared" ref="AA145:AA208" si="63">Z145-$E$9</f>
        <v>8.36</v>
      </c>
      <c r="AB145" s="33">
        <f t="shared" ref="AB145:AB208" si="64">AA145-Z145</f>
        <v>-12.64</v>
      </c>
      <c r="AC145" s="32">
        <v>136.6416472912592</v>
      </c>
      <c r="AD145" s="15">
        <f t="shared" ref="AD145:AD208" si="65">-U145/$AC145</f>
        <v>-3.0399976777439743E-2</v>
      </c>
      <c r="AE145" s="15">
        <f t="shared" ref="AE145:AE208" si="66">-V145/$AC145</f>
        <v>0.10406439424854649</v>
      </c>
      <c r="AF145" s="15">
        <f t="shared" ref="AF145:AF208" si="67">-W145/$AC145</f>
        <v>0.23029292425569869</v>
      </c>
      <c r="AG145" s="15">
        <f t="shared" ref="AG145:AG208" si="68">-X145/$AC145</f>
        <v>0.35345375382111893</v>
      </c>
      <c r="AH145" s="111">
        <f t="shared" ref="AH145:AH208" si="69">-Y145/$AC145</f>
        <v>0.47342841893188631</v>
      </c>
    </row>
    <row r="146" spans="1:34" ht="15.75" x14ac:dyDescent="0.25">
      <c r="A146" s="25">
        <v>422</v>
      </c>
      <c r="B146" s="26" t="s">
        <v>137</v>
      </c>
      <c r="C146" s="25">
        <v>12</v>
      </c>
      <c r="D146" s="25">
        <v>23</v>
      </c>
      <c r="E146" s="31">
        <f>'Tasapainon muutos, pl. tasaus'!D136</f>
        <v>10372</v>
      </c>
      <c r="F146" s="64">
        <v>165.77051908497415</v>
      </c>
      <c r="G146" s="32">
        <v>123.00242697668104</v>
      </c>
      <c r="H146" s="61">
        <f t="shared" si="61"/>
        <v>-42.768092108293118</v>
      </c>
      <c r="I146" s="64">
        <f t="shared" ref="I146:I209" si="70">H146*(-1)+$H$17</f>
        <v>46.92199501277851</v>
      </c>
      <c r="J146" s="32">
        <f t="shared" ref="J146:J209" si="71">IF($H146&lt;-15,-$H146-15,IF($H146&gt;15,15-$H146,0))-$J$17</f>
        <v>28.548561853804689</v>
      </c>
      <c r="K146" s="32">
        <f t="shared" ref="K146:K209" si="72">IF($H146&lt;-30,-$H146-30,IF($H146&gt;30,30-$H146,0))-$K$17</f>
        <v>11.300487578473271</v>
      </c>
      <c r="L146" s="32">
        <f t="shared" ref="L146:L209" si="73">IF($H146&lt;-45,-$H146-45,IF($H146&gt;45,45-$H146,0))-$L$17</f>
        <v>-3.2965031633968969</v>
      </c>
      <c r="M146" s="32">
        <f t="shared" ref="M146:M209" si="74">IF($H146&lt;-60,-$H146-60,IF($H146&gt;60,60-$H146,0))-$M$17</f>
        <v>-4.6900390373493082</v>
      </c>
      <c r="N146" s="61">
        <f t="shared" ref="N146:N209" si="75">G146+M146</f>
        <v>118.31238793933173</v>
      </c>
      <c r="O146" s="87">
        <f t="shared" si="62"/>
        <v>-47.458131145642426</v>
      </c>
      <c r="P146" s="32">
        <f>Taulukko5[[#This Row],[Tasaus 2023, €/asukas]]*Taulukko5[[#This Row],[Asukasluku 31.12.2022]]</f>
        <v>486674.93227253872</v>
      </c>
      <c r="Q146" s="32">
        <f>Taulukko5[[#This Row],[Tasaus 2024, €/asukas]]*Taulukko5[[#This Row],[Asukasluku 31.12.2022]]</f>
        <v>296105.68354766222</v>
      </c>
      <c r="R146" s="32">
        <f>Taulukko5[[#This Row],[Tasaus 2025, €/asukas]]*Taulukko5[[#This Row],[Asukasluku 31.12.2022]]</f>
        <v>117208.65716392477</v>
      </c>
      <c r="S146" s="32">
        <f>Taulukko5[[#This Row],[Tasaus 2026, €/asukas]]*Taulukko5[[#This Row],[Asukasluku 31.12.2022]]</f>
        <v>-34191.330810752617</v>
      </c>
      <c r="T146" s="32">
        <f>Taulukko5[[#This Row],[Tasaus 2027, €/asukas]]*Taulukko5[[#This Row],[Asukasluku 31.12.2022]]</f>
        <v>-48645.084895387023</v>
      </c>
      <c r="U146" s="64">
        <f t="shared" ref="U146:U209" si="76">$H146+I146</f>
        <v>4.1539029044853919</v>
      </c>
      <c r="V146" s="32">
        <f t="shared" ref="V146:V209" si="77">$H146+J146</f>
        <v>-14.219530254488429</v>
      </c>
      <c r="W146" s="32">
        <f t="shared" ref="W146:W209" si="78">$H146+K146</f>
        <v>-31.467604529819845</v>
      </c>
      <c r="X146" s="32">
        <f t="shared" ref="X146:X209" si="79">$H146+L146</f>
        <v>-46.064595271690017</v>
      </c>
      <c r="Y146" s="99">
        <f t="shared" ref="Y146:Y209" si="80">$H146+M146</f>
        <v>-47.458131145642426</v>
      </c>
      <c r="Z146" s="110">
        <v>21</v>
      </c>
      <c r="AA146" s="34">
        <f t="shared" si="63"/>
        <v>8.36</v>
      </c>
      <c r="AB146" s="33">
        <f t="shared" si="64"/>
        <v>-12.64</v>
      </c>
      <c r="AC146" s="32">
        <v>153.7812530221712</v>
      </c>
      <c r="AD146" s="15">
        <f t="shared" si="65"/>
        <v>-2.7011763936443597E-2</v>
      </c>
      <c r="AE146" s="15">
        <f t="shared" si="66"/>
        <v>9.2465953912069812E-2</v>
      </c>
      <c r="AF146" s="15">
        <f t="shared" si="67"/>
        <v>0.20462575191322602</v>
      </c>
      <c r="AG146" s="15">
        <f t="shared" si="68"/>
        <v>0.29954623444932338</v>
      </c>
      <c r="AH146" s="111">
        <f t="shared" si="69"/>
        <v>0.30860804040138895</v>
      </c>
    </row>
    <row r="147" spans="1:34" ht="15.75" x14ac:dyDescent="0.25">
      <c r="A147" s="25">
        <v>423</v>
      </c>
      <c r="B147" s="26" t="s">
        <v>138</v>
      </c>
      <c r="C147" s="25">
        <v>2</v>
      </c>
      <c r="D147" s="25">
        <v>23</v>
      </c>
      <c r="E147" s="31">
        <f>'Tasapainon muutos, pl. tasaus'!D137</f>
        <v>20497</v>
      </c>
      <c r="F147" s="64">
        <v>256.58294609562051</v>
      </c>
      <c r="G147" s="32">
        <v>211.78932986974726</v>
      </c>
      <c r="H147" s="61">
        <f t="shared" ref="H147:H210" si="81">G147-F147</f>
        <v>-44.793616225873251</v>
      </c>
      <c r="I147" s="64">
        <f t="shared" si="70"/>
        <v>48.947519130358643</v>
      </c>
      <c r="J147" s="32">
        <f t="shared" si="71"/>
        <v>30.574085971384822</v>
      </c>
      <c r="K147" s="32">
        <f t="shared" si="72"/>
        <v>13.326011696053405</v>
      </c>
      <c r="L147" s="32">
        <f t="shared" si="73"/>
        <v>-3.2965031633968969</v>
      </c>
      <c r="M147" s="32">
        <f t="shared" si="74"/>
        <v>-4.6900390373493082</v>
      </c>
      <c r="N147" s="61">
        <f t="shared" si="75"/>
        <v>207.09929083239797</v>
      </c>
      <c r="O147" s="87">
        <f t="shared" si="62"/>
        <v>-49.483655263222545</v>
      </c>
      <c r="P147" s="32">
        <f>Taulukko5[[#This Row],[Tasaus 2023, €/asukas]]*Taulukko5[[#This Row],[Asukasluku 31.12.2022]]</f>
        <v>1003277.2996149611</v>
      </c>
      <c r="Q147" s="32">
        <f>Taulukko5[[#This Row],[Tasaus 2024, €/asukas]]*Taulukko5[[#This Row],[Asukasluku 31.12.2022]]</f>
        <v>626677.04015547468</v>
      </c>
      <c r="R147" s="32">
        <f>Taulukko5[[#This Row],[Tasaus 2025, €/asukas]]*Taulukko5[[#This Row],[Asukasluku 31.12.2022]]</f>
        <v>273143.26173400664</v>
      </c>
      <c r="S147" s="32">
        <f>Taulukko5[[#This Row],[Tasaus 2026, €/asukas]]*Taulukko5[[#This Row],[Asukasluku 31.12.2022]]</f>
        <v>-67568.42534014619</v>
      </c>
      <c r="T147" s="32">
        <f>Taulukko5[[#This Row],[Tasaus 2027, €/asukas]]*Taulukko5[[#This Row],[Asukasluku 31.12.2022]]</f>
        <v>-96131.73014854877</v>
      </c>
      <c r="U147" s="64">
        <f t="shared" si="76"/>
        <v>4.1539029044853919</v>
      </c>
      <c r="V147" s="32">
        <f t="shared" si="77"/>
        <v>-14.219530254488429</v>
      </c>
      <c r="W147" s="32">
        <f t="shared" si="78"/>
        <v>-31.467604529819845</v>
      </c>
      <c r="X147" s="32">
        <f t="shared" si="79"/>
        <v>-48.09011938927015</v>
      </c>
      <c r="Y147" s="99">
        <f t="shared" si="80"/>
        <v>-49.483655263222559</v>
      </c>
      <c r="Z147" s="110">
        <v>19.5</v>
      </c>
      <c r="AA147" s="34">
        <f t="shared" si="63"/>
        <v>6.8599999999999994</v>
      </c>
      <c r="AB147" s="33">
        <f t="shared" si="64"/>
        <v>-12.64</v>
      </c>
      <c r="AC147" s="32">
        <v>208.3810239427973</v>
      </c>
      <c r="AD147" s="15">
        <f t="shared" si="65"/>
        <v>-1.9934170712327819E-2</v>
      </c>
      <c r="AE147" s="15">
        <f t="shared" si="66"/>
        <v>6.82381244963641E-2</v>
      </c>
      <c r="AF147" s="15">
        <f t="shared" si="67"/>
        <v>0.1510099333155116</v>
      </c>
      <c r="AG147" s="15">
        <f t="shared" si="68"/>
        <v>0.2307797441405767</v>
      </c>
      <c r="AH147" s="111">
        <f t="shared" si="69"/>
        <v>0.23746718548041268</v>
      </c>
    </row>
    <row r="148" spans="1:34" ht="15.75" x14ac:dyDescent="0.25">
      <c r="A148" s="25">
        <v>425</v>
      </c>
      <c r="B148" s="26" t="s">
        <v>139</v>
      </c>
      <c r="C148" s="25">
        <v>17</v>
      </c>
      <c r="D148" s="25">
        <v>23</v>
      </c>
      <c r="E148" s="31">
        <f>'Tasapainon muutos, pl. tasaus'!D138</f>
        <v>10258</v>
      </c>
      <c r="F148" s="64">
        <v>-24.993555507993264</v>
      </c>
      <c r="G148" s="32">
        <v>133.86572978882998</v>
      </c>
      <c r="H148" s="61">
        <f t="shared" si="81"/>
        <v>158.85928529682326</v>
      </c>
      <c r="I148" s="64">
        <f t="shared" si="70"/>
        <v>-154.70538239233787</v>
      </c>
      <c r="J148" s="32">
        <f t="shared" si="71"/>
        <v>-143.07881555131169</v>
      </c>
      <c r="K148" s="32">
        <f t="shared" si="72"/>
        <v>-130.32688982664311</v>
      </c>
      <c r="L148" s="32">
        <f t="shared" si="73"/>
        <v>-117.15578846022015</v>
      </c>
      <c r="M148" s="32">
        <f t="shared" si="74"/>
        <v>-103.54932433417257</v>
      </c>
      <c r="N148" s="61">
        <f t="shared" si="75"/>
        <v>30.316405454657414</v>
      </c>
      <c r="O148" s="87">
        <f t="shared" si="62"/>
        <v>55.309960962650678</v>
      </c>
      <c r="P148" s="32">
        <f>Taulukko5[[#This Row],[Tasaus 2023, €/asukas]]*Taulukko5[[#This Row],[Asukasluku 31.12.2022]]</f>
        <v>-1586967.8125806018</v>
      </c>
      <c r="Q148" s="32">
        <f>Taulukko5[[#This Row],[Tasaus 2024, €/asukas]]*Taulukko5[[#This Row],[Asukasluku 31.12.2022]]</f>
        <v>-1467702.4899253554</v>
      </c>
      <c r="R148" s="32">
        <f>Taulukko5[[#This Row],[Tasaus 2025, €/asukas]]*Taulukko5[[#This Row],[Asukasluku 31.12.2022]]</f>
        <v>-1336893.235841705</v>
      </c>
      <c r="S148" s="32">
        <f>Taulukko5[[#This Row],[Tasaus 2026, €/asukas]]*Taulukko5[[#This Row],[Asukasluku 31.12.2022]]</f>
        <v>-1201784.0780249382</v>
      </c>
      <c r="T148" s="32">
        <f>Taulukko5[[#This Row],[Tasaus 2027, €/asukas]]*Taulukko5[[#This Row],[Asukasluku 31.12.2022]]</f>
        <v>-1062208.9690199422</v>
      </c>
      <c r="U148" s="64">
        <f t="shared" si="76"/>
        <v>4.1539029044853919</v>
      </c>
      <c r="V148" s="32">
        <f t="shared" si="77"/>
        <v>15.780469745511567</v>
      </c>
      <c r="W148" s="32">
        <f t="shared" si="78"/>
        <v>28.532395470180148</v>
      </c>
      <c r="X148" s="32">
        <f t="shared" si="79"/>
        <v>41.703496836603108</v>
      </c>
      <c r="Y148" s="99">
        <f t="shared" si="80"/>
        <v>55.309960962650692</v>
      </c>
      <c r="Z148" s="110">
        <v>21.5</v>
      </c>
      <c r="AA148" s="34">
        <f t="shared" si="63"/>
        <v>8.86</v>
      </c>
      <c r="AB148" s="33">
        <f t="shared" si="64"/>
        <v>-12.64</v>
      </c>
      <c r="AC148" s="32">
        <v>168.59004221548611</v>
      </c>
      <c r="AD148" s="15">
        <f t="shared" si="65"/>
        <v>-2.463907624612854E-2</v>
      </c>
      <c r="AE148" s="15">
        <f t="shared" si="66"/>
        <v>-9.3602620523349195E-2</v>
      </c>
      <c r="AF148" s="15">
        <f t="shared" si="67"/>
        <v>-0.16924128551857767</v>
      </c>
      <c r="AG148" s="15">
        <f t="shared" si="68"/>
        <v>-0.2473663111330093</v>
      </c>
      <c r="AH148" s="111">
        <f t="shared" si="69"/>
        <v>-0.32807371204021268</v>
      </c>
    </row>
    <row r="149" spans="1:34" ht="15.75" x14ac:dyDescent="0.25">
      <c r="A149" s="25">
        <v>426</v>
      </c>
      <c r="B149" s="26" t="s">
        <v>140</v>
      </c>
      <c r="C149" s="25">
        <v>12</v>
      </c>
      <c r="D149" s="25">
        <v>23</v>
      </c>
      <c r="E149" s="31">
        <f>'Tasapainon muutos, pl. tasaus'!D139</f>
        <v>11962</v>
      </c>
      <c r="F149" s="64">
        <v>-346.05385254747398</v>
      </c>
      <c r="G149" s="32">
        <v>-257.26935255758013</v>
      </c>
      <c r="H149" s="61">
        <f t="shared" si="81"/>
        <v>88.784499989893845</v>
      </c>
      <c r="I149" s="64">
        <f t="shared" si="70"/>
        <v>-84.630597085408453</v>
      </c>
      <c r="J149" s="32">
        <f t="shared" si="71"/>
        <v>-73.004030244382278</v>
      </c>
      <c r="K149" s="32">
        <f t="shared" si="72"/>
        <v>-60.25210451971369</v>
      </c>
      <c r="L149" s="32">
        <f t="shared" si="73"/>
        <v>-47.081003153290744</v>
      </c>
      <c r="M149" s="32">
        <f t="shared" si="74"/>
        <v>-33.474539027243154</v>
      </c>
      <c r="N149" s="61">
        <f t="shared" si="75"/>
        <v>-290.7438915848233</v>
      </c>
      <c r="O149" s="87">
        <f t="shared" si="62"/>
        <v>55.309960962650678</v>
      </c>
      <c r="P149" s="32">
        <f>Taulukko5[[#This Row],[Tasaus 2023, €/asukas]]*Taulukko5[[#This Row],[Asukasluku 31.12.2022]]</f>
        <v>-1012351.2023356559</v>
      </c>
      <c r="Q149" s="32">
        <f>Taulukko5[[#This Row],[Tasaus 2024, €/asukas]]*Taulukko5[[#This Row],[Asukasluku 31.12.2022]]</f>
        <v>-873274.20978330076</v>
      </c>
      <c r="R149" s="32">
        <f>Taulukko5[[#This Row],[Tasaus 2025, €/asukas]]*Taulukko5[[#This Row],[Asukasluku 31.12.2022]]</f>
        <v>-720735.67426481517</v>
      </c>
      <c r="S149" s="32">
        <f>Taulukko5[[#This Row],[Tasaus 2026, €/asukas]]*Taulukko5[[#This Row],[Asukasluku 31.12.2022]]</f>
        <v>-563182.95971966384</v>
      </c>
      <c r="T149" s="32">
        <f>Taulukko5[[#This Row],[Tasaus 2027, €/asukas]]*Taulukko5[[#This Row],[Asukasluku 31.12.2022]]</f>
        <v>-400422.43584388262</v>
      </c>
      <c r="U149" s="64">
        <f t="shared" si="76"/>
        <v>4.1539029044853919</v>
      </c>
      <c r="V149" s="32">
        <f t="shared" si="77"/>
        <v>15.780469745511567</v>
      </c>
      <c r="W149" s="32">
        <f t="shared" si="78"/>
        <v>28.532395470180155</v>
      </c>
      <c r="X149" s="32">
        <f t="shared" si="79"/>
        <v>41.703496836603101</v>
      </c>
      <c r="Y149" s="99">
        <f t="shared" si="80"/>
        <v>55.309960962650692</v>
      </c>
      <c r="Z149" s="110">
        <v>21.499999999999996</v>
      </c>
      <c r="AA149" s="34">
        <f t="shared" si="63"/>
        <v>8.8599999999999959</v>
      </c>
      <c r="AB149" s="33">
        <f t="shared" si="64"/>
        <v>-12.64</v>
      </c>
      <c r="AC149" s="32">
        <v>163.01046211667011</v>
      </c>
      <c r="AD149" s="15">
        <f t="shared" si="65"/>
        <v>-2.5482431314821707E-2</v>
      </c>
      <c r="AE149" s="15">
        <f t="shared" si="66"/>
        <v>-9.6806484323792324E-2</v>
      </c>
      <c r="AF149" s="15">
        <f t="shared" si="67"/>
        <v>-0.17503413645781155</v>
      </c>
      <c r="AG149" s="15">
        <f t="shared" si="68"/>
        <v>-0.25583325324699102</v>
      </c>
      <c r="AH149" s="111">
        <f t="shared" si="69"/>
        <v>-0.33930313578930998</v>
      </c>
    </row>
    <row r="150" spans="1:34" ht="15.75" x14ac:dyDescent="0.25">
      <c r="A150" s="25">
        <v>430</v>
      </c>
      <c r="B150" s="26" t="s">
        <v>141</v>
      </c>
      <c r="C150" s="25">
        <v>2</v>
      </c>
      <c r="D150" s="25">
        <v>23</v>
      </c>
      <c r="E150" s="31">
        <f>'Tasapainon muutos, pl. tasaus'!D140</f>
        <v>15392</v>
      </c>
      <c r="F150" s="64">
        <v>57.433208616159028</v>
      </c>
      <c r="G150" s="32">
        <v>36.072282661840205</v>
      </c>
      <c r="H150" s="61">
        <f t="shared" si="81"/>
        <v>-21.360925954318823</v>
      </c>
      <c r="I150" s="64">
        <f t="shared" si="70"/>
        <v>25.514828858804215</v>
      </c>
      <c r="J150" s="32">
        <f t="shared" si="71"/>
        <v>7.1413956998303947</v>
      </c>
      <c r="K150" s="32">
        <f t="shared" si="72"/>
        <v>-1.467604529819847</v>
      </c>
      <c r="L150" s="32">
        <f t="shared" si="73"/>
        <v>-3.2965031633968969</v>
      </c>
      <c r="M150" s="32">
        <f t="shared" si="74"/>
        <v>-4.6900390373493082</v>
      </c>
      <c r="N150" s="61">
        <f t="shared" si="75"/>
        <v>31.382243624490897</v>
      </c>
      <c r="O150" s="87">
        <f t="shared" si="62"/>
        <v>-26.050964991668131</v>
      </c>
      <c r="P150" s="32">
        <f>Taulukko5[[#This Row],[Tasaus 2023, €/asukas]]*Taulukko5[[#This Row],[Asukasluku 31.12.2022]]</f>
        <v>392724.24579471449</v>
      </c>
      <c r="Q150" s="32">
        <f>Taulukko5[[#This Row],[Tasaus 2024, €/asukas]]*Taulukko5[[#This Row],[Asukasluku 31.12.2022]]</f>
        <v>109920.36261178943</v>
      </c>
      <c r="R150" s="32">
        <f>Taulukko5[[#This Row],[Tasaus 2025, €/asukas]]*Taulukko5[[#This Row],[Asukasluku 31.12.2022]]</f>
        <v>-22589.368922987087</v>
      </c>
      <c r="S150" s="32">
        <f>Taulukko5[[#This Row],[Tasaus 2026, €/asukas]]*Taulukko5[[#This Row],[Asukasluku 31.12.2022]]</f>
        <v>-50739.776691005034</v>
      </c>
      <c r="T150" s="32">
        <f>Taulukko5[[#This Row],[Tasaus 2027, €/asukas]]*Taulukko5[[#This Row],[Asukasluku 31.12.2022]]</f>
        <v>-72189.080862880553</v>
      </c>
      <c r="U150" s="64">
        <f t="shared" si="76"/>
        <v>4.1539029044853919</v>
      </c>
      <c r="V150" s="32">
        <f t="shared" si="77"/>
        <v>-14.219530254488429</v>
      </c>
      <c r="W150" s="32">
        <f t="shared" si="78"/>
        <v>-22.828530484138671</v>
      </c>
      <c r="X150" s="32">
        <f t="shared" si="79"/>
        <v>-24.657429117715719</v>
      </c>
      <c r="Y150" s="99">
        <f t="shared" si="80"/>
        <v>-26.050964991668131</v>
      </c>
      <c r="Z150" s="110">
        <v>21</v>
      </c>
      <c r="AA150" s="34">
        <f t="shared" si="63"/>
        <v>8.36</v>
      </c>
      <c r="AB150" s="33">
        <f t="shared" si="64"/>
        <v>-12.64</v>
      </c>
      <c r="AC150" s="32">
        <v>164.33763136808292</v>
      </c>
      <c r="AD150" s="15">
        <f t="shared" si="65"/>
        <v>-2.5276638527066835E-2</v>
      </c>
      <c r="AE150" s="15">
        <f t="shared" si="66"/>
        <v>8.6526318628991128E-2</v>
      </c>
      <c r="AF150" s="15">
        <f t="shared" si="67"/>
        <v>0.13891237383729474</v>
      </c>
      <c r="AG150" s="15">
        <f t="shared" si="68"/>
        <v>0.15004128337768288</v>
      </c>
      <c r="AH150" s="111">
        <f t="shared" si="69"/>
        <v>0.15852099592040036</v>
      </c>
    </row>
    <row r="151" spans="1:34" ht="15.75" x14ac:dyDescent="0.25">
      <c r="A151" s="25">
        <v>433</v>
      </c>
      <c r="B151" s="26" t="s">
        <v>142</v>
      </c>
      <c r="C151" s="25">
        <v>5</v>
      </c>
      <c r="D151" s="25">
        <v>24</v>
      </c>
      <c r="E151" s="31">
        <f>'Tasapainon muutos, pl. tasaus'!D141</f>
        <v>7749</v>
      </c>
      <c r="F151" s="64">
        <v>-56.77892925549606</v>
      </c>
      <c r="G151" s="32">
        <v>-77.787140371637278</v>
      </c>
      <c r="H151" s="61">
        <f t="shared" si="81"/>
        <v>-21.008211116141219</v>
      </c>
      <c r="I151" s="64">
        <f t="shared" si="70"/>
        <v>25.162114020626611</v>
      </c>
      <c r="J151" s="32">
        <f t="shared" si="71"/>
        <v>6.7886808616527903</v>
      </c>
      <c r="K151" s="32">
        <f t="shared" si="72"/>
        <v>-1.467604529819847</v>
      </c>
      <c r="L151" s="32">
        <f t="shared" si="73"/>
        <v>-3.2965031633968969</v>
      </c>
      <c r="M151" s="32">
        <f t="shared" si="74"/>
        <v>-4.6900390373493082</v>
      </c>
      <c r="N151" s="61">
        <f t="shared" si="75"/>
        <v>-82.477179408986586</v>
      </c>
      <c r="O151" s="87">
        <f t="shared" si="62"/>
        <v>-25.698250153490527</v>
      </c>
      <c r="P151" s="32">
        <f>Taulukko5[[#This Row],[Tasaus 2023, €/asukas]]*Taulukko5[[#This Row],[Asukasluku 31.12.2022]]</f>
        <v>194981.22154583561</v>
      </c>
      <c r="Q151" s="32">
        <f>Taulukko5[[#This Row],[Tasaus 2024, €/asukas]]*Taulukko5[[#This Row],[Asukasluku 31.12.2022]]</f>
        <v>52605.487996947471</v>
      </c>
      <c r="R151" s="32">
        <f>Taulukko5[[#This Row],[Tasaus 2025, €/asukas]]*Taulukko5[[#This Row],[Asukasluku 31.12.2022]]</f>
        <v>-11372.467501573994</v>
      </c>
      <c r="S151" s="32">
        <f>Taulukko5[[#This Row],[Tasaus 2026, €/asukas]]*Taulukko5[[#This Row],[Asukasluku 31.12.2022]]</f>
        <v>-25544.603013162552</v>
      </c>
      <c r="T151" s="32">
        <f>Taulukko5[[#This Row],[Tasaus 2027, €/asukas]]*Taulukko5[[#This Row],[Asukasluku 31.12.2022]]</f>
        <v>-36343.112500419789</v>
      </c>
      <c r="U151" s="64">
        <f t="shared" si="76"/>
        <v>4.1539029044853919</v>
      </c>
      <c r="V151" s="32">
        <f t="shared" si="77"/>
        <v>-14.219530254488429</v>
      </c>
      <c r="W151" s="32">
        <f t="shared" si="78"/>
        <v>-22.475815645961067</v>
      </c>
      <c r="X151" s="32">
        <f t="shared" si="79"/>
        <v>-24.304714279538114</v>
      </c>
      <c r="Y151" s="99">
        <f t="shared" si="80"/>
        <v>-25.698250153490527</v>
      </c>
      <c r="Z151" s="110">
        <v>21.5</v>
      </c>
      <c r="AA151" s="34">
        <f t="shared" si="63"/>
        <v>8.86</v>
      </c>
      <c r="AB151" s="33">
        <f t="shared" si="64"/>
        <v>-12.64</v>
      </c>
      <c r="AC151" s="32">
        <v>177.33518446517454</v>
      </c>
      <c r="AD151" s="15">
        <f t="shared" si="65"/>
        <v>-2.3424019982346733E-2</v>
      </c>
      <c r="AE151" s="15">
        <f t="shared" si="66"/>
        <v>8.01844839611109E-2</v>
      </c>
      <c r="AF151" s="15">
        <f t="shared" si="67"/>
        <v>0.1267419982884159</v>
      </c>
      <c r="AG151" s="15">
        <f t="shared" si="68"/>
        <v>0.1370552287908276</v>
      </c>
      <c r="AH151" s="111">
        <f t="shared" si="69"/>
        <v>0.14491343176479005</v>
      </c>
    </row>
    <row r="152" spans="1:34" ht="15.75" x14ac:dyDescent="0.25">
      <c r="A152" s="25">
        <v>434</v>
      </c>
      <c r="B152" s="26" t="s">
        <v>143</v>
      </c>
      <c r="C152" s="25">
        <v>34</v>
      </c>
      <c r="D152" s="25">
        <v>23</v>
      </c>
      <c r="E152" s="31">
        <f>'Tasapainon muutos, pl. tasaus'!D142</f>
        <v>14568</v>
      </c>
      <c r="F152" s="64">
        <v>207.56224708725944</v>
      </c>
      <c r="G152" s="32">
        <v>114.19294530362656</v>
      </c>
      <c r="H152" s="61">
        <f t="shared" si="81"/>
        <v>-93.369301783632878</v>
      </c>
      <c r="I152" s="64">
        <f t="shared" si="70"/>
        <v>97.52320468811827</v>
      </c>
      <c r="J152" s="32">
        <f t="shared" si="71"/>
        <v>79.149771529144445</v>
      </c>
      <c r="K152" s="32">
        <f t="shared" si="72"/>
        <v>61.901697253813033</v>
      </c>
      <c r="L152" s="32">
        <f t="shared" si="73"/>
        <v>45.072798620235979</v>
      </c>
      <c r="M152" s="32">
        <f t="shared" si="74"/>
        <v>28.67926274628357</v>
      </c>
      <c r="N152" s="61">
        <f t="shared" si="75"/>
        <v>142.87220804991011</v>
      </c>
      <c r="O152" s="87">
        <f t="shared" si="62"/>
        <v>-64.690039037349322</v>
      </c>
      <c r="P152" s="32">
        <f>Taulukko5[[#This Row],[Tasaus 2023, €/asukas]]*Taulukko5[[#This Row],[Asukasluku 31.12.2022]]</f>
        <v>1420718.0458965069</v>
      </c>
      <c r="Q152" s="32">
        <f>Taulukko5[[#This Row],[Tasaus 2024, €/asukas]]*Taulukko5[[#This Row],[Asukasluku 31.12.2022]]</f>
        <v>1153053.8716365763</v>
      </c>
      <c r="R152" s="32">
        <f>Taulukko5[[#This Row],[Tasaus 2025, €/asukas]]*Taulukko5[[#This Row],[Asukasluku 31.12.2022]]</f>
        <v>901783.92559354822</v>
      </c>
      <c r="S152" s="32">
        <f>Taulukko5[[#This Row],[Tasaus 2026, €/asukas]]*Taulukko5[[#This Row],[Asukasluku 31.12.2022]]</f>
        <v>656620.53029959777</v>
      </c>
      <c r="T152" s="32">
        <f>Taulukko5[[#This Row],[Tasaus 2027, €/asukas]]*Taulukko5[[#This Row],[Asukasluku 31.12.2022]]</f>
        <v>417799.49968785903</v>
      </c>
      <c r="U152" s="64">
        <f t="shared" si="76"/>
        <v>4.1539029044853919</v>
      </c>
      <c r="V152" s="32">
        <f t="shared" si="77"/>
        <v>-14.219530254488433</v>
      </c>
      <c r="W152" s="32">
        <f t="shared" si="78"/>
        <v>-31.467604529819845</v>
      </c>
      <c r="X152" s="32">
        <f t="shared" si="79"/>
        <v>-48.296503163396899</v>
      </c>
      <c r="Y152" s="99">
        <f t="shared" si="80"/>
        <v>-64.690039037349308</v>
      </c>
      <c r="Z152" s="110">
        <v>20.25</v>
      </c>
      <c r="AA152" s="34">
        <f t="shared" si="63"/>
        <v>7.6099999999999994</v>
      </c>
      <c r="AB152" s="33">
        <f t="shared" si="64"/>
        <v>-12.64</v>
      </c>
      <c r="AC152" s="32">
        <v>185.42955189130211</v>
      </c>
      <c r="AD152" s="15">
        <f t="shared" si="65"/>
        <v>-2.2401515088168844E-2</v>
      </c>
      <c r="AE152" s="15">
        <f t="shared" si="66"/>
        <v>7.668427232582567E-2</v>
      </c>
      <c r="AF152" s="15">
        <f t="shared" si="67"/>
        <v>0.16970113020747632</v>
      </c>
      <c r="AG152" s="15">
        <f t="shared" si="68"/>
        <v>0.26045742262111526</v>
      </c>
      <c r="AH152" s="111">
        <f t="shared" si="69"/>
        <v>0.3488658543233189</v>
      </c>
    </row>
    <row r="153" spans="1:34" ht="15.75" x14ac:dyDescent="0.25">
      <c r="A153" s="25">
        <v>435</v>
      </c>
      <c r="B153" s="26" t="s">
        <v>144</v>
      </c>
      <c r="C153" s="25">
        <v>13</v>
      </c>
      <c r="D153" s="25">
        <v>26</v>
      </c>
      <c r="E153" s="31">
        <f>'Tasapainon muutos, pl. tasaus'!D143</f>
        <v>692</v>
      </c>
      <c r="F153" s="64">
        <v>-30.492000872743009</v>
      </c>
      <c r="G153" s="32">
        <v>-608.10672903644877</v>
      </c>
      <c r="H153" s="61">
        <f t="shared" si="81"/>
        <v>-577.61472816370576</v>
      </c>
      <c r="I153" s="64">
        <f t="shared" si="70"/>
        <v>581.7686310681911</v>
      </c>
      <c r="J153" s="32">
        <f t="shared" si="71"/>
        <v>563.39519790921736</v>
      </c>
      <c r="K153" s="32">
        <f t="shared" si="72"/>
        <v>546.14712363388594</v>
      </c>
      <c r="L153" s="32">
        <f t="shared" si="73"/>
        <v>529.31822500030887</v>
      </c>
      <c r="M153" s="32">
        <f t="shared" si="74"/>
        <v>512.9246891263565</v>
      </c>
      <c r="N153" s="61">
        <f t="shared" si="75"/>
        <v>-95.182039910092271</v>
      </c>
      <c r="O153" s="87">
        <f t="shared" si="62"/>
        <v>-64.690039037349266</v>
      </c>
      <c r="P153" s="32">
        <f>Taulukko5[[#This Row],[Tasaus 2023, €/asukas]]*Taulukko5[[#This Row],[Asukasluku 31.12.2022]]</f>
        <v>402583.89269918826</v>
      </c>
      <c r="Q153" s="32">
        <f>Taulukko5[[#This Row],[Tasaus 2024, €/asukas]]*Taulukko5[[#This Row],[Asukasluku 31.12.2022]]</f>
        <v>389869.47695317841</v>
      </c>
      <c r="R153" s="32">
        <f>Taulukko5[[#This Row],[Tasaus 2025, €/asukas]]*Taulukko5[[#This Row],[Asukasluku 31.12.2022]]</f>
        <v>377933.80955464905</v>
      </c>
      <c r="S153" s="32">
        <f>Taulukko5[[#This Row],[Tasaus 2026, €/asukas]]*Taulukko5[[#This Row],[Asukasluku 31.12.2022]]</f>
        <v>366288.21170021372</v>
      </c>
      <c r="T153" s="32">
        <f>Taulukko5[[#This Row],[Tasaus 2027, €/asukas]]*Taulukko5[[#This Row],[Asukasluku 31.12.2022]]</f>
        <v>354943.8848754387</v>
      </c>
      <c r="U153" s="64">
        <f t="shared" si="76"/>
        <v>4.1539029044853351</v>
      </c>
      <c r="V153" s="32">
        <f t="shared" si="77"/>
        <v>-14.219530254488404</v>
      </c>
      <c r="W153" s="32">
        <f t="shared" si="78"/>
        <v>-31.467604529819823</v>
      </c>
      <c r="X153" s="32">
        <f t="shared" si="79"/>
        <v>-48.296503163396892</v>
      </c>
      <c r="Y153" s="99">
        <f t="shared" si="80"/>
        <v>-64.690039037349266</v>
      </c>
      <c r="Z153" s="110">
        <v>18.5</v>
      </c>
      <c r="AA153" s="34">
        <f t="shared" si="63"/>
        <v>5.8599999999999994</v>
      </c>
      <c r="AB153" s="33">
        <f t="shared" si="64"/>
        <v>-12.64</v>
      </c>
      <c r="AC153" s="32">
        <v>169.97727669076119</v>
      </c>
      <c r="AD153" s="15">
        <f t="shared" si="65"/>
        <v>-2.4437989508694798E-2</v>
      </c>
      <c r="AE153" s="15">
        <f t="shared" si="66"/>
        <v>8.3655477551613705E-2</v>
      </c>
      <c r="AF153" s="15">
        <f t="shared" si="67"/>
        <v>0.18512830151449408</v>
      </c>
      <c r="AG153" s="15">
        <f t="shared" si="68"/>
        <v>0.28413505677739787</v>
      </c>
      <c r="AH153" s="111">
        <f t="shared" si="69"/>
        <v>0.38058051227070505</v>
      </c>
    </row>
    <row r="154" spans="1:34" ht="15.75" x14ac:dyDescent="0.25">
      <c r="A154" s="25">
        <v>436</v>
      </c>
      <c r="B154" s="26" t="s">
        <v>145</v>
      </c>
      <c r="C154" s="25">
        <v>17</v>
      </c>
      <c r="D154" s="25">
        <v>25</v>
      </c>
      <c r="E154" s="31">
        <f>'Tasapainon muutos, pl. tasaus'!D144</f>
        <v>1988</v>
      </c>
      <c r="F154" s="64">
        <v>-427.43009407982657</v>
      </c>
      <c r="G154" s="32">
        <v>-323.85684124355191</v>
      </c>
      <c r="H154" s="61">
        <f t="shared" si="81"/>
        <v>103.57325283627466</v>
      </c>
      <c r="I154" s="64">
        <f t="shared" si="70"/>
        <v>-99.41934993178927</v>
      </c>
      <c r="J154" s="32">
        <f t="shared" si="71"/>
        <v>-87.792783090763095</v>
      </c>
      <c r="K154" s="32">
        <f t="shared" si="72"/>
        <v>-75.040857366094514</v>
      </c>
      <c r="L154" s="32">
        <f t="shared" si="73"/>
        <v>-61.869755999671561</v>
      </c>
      <c r="M154" s="32">
        <f t="shared" si="74"/>
        <v>-48.26329187362397</v>
      </c>
      <c r="N154" s="61">
        <f t="shared" si="75"/>
        <v>-372.1201331171759</v>
      </c>
      <c r="O154" s="87">
        <f t="shared" si="62"/>
        <v>55.309960962650678</v>
      </c>
      <c r="P154" s="32">
        <f>Taulukko5[[#This Row],[Tasaus 2023, €/asukas]]*Taulukko5[[#This Row],[Asukasluku 31.12.2022]]</f>
        <v>-197645.66766439707</v>
      </c>
      <c r="Q154" s="32">
        <f>Taulukko5[[#This Row],[Tasaus 2024, €/asukas]]*Taulukko5[[#This Row],[Asukasluku 31.12.2022]]</f>
        <v>-174532.05278443702</v>
      </c>
      <c r="R154" s="32">
        <f>Taulukko5[[#This Row],[Tasaus 2025, €/asukas]]*Taulukko5[[#This Row],[Asukasluku 31.12.2022]]</f>
        <v>-149181.22444379589</v>
      </c>
      <c r="S154" s="32">
        <f>Taulukko5[[#This Row],[Tasaus 2026, €/asukas]]*Taulukko5[[#This Row],[Asukasluku 31.12.2022]]</f>
        <v>-122997.07492734706</v>
      </c>
      <c r="T154" s="32">
        <f>Taulukko5[[#This Row],[Tasaus 2027, €/asukas]]*Taulukko5[[#This Row],[Asukasluku 31.12.2022]]</f>
        <v>-95947.42424476445</v>
      </c>
      <c r="U154" s="64">
        <f t="shared" si="76"/>
        <v>4.1539029044853919</v>
      </c>
      <c r="V154" s="32">
        <f t="shared" si="77"/>
        <v>15.780469745511567</v>
      </c>
      <c r="W154" s="32">
        <f t="shared" si="78"/>
        <v>28.532395470180148</v>
      </c>
      <c r="X154" s="32">
        <f t="shared" si="79"/>
        <v>41.703496836603101</v>
      </c>
      <c r="Y154" s="99">
        <f t="shared" si="80"/>
        <v>55.309960962650692</v>
      </c>
      <c r="Z154" s="110">
        <v>21</v>
      </c>
      <c r="AA154" s="34">
        <f t="shared" si="63"/>
        <v>8.36</v>
      </c>
      <c r="AB154" s="33">
        <f t="shared" si="64"/>
        <v>-12.64</v>
      </c>
      <c r="AC154" s="32">
        <v>148.13102187433503</v>
      </c>
      <c r="AD154" s="15">
        <f t="shared" si="65"/>
        <v>-2.8042086336306379E-2</v>
      </c>
      <c r="AE154" s="15">
        <f t="shared" si="66"/>
        <v>-0.10653048595653865</v>
      </c>
      <c r="AF154" s="15">
        <f t="shared" si="67"/>
        <v>-0.19261593627825793</v>
      </c>
      <c r="AG154" s="15">
        <f t="shared" si="68"/>
        <v>-0.28153114930903334</v>
      </c>
      <c r="AH154" s="111">
        <f t="shared" si="69"/>
        <v>-0.37338540072701421</v>
      </c>
    </row>
    <row r="155" spans="1:34" ht="15.75" x14ac:dyDescent="0.25">
      <c r="A155" s="25">
        <v>440</v>
      </c>
      <c r="B155" s="26" t="s">
        <v>146</v>
      </c>
      <c r="C155" s="25">
        <v>15</v>
      </c>
      <c r="D155" s="25">
        <v>24</v>
      </c>
      <c r="E155" s="31">
        <f>'Tasapainon muutos, pl. tasaus'!D145</f>
        <v>5732</v>
      </c>
      <c r="F155" s="64">
        <v>256.07628888226344</v>
      </c>
      <c r="G155" s="32">
        <v>473.78388076271818</v>
      </c>
      <c r="H155" s="61">
        <f t="shared" si="81"/>
        <v>217.70759188045474</v>
      </c>
      <c r="I155" s="64">
        <f t="shared" si="70"/>
        <v>-213.55368897596935</v>
      </c>
      <c r="J155" s="32">
        <f t="shared" si="71"/>
        <v>-201.92712213494318</v>
      </c>
      <c r="K155" s="32">
        <f t="shared" si="72"/>
        <v>-189.17519641027459</v>
      </c>
      <c r="L155" s="32">
        <f t="shared" si="73"/>
        <v>-176.00409504385163</v>
      </c>
      <c r="M155" s="32">
        <f t="shared" si="74"/>
        <v>-162.39763091780407</v>
      </c>
      <c r="N155" s="61">
        <f t="shared" si="75"/>
        <v>311.38624984491412</v>
      </c>
      <c r="O155" s="87">
        <f t="shared" si="62"/>
        <v>55.309960962650678</v>
      </c>
      <c r="P155" s="32">
        <f>Taulukko5[[#This Row],[Tasaus 2023, €/asukas]]*Taulukko5[[#This Row],[Asukasluku 31.12.2022]]</f>
        <v>-1224089.7452102564</v>
      </c>
      <c r="Q155" s="32">
        <f>Taulukko5[[#This Row],[Tasaus 2024, €/asukas]]*Taulukko5[[#This Row],[Asukasluku 31.12.2022]]</f>
        <v>-1157446.2640774944</v>
      </c>
      <c r="R155" s="32">
        <f>Taulukko5[[#This Row],[Tasaus 2025, €/asukas]]*Taulukko5[[#This Row],[Asukasluku 31.12.2022]]</f>
        <v>-1084352.2258236939</v>
      </c>
      <c r="S155" s="32">
        <f>Taulukko5[[#This Row],[Tasaus 2026, €/asukas]]*Taulukko5[[#This Row],[Asukasluku 31.12.2022]]</f>
        <v>-1008855.4727913575</v>
      </c>
      <c r="T155" s="32">
        <f>Taulukko5[[#This Row],[Tasaus 2027, €/asukas]]*Taulukko5[[#This Row],[Asukasluku 31.12.2022]]</f>
        <v>-930863.22042085289</v>
      </c>
      <c r="U155" s="64">
        <f t="shared" si="76"/>
        <v>4.1539029044853919</v>
      </c>
      <c r="V155" s="32">
        <f t="shared" si="77"/>
        <v>15.780469745511567</v>
      </c>
      <c r="W155" s="32">
        <f t="shared" si="78"/>
        <v>28.532395470180148</v>
      </c>
      <c r="X155" s="32">
        <f t="shared" si="79"/>
        <v>41.703496836603108</v>
      </c>
      <c r="Y155" s="99">
        <f t="shared" si="80"/>
        <v>55.309960962650678</v>
      </c>
      <c r="Z155" s="110">
        <v>20</v>
      </c>
      <c r="AA155" s="34">
        <f t="shared" si="63"/>
        <v>7.3599999999999994</v>
      </c>
      <c r="AB155" s="33">
        <f t="shared" si="64"/>
        <v>-12.64</v>
      </c>
      <c r="AC155" s="32">
        <v>157.56686032359161</v>
      </c>
      <c r="AD155" s="15">
        <f t="shared" si="65"/>
        <v>-2.6362795425095179E-2</v>
      </c>
      <c r="AE155" s="15">
        <f t="shared" si="66"/>
        <v>-0.10015094362547786</v>
      </c>
      <c r="AF155" s="15">
        <f t="shared" si="67"/>
        <v>-0.18108119570056669</v>
      </c>
      <c r="AG155" s="15">
        <f t="shared" si="68"/>
        <v>-0.26467175109637614</v>
      </c>
      <c r="AH155" s="111">
        <f t="shared" si="69"/>
        <v>-0.35102534155381293</v>
      </c>
    </row>
    <row r="156" spans="1:34" ht="15.75" x14ac:dyDescent="0.25">
      <c r="A156" s="25">
        <v>441</v>
      </c>
      <c r="B156" s="26" t="s">
        <v>147</v>
      </c>
      <c r="C156" s="25">
        <v>9</v>
      </c>
      <c r="D156" s="25">
        <v>25</v>
      </c>
      <c r="E156" s="31">
        <f>'Tasapainon muutos, pl. tasaus'!D146</f>
        <v>4421</v>
      </c>
      <c r="F156" s="64">
        <v>-463.30948457195831</v>
      </c>
      <c r="G156" s="32">
        <v>-402.85234121957131</v>
      </c>
      <c r="H156" s="61">
        <f t="shared" si="81"/>
        <v>60.457143352386993</v>
      </c>
      <c r="I156" s="64">
        <f t="shared" si="70"/>
        <v>-56.303240447901601</v>
      </c>
      <c r="J156" s="32">
        <f t="shared" si="71"/>
        <v>-44.676673606875418</v>
      </c>
      <c r="K156" s="32">
        <f t="shared" si="72"/>
        <v>-31.924747882206841</v>
      </c>
      <c r="L156" s="32">
        <f t="shared" si="73"/>
        <v>-18.753646515783888</v>
      </c>
      <c r="M156" s="32">
        <f t="shared" si="74"/>
        <v>-5.1471823897363009</v>
      </c>
      <c r="N156" s="61">
        <f t="shared" si="75"/>
        <v>-407.99952360930763</v>
      </c>
      <c r="O156" s="87">
        <f t="shared" si="62"/>
        <v>55.309960962650678</v>
      </c>
      <c r="P156" s="32">
        <f>Taulukko5[[#This Row],[Tasaus 2023, €/asukas]]*Taulukko5[[#This Row],[Asukasluku 31.12.2022]]</f>
        <v>-248916.62602017299</v>
      </c>
      <c r="Q156" s="32">
        <f>Taulukko5[[#This Row],[Tasaus 2024, €/asukas]]*Taulukko5[[#This Row],[Asukasluku 31.12.2022]]</f>
        <v>-197515.57401599622</v>
      </c>
      <c r="R156" s="32">
        <f>Taulukko5[[#This Row],[Tasaus 2025, €/asukas]]*Taulukko5[[#This Row],[Asukasluku 31.12.2022]]</f>
        <v>-141139.31038723644</v>
      </c>
      <c r="S156" s="32">
        <f>Taulukko5[[#This Row],[Tasaus 2026, €/asukas]]*Taulukko5[[#This Row],[Asukasluku 31.12.2022]]</f>
        <v>-82909.871246280571</v>
      </c>
      <c r="T156" s="32">
        <f>Taulukko5[[#This Row],[Tasaus 2027, €/asukas]]*Taulukko5[[#This Row],[Asukasluku 31.12.2022]]</f>
        <v>-22755.693345024185</v>
      </c>
      <c r="U156" s="64">
        <f t="shared" si="76"/>
        <v>4.1539029044853919</v>
      </c>
      <c r="V156" s="32">
        <f t="shared" si="77"/>
        <v>15.780469745511574</v>
      </c>
      <c r="W156" s="32">
        <f t="shared" si="78"/>
        <v>28.532395470180152</v>
      </c>
      <c r="X156" s="32">
        <f t="shared" si="79"/>
        <v>41.703496836603108</v>
      </c>
      <c r="Y156" s="99">
        <f t="shared" si="80"/>
        <v>55.309960962650692</v>
      </c>
      <c r="Z156" s="110">
        <v>21</v>
      </c>
      <c r="AA156" s="34">
        <f t="shared" si="63"/>
        <v>8.36</v>
      </c>
      <c r="AB156" s="33">
        <f t="shared" si="64"/>
        <v>-12.64</v>
      </c>
      <c r="AC156" s="32">
        <v>161.37689432273291</v>
      </c>
      <c r="AD156" s="15">
        <f t="shared" si="65"/>
        <v>-2.5740381991601124E-2</v>
      </c>
      <c r="AE156" s="15">
        <f t="shared" si="66"/>
        <v>-9.7786426066377732E-2</v>
      </c>
      <c r="AF156" s="15">
        <f t="shared" si="67"/>
        <v>-0.17680595223947645</v>
      </c>
      <c r="AG156" s="15">
        <f t="shared" si="68"/>
        <v>-0.25842297319962987</v>
      </c>
      <c r="AH156" s="111">
        <f t="shared" si="69"/>
        <v>-0.34273779523875286</v>
      </c>
    </row>
    <row r="157" spans="1:34" ht="15.75" x14ac:dyDescent="0.25">
      <c r="A157" s="25">
        <v>444</v>
      </c>
      <c r="B157" s="26" t="s">
        <v>148</v>
      </c>
      <c r="C157" s="25">
        <v>33</v>
      </c>
      <c r="D157" s="25">
        <v>21</v>
      </c>
      <c r="E157" s="31">
        <f>'Tasapainon muutos, pl. tasaus'!D147</f>
        <v>45811</v>
      </c>
      <c r="F157" s="64">
        <v>224.57616938069179</v>
      </c>
      <c r="G157" s="32">
        <v>129.65422635459419</v>
      </c>
      <c r="H157" s="61">
        <f t="shared" si="81"/>
        <v>-94.921943026097608</v>
      </c>
      <c r="I157" s="64">
        <f t="shared" si="70"/>
        <v>99.075845930583</v>
      </c>
      <c r="J157" s="32">
        <f t="shared" si="71"/>
        <v>80.702412771609175</v>
      </c>
      <c r="K157" s="32">
        <f t="shared" si="72"/>
        <v>63.454338496277764</v>
      </c>
      <c r="L157" s="32">
        <f t="shared" si="73"/>
        <v>46.625439862700709</v>
      </c>
      <c r="M157" s="32">
        <f t="shared" si="74"/>
        <v>30.2319039887483</v>
      </c>
      <c r="N157" s="61">
        <f t="shared" si="75"/>
        <v>159.88613034334247</v>
      </c>
      <c r="O157" s="87">
        <f t="shared" si="62"/>
        <v>-64.690039037349322</v>
      </c>
      <c r="P157" s="32">
        <f>Taulukko5[[#This Row],[Tasaus 2023, €/asukas]]*Taulukko5[[#This Row],[Asukasluku 31.12.2022]]</f>
        <v>4538763.5779259382</v>
      </c>
      <c r="Q157" s="32">
        <f>Taulukko5[[#This Row],[Tasaus 2024, €/asukas]]*Taulukko5[[#This Row],[Asukasluku 31.12.2022]]</f>
        <v>3697058.2314801877</v>
      </c>
      <c r="R157" s="32">
        <f>Taulukko5[[#This Row],[Tasaus 2025, €/asukas]]*Taulukko5[[#This Row],[Asukasluku 31.12.2022]]</f>
        <v>2906906.7008529808</v>
      </c>
      <c r="S157" s="32">
        <f>Taulukko5[[#This Row],[Tasaus 2026, €/asukas]]*Taulukko5[[#This Row],[Asukasluku 31.12.2022]]</f>
        <v>2135958.025550182</v>
      </c>
      <c r="T157" s="32">
        <f>Taulukko5[[#This Row],[Tasaus 2027, €/asukas]]*Taulukko5[[#This Row],[Asukasluku 31.12.2022]]</f>
        <v>1384953.7536285485</v>
      </c>
      <c r="U157" s="64">
        <f t="shared" si="76"/>
        <v>4.1539029044853919</v>
      </c>
      <c r="V157" s="32">
        <f t="shared" si="77"/>
        <v>-14.219530254488433</v>
      </c>
      <c r="W157" s="32">
        <f t="shared" si="78"/>
        <v>-31.467604529819845</v>
      </c>
      <c r="X157" s="32">
        <f t="shared" si="79"/>
        <v>-48.296503163396899</v>
      </c>
      <c r="Y157" s="99">
        <f t="shared" si="80"/>
        <v>-64.690039037349308</v>
      </c>
      <c r="Z157" s="110">
        <v>20.5</v>
      </c>
      <c r="AA157" s="34">
        <f t="shared" si="63"/>
        <v>7.8599999999999994</v>
      </c>
      <c r="AB157" s="33">
        <f t="shared" si="64"/>
        <v>-12.64</v>
      </c>
      <c r="AC157" s="32">
        <v>202.68924367645178</v>
      </c>
      <c r="AD157" s="15">
        <f t="shared" si="65"/>
        <v>-2.0493948416503899E-2</v>
      </c>
      <c r="AE157" s="15">
        <f t="shared" si="66"/>
        <v>7.0154340687100025E-2</v>
      </c>
      <c r="AF157" s="15">
        <f t="shared" si="67"/>
        <v>0.15525049064789478</v>
      </c>
      <c r="AG157" s="15">
        <f t="shared" si="68"/>
        <v>0.23827857012724121</v>
      </c>
      <c r="AH157" s="111">
        <f t="shared" si="69"/>
        <v>0.31915871737432966</v>
      </c>
    </row>
    <row r="158" spans="1:34" ht="15.75" x14ac:dyDescent="0.25">
      <c r="A158" s="25">
        <v>445</v>
      </c>
      <c r="B158" s="26" t="s">
        <v>149</v>
      </c>
      <c r="C158" s="25">
        <v>2</v>
      </c>
      <c r="D158" s="25">
        <v>23</v>
      </c>
      <c r="E158" s="31">
        <f>'Tasapainon muutos, pl. tasaus'!D148</f>
        <v>14991</v>
      </c>
      <c r="F158" s="64">
        <v>-9.6857984812021822</v>
      </c>
      <c r="G158" s="32">
        <v>56.712238555360464</v>
      </c>
      <c r="H158" s="61">
        <f t="shared" si="81"/>
        <v>66.398037036562641</v>
      </c>
      <c r="I158" s="64">
        <f t="shared" si="70"/>
        <v>-62.244134132077249</v>
      </c>
      <c r="J158" s="32">
        <f t="shared" si="71"/>
        <v>-50.617567291051067</v>
      </c>
      <c r="K158" s="32">
        <f t="shared" si="72"/>
        <v>-37.865641566382486</v>
      </c>
      <c r="L158" s="32">
        <f t="shared" si="73"/>
        <v>-24.694540199959537</v>
      </c>
      <c r="M158" s="32">
        <f t="shared" si="74"/>
        <v>-11.088076073911949</v>
      </c>
      <c r="N158" s="61">
        <f t="shared" si="75"/>
        <v>45.624162481448515</v>
      </c>
      <c r="O158" s="87">
        <f t="shared" si="62"/>
        <v>55.309960962650699</v>
      </c>
      <c r="P158" s="32">
        <f>Taulukko5[[#This Row],[Tasaus 2023, €/asukas]]*Taulukko5[[#This Row],[Asukasluku 31.12.2022]]</f>
        <v>-933101.81477397005</v>
      </c>
      <c r="Q158" s="32">
        <f>Taulukko5[[#This Row],[Tasaus 2024, €/asukas]]*Taulukko5[[#This Row],[Asukasluku 31.12.2022]]</f>
        <v>-758807.95126014657</v>
      </c>
      <c r="R158" s="32">
        <f>Taulukko5[[#This Row],[Tasaus 2025, €/asukas]]*Taulukko5[[#This Row],[Asukasluku 31.12.2022]]</f>
        <v>-567643.83272163989</v>
      </c>
      <c r="S158" s="32">
        <f>Taulukko5[[#This Row],[Tasaus 2026, €/asukas]]*Taulukko5[[#This Row],[Asukasluku 31.12.2022]]</f>
        <v>-370195.85213759344</v>
      </c>
      <c r="T158" s="32">
        <f>Taulukko5[[#This Row],[Tasaus 2027, €/asukas]]*Taulukko5[[#This Row],[Asukasluku 31.12.2022]]</f>
        <v>-166221.34842401402</v>
      </c>
      <c r="U158" s="64">
        <f t="shared" si="76"/>
        <v>4.1539029044853919</v>
      </c>
      <c r="V158" s="32">
        <f t="shared" si="77"/>
        <v>15.780469745511574</v>
      </c>
      <c r="W158" s="32">
        <f t="shared" si="78"/>
        <v>28.532395470180155</v>
      </c>
      <c r="X158" s="32">
        <f t="shared" si="79"/>
        <v>41.703496836603108</v>
      </c>
      <c r="Y158" s="99">
        <f t="shared" si="80"/>
        <v>55.309960962650692</v>
      </c>
      <c r="Z158" s="110">
        <v>20.5</v>
      </c>
      <c r="AA158" s="34">
        <f t="shared" si="63"/>
        <v>7.8599999999999994</v>
      </c>
      <c r="AB158" s="33">
        <f t="shared" si="64"/>
        <v>-12.64</v>
      </c>
      <c r="AC158" s="32">
        <v>208.77900022198565</v>
      </c>
      <c r="AD158" s="15">
        <f t="shared" si="65"/>
        <v>-1.9896172029125185E-2</v>
      </c>
      <c r="AE158" s="15">
        <f t="shared" si="66"/>
        <v>-7.5584564198185086E-2</v>
      </c>
      <c r="AF158" s="15">
        <f t="shared" si="67"/>
        <v>-0.13666314830439313</v>
      </c>
      <c r="AG158" s="15">
        <f t="shared" si="68"/>
        <v>-0.19974948051413977</v>
      </c>
      <c r="AH158" s="111">
        <f t="shared" si="69"/>
        <v>-0.26492109313600509</v>
      </c>
    </row>
    <row r="159" spans="1:34" ht="15.75" x14ac:dyDescent="0.25">
      <c r="A159" s="25">
        <v>475</v>
      </c>
      <c r="B159" s="26" t="s">
        <v>150</v>
      </c>
      <c r="C159" s="25">
        <v>15</v>
      </c>
      <c r="D159" s="25">
        <v>24</v>
      </c>
      <c r="E159" s="31">
        <f>'Tasapainon muutos, pl. tasaus'!D149</f>
        <v>5479</v>
      </c>
      <c r="F159" s="64">
        <v>17.901310725912364</v>
      </c>
      <c r="G159" s="32">
        <v>209.02892450832795</v>
      </c>
      <c r="H159" s="61">
        <f t="shared" si="81"/>
        <v>191.12761378241558</v>
      </c>
      <c r="I159" s="64">
        <f t="shared" si="70"/>
        <v>-186.97371087793019</v>
      </c>
      <c r="J159" s="32">
        <f t="shared" si="71"/>
        <v>-175.34714403690401</v>
      </c>
      <c r="K159" s="32">
        <f t="shared" si="72"/>
        <v>-162.59521831223543</v>
      </c>
      <c r="L159" s="32">
        <f t="shared" si="73"/>
        <v>-149.42411694581247</v>
      </c>
      <c r="M159" s="32">
        <f t="shared" si="74"/>
        <v>-135.81765281976487</v>
      </c>
      <c r="N159" s="61">
        <f t="shared" si="75"/>
        <v>73.211271688563073</v>
      </c>
      <c r="O159" s="87">
        <f t="shared" si="62"/>
        <v>55.309960962650706</v>
      </c>
      <c r="P159" s="32">
        <f>Taulukko5[[#This Row],[Tasaus 2023, €/asukas]]*Taulukko5[[#This Row],[Asukasluku 31.12.2022]]</f>
        <v>-1024428.9619001795</v>
      </c>
      <c r="Q159" s="32">
        <f>Taulukko5[[#This Row],[Tasaus 2024, €/asukas]]*Taulukko5[[#This Row],[Asukasluku 31.12.2022]]</f>
        <v>-960727.00217819703</v>
      </c>
      <c r="R159" s="32">
        <f>Taulukko5[[#This Row],[Tasaus 2025, €/asukas]]*Taulukko5[[#This Row],[Asukasluku 31.12.2022]]</f>
        <v>-890859.20113273792</v>
      </c>
      <c r="S159" s="32">
        <f>Taulukko5[[#This Row],[Tasaus 2026, €/asukas]]*Taulukko5[[#This Row],[Asukasluku 31.12.2022]]</f>
        <v>-818694.73674610653</v>
      </c>
      <c r="T159" s="32">
        <f>Taulukko5[[#This Row],[Tasaus 2027, €/asukas]]*Taulukko5[[#This Row],[Asukasluku 31.12.2022]]</f>
        <v>-744144.91979949176</v>
      </c>
      <c r="U159" s="64">
        <f t="shared" si="76"/>
        <v>4.1539029044853919</v>
      </c>
      <c r="V159" s="32">
        <f t="shared" si="77"/>
        <v>15.780469745511567</v>
      </c>
      <c r="W159" s="32">
        <f t="shared" si="78"/>
        <v>28.532395470180148</v>
      </c>
      <c r="X159" s="32">
        <f t="shared" si="79"/>
        <v>41.703496836603108</v>
      </c>
      <c r="Y159" s="99">
        <f t="shared" si="80"/>
        <v>55.309960962650706</v>
      </c>
      <c r="Z159" s="110">
        <v>21.5</v>
      </c>
      <c r="AA159" s="34">
        <f t="shared" si="63"/>
        <v>8.86</v>
      </c>
      <c r="AB159" s="33">
        <f t="shared" si="64"/>
        <v>-12.64</v>
      </c>
      <c r="AC159" s="32">
        <v>172.35407675652513</v>
      </c>
      <c r="AD159" s="15">
        <f t="shared" si="65"/>
        <v>-2.4100984337918366E-2</v>
      </c>
      <c r="AE159" s="15">
        <f t="shared" si="66"/>
        <v>-9.1558436228948298E-2</v>
      </c>
      <c r="AF159" s="15">
        <f t="shared" si="67"/>
        <v>-0.16554523111447053</v>
      </c>
      <c r="AG159" s="15">
        <f t="shared" si="68"/>
        <v>-0.24196408707822609</v>
      </c>
      <c r="AH159" s="111">
        <f t="shared" si="69"/>
        <v>-0.32090892193274873</v>
      </c>
    </row>
    <row r="160" spans="1:34" ht="15.75" x14ac:dyDescent="0.25">
      <c r="A160" s="25">
        <v>480</v>
      </c>
      <c r="B160" s="26" t="s">
        <v>151</v>
      </c>
      <c r="C160" s="25">
        <v>2</v>
      </c>
      <c r="D160" s="25">
        <v>25</v>
      </c>
      <c r="E160" s="31">
        <f>'Tasapainon muutos, pl. tasaus'!D150</f>
        <v>1978</v>
      </c>
      <c r="F160" s="64">
        <v>-157.53245002060706</v>
      </c>
      <c r="G160" s="32">
        <v>-139.09412839930528</v>
      </c>
      <c r="H160" s="61">
        <f t="shared" si="81"/>
        <v>18.438321621301782</v>
      </c>
      <c r="I160" s="64">
        <f t="shared" si="70"/>
        <v>-14.28441871681639</v>
      </c>
      <c r="J160" s="32">
        <f t="shared" si="71"/>
        <v>-2.6578518757902101</v>
      </c>
      <c r="K160" s="32">
        <f t="shared" si="72"/>
        <v>-1.467604529819847</v>
      </c>
      <c r="L160" s="32">
        <f t="shared" si="73"/>
        <v>-3.2965031633968969</v>
      </c>
      <c r="M160" s="32">
        <f t="shared" si="74"/>
        <v>-4.6900390373493082</v>
      </c>
      <c r="N160" s="61">
        <f t="shared" si="75"/>
        <v>-143.78416743665457</v>
      </c>
      <c r="O160" s="87">
        <f t="shared" si="62"/>
        <v>13.748282583952488</v>
      </c>
      <c r="P160" s="32">
        <f>Taulukko5[[#This Row],[Tasaus 2023, €/asukas]]*Taulukko5[[#This Row],[Asukasluku 31.12.2022]]</f>
        <v>-28254.58022186282</v>
      </c>
      <c r="Q160" s="32">
        <f>Taulukko5[[#This Row],[Tasaus 2024, €/asukas]]*Taulukko5[[#This Row],[Asukasluku 31.12.2022]]</f>
        <v>-5257.2310103130358</v>
      </c>
      <c r="R160" s="32">
        <f>Taulukko5[[#This Row],[Tasaus 2025, €/asukas]]*Taulukko5[[#This Row],[Asukasluku 31.12.2022]]</f>
        <v>-2902.9217599836575</v>
      </c>
      <c r="S160" s="32">
        <f>Taulukko5[[#This Row],[Tasaus 2026, €/asukas]]*Taulukko5[[#This Row],[Asukasluku 31.12.2022]]</f>
        <v>-6520.4832571990619</v>
      </c>
      <c r="T160" s="32">
        <f>Taulukko5[[#This Row],[Tasaus 2027, €/asukas]]*Taulukko5[[#This Row],[Asukasluku 31.12.2022]]</f>
        <v>-9276.897215876932</v>
      </c>
      <c r="U160" s="64">
        <f t="shared" si="76"/>
        <v>4.1539029044853919</v>
      </c>
      <c r="V160" s="32">
        <f t="shared" si="77"/>
        <v>15.780469745511571</v>
      </c>
      <c r="W160" s="32">
        <f t="shared" si="78"/>
        <v>16.970717091481934</v>
      </c>
      <c r="X160" s="32">
        <f t="shared" si="79"/>
        <v>15.141818457904884</v>
      </c>
      <c r="Y160" s="99">
        <f t="shared" si="80"/>
        <v>13.748282583952474</v>
      </c>
      <c r="Z160" s="110">
        <v>20.75</v>
      </c>
      <c r="AA160" s="34">
        <f t="shared" si="63"/>
        <v>8.11</v>
      </c>
      <c r="AB160" s="33">
        <f t="shared" si="64"/>
        <v>-12.64</v>
      </c>
      <c r="AC160" s="32">
        <v>159.98995381331358</v>
      </c>
      <c r="AD160" s="15">
        <f t="shared" si="65"/>
        <v>-2.5963523368051154E-2</v>
      </c>
      <c r="AE160" s="15">
        <f t="shared" si="66"/>
        <v>-9.8634129014908173E-2</v>
      </c>
      <c r="AF160" s="15">
        <f t="shared" si="67"/>
        <v>-0.10607364204432762</v>
      </c>
      <c r="AG160" s="15">
        <f t="shared" si="68"/>
        <v>-9.464230782623588E-2</v>
      </c>
      <c r="AH160" s="111">
        <f t="shared" si="69"/>
        <v>-8.593216171557147E-2</v>
      </c>
    </row>
    <row r="161" spans="1:34" ht="15.75" x14ac:dyDescent="0.25">
      <c r="A161" s="25">
        <v>481</v>
      </c>
      <c r="B161" s="26" t="s">
        <v>152</v>
      </c>
      <c r="C161" s="25">
        <v>2</v>
      </c>
      <c r="D161" s="25">
        <v>24</v>
      </c>
      <c r="E161" s="31">
        <f>'Tasapainon muutos, pl. tasaus'!D151</f>
        <v>9642</v>
      </c>
      <c r="F161" s="64">
        <v>67.647547505102054</v>
      </c>
      <c r="G161" s="32">
        <v>54.574935534822544</v>
      </c>
      <c r="H161" s="61">
        <f t="shared" si="81"/>
        <v>-13.07261197027951</v>
      </c>
      <c r="I161" s="64">
        <f t="shared" si="70"/>
        <v>17.226514874764902</v>
      </c>
      <c r="J161" s="32">
        <f t="shared" si="71"/>
        <v>0.78046974551157189</v>
      </c>
      <c r="K161" s="32">
        <f t="shared" si="72"/>
        <v>-1.467604529819847</v>
      </c>
      <c r="L161" s="32">
        <f t="shared" si="73"/>
        <v>-3.2965031633968969</v>
      </c>
      <c r="M161" s="32">
        <f t="shared" si="74"/>
        <v>-4.6900390373493082</v>
      </c>
      <c r="N161" s="61">
        <f t="shared" si="75"/>
        <v>49.884896497473235</v>
      </c>
      <c r="O161" s="87">
        <f t="shared" si="62"/>
        <v>-17.762651007628818</v>
      </c>
      <c r="P161" s="32">
        <f>Taulukko5[[#This Row],[Tasaus 2023, €/asukas]]*Taulukko5[[#This Row],[Asukasluku 31.12.2022]]</f>
        <v>166098.05642248318</v>
      </c>
      <c r="Q161" s="32">
        <f>Taulukko5[[#This Row],[Tasaus 2024, €/asukas]]*Taulukko5[[#This Row],[Asukasluku 31.12.2022]]</f>
        <v>7525.2892862225763</v>
      </c>
      <c r="R161" s="32">
        <f>Taulukko5[[#This Row],[Tasaus 2025, €/asukas]]*Taulukko5[[#This Row],[Asukasluku 31.12.2022]]</f>
        <v>-14150.642876522965</v>
      </c>
      <c r="S161" s="32">
        <f>Taulukko5[[#This Row],[Tasaus 2026, €/asukas]]*Taulukko5[[#This Row],[Asukasluku 31.12.2022]]</f>
        <v>-31784.883501472879</v>
      </c>
      <c r="T161" s="32">
        <f>Taulukko5[[#This Row],[Tasaus 2027, €/asukas]]*Taulukko5[[#This Row],[Asukasluku 31.12.2022]]</f>
        <v>-45221.356398122029</v>
      </c>
      <c r="U161" s="64">
        <f t="shared" si="76"/>
        <v>4.1539029044853919</v>
      </c>
      <c r="V161" s="32">
        <f t="shared" si="77"/>
        <v>-12.292142224767938</v>
      </c>
      <c r="W161" s="32">
        <f t="shared" si="78"/>
        <v>-14.540216500099357</v>
      </c>
      <c r="X161" s="32">
        <f t="shared" si="79"/>
        <v>-16.369115133676406</v>
      </c>
      <c r="Y161" s="99">
        <f t="shared" si="80"/>
        <v>-17.762651007628818</v>
      </c>
      <c r="Z161" s="110">
        <v>20.750000000000004</v>
      </c>
      <c r="AA161" s="34">
        <f t="shared" si="63"/>
        <v>8.110000000000003</v>
      </c>
      <c r="AB161" s="33">
        <f t="shared" si="64"/>
        <v>-12.64</v>
      </c>
      <c r="AC161" s="32">
        <v>212.02863544741416</v>
      </c>
      <c r="AD161" s="15">
        <f t="shared" si="65"/>
        <v>-1.9591235380636184E-2</v>
      </c>
      <c r="AE161" s="15">
        <f t="shared" si="66"/>
        <v>5.7973972236483817E-2</v>
      </c>
      <c r="AF161" s="15">
        <f t="shared" si="67"/>
        <v>6.8576664040765942E-2</v>
      </c>
      <c r="AG161" s="15">
        <f t="shared" si="68"/>
        <v>7.7202379287755016E-2</v>
      </c>
      <c r="AH161" s="111">
        <f t="shared" si="69"/>
        <v>8.377477395987952E-2</v>
      </c>
    </row>
    <row r="162" spans="1:34" ht="15.75" x14ac:dyDescent="0.25">
      <c r="A162" s="25">
        <v>483</v>
      </c>
      <c r="B162" s="26" t="s">
        <v>153</v>
      </c>
      <c r="C162" s="25">
        <v>17</v>
      </c>
      <c r="D162" s="25">
        <v>26</v>
      </c>
      <c r="E162" s="31">
        <f>'Tasapainon muutos, pl. tasaus'!D152</f>
        <v>1067</v>
      </c>
      <c r="F162" s="64">
        <v>-661.28624284387877</v>
      </c>
      <c r="G162" s="32">
        <v>-382.45210754002409</v>
      </c>
      <c r="H162" s="61">
        <f t="shared" si="81"/>
        <v>278.83413530385468</v>
      </c>
      <c r="I162" s="64">
        <f t="shared" si="70"/>
        <v>-274.68023239936929</v>
      </c>
      <c r="J162" s="32">
        <f t="shared" si="71"/>
        <v>-263.05366555834308</v>
      </c>
      <c r="K162" s="32">
        <f t="shared" si="72"/>
        <v>-250.30173983367453</v>
      </c>
      <c r="L162" s="32">
        <f t="shared" si="73"/>
        <v>-237.13063846725157</v>
      </c>
      <c r="M162" s="32">
        <f t="shared" si="74"/>
        <v>-223.524174341204</v>
      </c>
      <c r="N162" s="61">
        <f t="shared" si="75"/>
        <v>-605.97628188122803</v>
      </c>
      <c r="O162" s="87">
        <f t="shared" si="62"/>
        <v>55.309960962650734</v>
      </c>
      <c r="P162" s="32">
        <f>Taulukko5[[#This Row],[Tasaus 2023, €/asukas]]*Taulukko5[[#This Row],[Asukasluku 31.12.2022]]</f>
        <v>-293083.80797012703</v>
      </c>
      <c r="Q162" s="32">
        <f>Taulukko5[[#This Row],[Tasaus 2024, €/asukas]]*Taulukko5[[#This Row],[Asukasluku 31.12.2022]]</f>
        <v>-280678.26115075208</v>
      </c>
      <c r="R162" s="32">
        <f>Taulukko5[[#This Row],[Tasaus 2025, €/asukas]]*Taulukko5[[#This Row],[Asukasluku 31.12.2022]]</f>
        <v>-267071.95640253072</v>
      </c>
      <c r="S162" s="32">
        <f>Taulukko5[[#This Row],[Tasaus 2026, €/asukas]]*Taulukko5[[#This Row],[Asukasluku 31.12.2022]]</f>
        <v>-253018.39124455742</v>
      </c>
      <c r="T162" s="32">
        <f>Taulukko5[[#This Row],[Tasaus 2027, €/asukas]]*Taulukko5[[#This Row],[Asukasluku 31.12.2022]]</f>
        <v>-238500.29402206466</v>
      </c>
      <c r="U162" s="64">
        <f t="shared" si="76"/>
        <v>4.1539029044853919</v>
      </c>
      <c r="V162" s="32">
        <f t="shared" si="77"/>
        <v>15.780469745511596</v>
      </c>
      <c r="W162" s="32">
        <f t="shared" si="78"/>
        <v>28.532395470180148</v>
      </c>
      <c r="X162" s="32">
        <f t="shared" si="79"/>
        <v>41.703496836603108</v>
      </c>
      <c r="Y162" s="99">
        <f t="shared" si="80"/>
        <v>55.309960962650678</v>
      </c>
      <c r="Z162" s="110">
        <v>22.5</v>
      </c>
      <c r="AA162" s="34">
        <f t="shared" si="63"/>
        <v>9.86</v>
      </c>
      <c r="AB162" s="33">
        <f t="shared" si="64"/>
        <v>-12.64</v>
      </c>
      <c r="AC162" s="32">
        <v>113.07874243168371</v>
      </c>
      <c r="AD162" s="15">
        <f t="shared" si="65"/>
        <v>-3.6734604711358226E-2</v>
      </c>
      <c r="AE162" s="15">
        <f t="shared" si="66"/>
        <v>-0.13955292927886365</v>
      </c>
      <c r="AF162" s="15">
        <f t="shared" si="67"/>
        <v>-0.2523232471162114</v>
      </c>
      <c r="AG162" s="15">
        <f t="shared" si="68"/>
        <v>-0.36880050078199439</v>
      </c>
      <c r="AH162" s="111">
        <f t="shared" si="69"/>
        <v>-0.4891278393555365</v>
      </c>
    </row>
    <row r="163" spans="1:34" ht="15.75" x14ac:dyDescent="0.25">
      <c r="A163" s="25">
        <v>484</v>
      </c>
      <c r="B163" s="26" t="s">
        <v>154</v>
      </c>
      <c r="C163" s="25">
        <v>4</v>
      </c>
      <c r="D163" s="25">
        <v>25</v>
      </c>
      <c r="E163" s="31">
        <f>'Tasapainon muutos, pl. tasaus'!D153</f>
        <v>2967</v>
      </c>
      <c r="F163" s="64">
        <v>-529.16784460541771</v>
      </c>
      <c r="G163" s="32">
        <v>-563.36755947823497</v>
      </c>
      <c r="H163" s="61">
        <f t="shared" si="81"/>
        <v>-34.199714872817253</v>
      </c>
      <c r="I163" s="64">
        <f t="shared" si="70"/>
        <v>38.353617777302645</v>
      </c>
      <c r="J163" s="32">
        <f t="shared" si="71"/>
        <v>19.980184618328824</v>
      </c>
      <c r="K163" s="32">
        <f t="shared" si="72"/>
        <v>2.7321103429974061</v>
      </c>
      <c r="L163" s="32">
        <f t="shared" si="73"/>
        <v>-3.2965031633968969</v>
      </c>
      <c r="M163" s="32">
        <f t="shared" si="74"/>
        <v>-4.6900390373493082</v>
      </c>
      <c r="N163" s="61">
        <f t="shared" si="75"/>
        <v>-568.05759851558423</v>
      </c>
      <c r="O163" s="87">
        <f t="shared" si="62"/>
        <v>-38.889753910166519</v>
      </c>
      <c r="P163" s="32">
        <f>Taulukko5[[#This Row],[Tasaus 2023, €/asukas]]*Taulukko5[[#This Row],[Asukasluku 31.12.2022]]</f>
        <v>113795.18394525695</v>
      </c>
      <c r="Q163" s="32">
        <f>Taulukko5[[#This Row],[Tasaus 2024, €/asukas]]*Taulukko5[[#This Row],[Asukasluku 31.12.2022]]</f>
        <v>59281.207762581624</v>
      </c>
      <c r="R163" s="32">
        <f>Taulukko5[[#This Row],[Tasaus 2025, €/asukas]]*Taulukko5[[#This Row],[Asukasluku 31.12.2022]]</f>
        <v>8106.1713876733038</v>
      </c>
      <c r="S163" s="32">
        <f>Taulukko5[[#This Row],[Tasaus 2026, €/asukas]]*Taulukko5[[#This Row],[Asukasluku 31.12.2022]]</f>
        <v>-9780.7248857985924</v>
      </c>
      <c r="T163" s="32">
        <f>Taulukko5[[#This Row],[Tasaus 2027, €/asukas]]*Taulukko5[[#This Row],[Asukasluku 31.12.2022]]</f>
        <v>-13915.345823815398</v>
      </c>
      <c r="U163" s="64">
        <f t="shared" si="76"/>
        <v>4.1539029044853919</v>
      </c>
      <c r="V163" s="32">
        <f t="shared" si="77"/>
        <v>-14.219530254488429</v>
      </c>
      <c r="W163" s="32">
        <f t="shared" si="78"/>
        <v>-31.467604529819848</v>
      </c>
      <c r="X163" s="32">
        <f t="shared" si="79"/>
        <v>-37.496218036214152</v>
      </c>
      <c r="Y163" s="99">
        <f t="shared" si="80"/>
        <v>-38.889753910166561</v>
      </c>
      <c r="Z163" s="110">
        <v>20.5</v>
      </c>
      <c r="AA163" s="34">
        <f t="shared" si="63"/>
        <v>7.8599999999999994</v>
      </c>
      <c r="AB163" s="33">
        <f t="shared" si="64"/>
        <v>-12.64</v>
      </c>
      <c r="AC163" s="32">
        <v>149.72359431225399</v>
      </c>
      <c r="AD163" s="15">
        <f t="shared" si="65"/>
        <v>-2.7743809675195723E-2</v>
      </c>
      <c r="AE163" s="15">
        <f t="shared" si="66"/>
        <v>9.4971873469942764E-2</v>
      </c>
      <c r="AF163" s="15">
        <f t="shared" si="67"/>
        <v>0.21017131384244633</v>
      </c>
      <c r="AG163" s="15">
        <f t="shared" si="68"/>
        <v>0.25043626696547527</v>
      </c>
      <c r="AH163" s="111">
        <f t="shared" si="69"/>
        <v>0.25974365689525569</v>
      </c>
    </row>
    <row r="164" spans="1:34" ht="15.75" x14ac:dyDescent="0.25">
      <c r="A164" s="25">
        <v>489</v>
      </c>
      <c r="B164" s="26" t="s">
        <v>155</v>
      </c>
      <c r="C164" s="25">
        <v>8</v>
      </c>
      <c r="D164" s="25">
        <v>26</v>
      </c>
      <c r="E164" s="31">
        <f>'Tasapainon muutos, pl. tasaus'!D154</f>
        <v>1791</v>
      </c>
      <c r="F164" s="64">
        <v>-729.84842582019735</v>
      </c>
      <c r="G164" s="32">
        <v>-925.99891978432333</v>
      </c>
      <c r="H164" s="61">
        <f t="shared" si="81"/>
        <v>-196.15049396412599</v>
      </c>
      <c r="I164" s="64">
        <f t="shared" si="70"/>
        <v>200.30439686861138</v>
      </c>
      <c r="J164" s="32">
        <f t="shared" si="71"/>
        <v>181.93096370963755</v>
      </c>
      <c r="K164" s="32">
        <f t="shared" si="72"/>
        <v>164.68288943430613</v>
      </c>
      <c r="L164" s="32">
        <f t="shared" si="73"/>
        <v>147.85399080072909</v>
      </c>
      <c r="M164" s="32">
        <f t="shared" si="74"/>
        <v>131.46045492677666</v>
      </c>
      <c r="N164" s="61">
        <f t="shared" si="75"/>
        <v>-794.53846485754661</v>
      </c>
      <c r="O164" s="87">
        <f t="shared" si="62"/>
        <v>-64.690039037349266</v>
      </c>
      <c r="P164" s="32">
        <f>Taulukko5[[#This Row],[Tasaus 2023, €/asukas]]*Taulukko5[[#This Row],[Asukasluku 31.12.2022]]</f>
        <v>358745.17479168298</v>
      </c>
      <c r="Q164" s="32">
        <f>Taulukko5[[#This Row],[Tasaus 2024, €/asukas]]*Taulukko5[[#This Row],[Asukasluku 31.12.2022]]</f>
        <v>325838.35600396089</v>
      </c>
      <c r="R164" s="32">
        <f>Taulukko5[[#This Row],[Tasaus 2025, €/asukas]]*Taulukko5[[#This Row],[Asukasluku 31.12.2022]]</f>
        <v>294947.05497684231</v>
      </c>
      <c r="S164" s="32">
        <f>Taulukko5[[#This Row],[Tasaus 2026, €/asukas]]*Taulukko5[[#This Row],[Asukasluku 31.12.2022]]</f>
        <v>264806.49752410583</v>
      </c>
      <c r="T164" s="32">
        <f>Taulukko5[[#This Row],[Tasaus 2027, €/asukas]]*Taulukko5[[#This Row],[Asukasluku 31.12.2022]]</f>
        <v>235445.674773857</v>
      </c>
      <c r="U164" s="64">
        <f t="shared" si="76"/>
        <v>4.1539029044853919</v>
      </c>
      <c r="V164" s="32">
        <f t="shared" si="77"/>
        <v>-14.219530254488433</v>
      </c>
      <c r="W164" s="32">
        <f t="shared" si="78"/>
        <v>-31.467604529819852</v>
      </c>
      <c r="X164" s="32">
        <f t="shared" si="79"/>
        <v>-48.296503163396892</v>
      </c>
      <c r="Y164" s="99">
        <f t="shared" si="80"/>
        <v>-64.690039037349322</v>
      </c>
      <c r="Z164" s="110">
        <v>21.500000000000004</v>
      </c>
      <c r="AA164" s="34">
        <f t="shared" si="63"/>
        <v>8.860000000000003</v>
      </c>
      <c r="AB164" s="33">
        <f t="shared" si="64"/>
        <v>-12.64</v>
      </c>
      <c r="AC164" s="32">
        <v>140.80659763999077</v>
      </c>
      <c r="AD164" s="15">
        <f t="shared" si="65"/>
        <v>-2.9500768956195796E-2</v>
      </c>
      <c r="AE164" s="15">
        <f t="shared" si="66"/>
        <v>0.10098624988329322</v>
      </c>
      <c r="AF164" s="15">
        <f t="shared" si="67"/>
        <v>0.22348103751697124</v>
      </c>
      <c r="AG164" s="15">
        <f t="shared" si="68"/>
        <v>0.34299886491739295</v>
      </c>
      <c r="AH164" s="111">
        <f t="shared" si="69"/>
        <v>0.45942477214559563</v>
      </c>
    </row>
    <row r="165" spans="1:34" ht="15.75" x14ac:dyDescent="0.25">
      <c r="A165" s="25">
        <v>491</v>
      </c>
      <c r="B165" s="26" t="s">
        <v>156</v>
      </c>
      <c r="C165" s="25">
        <v>10</v>
      </c>
      <c r="D165" s="25">
        <v>21</v>
      </c>
      <c r="E165" s="31">
        <f>'Tasapainon muutos, pl. tasaus'!D155</f>
        <v>51980</v>
      </c>
      <c r="F165" s="64">
        <v>105.77789392000255</v>
      </c>
      <c r="G165" s="32">
        <v>214.04258332458332</v>
      </c>
      <c r="H165" s="61">
        <f t="shared" si="81"/>
        <v>108.26468940458076</v>
      </c>
      <c r="I165" s="64">
        <f t="shared" si="70"/>
        <v>-104.11078650009537</v>
      </c>
      <c r="J165" s="32">
        <f t="shared" si="71"/>
        <v>-92.484219659069197</v>
      </c>
      <c r="K165" s="32">
        <f t="shared" si="72"/>
        <v>-79.732293934400616</v>
      </c>
      <c r="L165" s="32">
        <f t="shared" si="73"/>
        <v>-66.561192567977656</v>
      </c>
      <c r="M165" s="32">
        <f t="shared" si="74"/>
        <v>-52.954728441930072</v>
      </c>
      <c r="N165" s="61">
        <f t="shared" si="75"/>
        <v>161.08785488265323</v>
      </c>
      <c r="O165" s="87">
        <f t="shared" si="62"/>
        <v>55.309960962650678</v>
      </c>
      <c r="P165" s="32">
        <f>Taulukko5[[#This Row],[Tasaus 2023, €/asukas]]*Taulukko5[[#This Row],[Asukasluku 31.12.2022]]</f>
        <v>-5411678.6822749572</v>
      </c>
      <c r="Q165" s="32">
        <f>Taulukko5[[#This Row],[Tasaus 2024, €/asukas]]*Taulukko5[[#This Row],[Asukasluku 31.12.2022]]</f>
        <v>-4807329.7378784167</v>
      </c>
      <c r="R165" s="32">
        <f>Taulukko5[[#This Row],[Tasaus 2025, €/asukas]]*Taulukko5[[#This Row],[Asukasluku 31.12.2022]]</f>
        <v>-4144484.638710144</v>
      </c>
      <c r="S165" s="32">
        <f>Taulukko5[[#This Row],[Tasaus 2026, €/asukas]]*Taulukko5[[#This Row],[Asukasluku 31.12.2022]]</f>
        <v>-3459850.7896834784</v>
      </c>
      <c r="T165" s="32">
        <f>Taulukko5[[#This Row],[Tasaus 2027, €/asukas]]*Taulukko5[[#This Row],[Asukasluku 31.12.2022]]</f>
        <v>-2752586.7844115254</v>
      </c>
      <c r="U165" s="64">
        <f t="shared" si="76"/>
        <v>4.1539029044853919</v>
      </c>
      <c r="V165" s="32">
        <f t="shared" si="77"/>
        <v>15.780469745511567</v>
      </c>
      <c r="W165" s="32">
        <f t="shared" si="78"/>
        <v>28.532395470180148</v>
      </c>
      <c r="X165" s="32">
        <f t="shared" si="79"/>
        <v>41.703496836603108</v>
      </c>
      <c r="Y165" s="99">
        <f t="shared" si="80"/>
        <v>55.309960962650692</v>
      </c>
      <c r="Z165" s="110">
        <v>22</v>
      </c>
      <c r="AA165" s="34">
        <f t="shared" si="63"/>
        <v>9.36</v>
      </c>
      <c r="AB165" s="33">
        <f t="shared" si="64"/>
        <v>-12.64</v>
      </c>
      <c r="AC165" s="32">
        <v>180.87251273801559</v>
      </c>
      <c r="AD165" s="15">
        <f t="shared" si="65"/>
        <v>-2.296591583543766E-2</v>
      </c>
      <c r="AE165" s="15">
        <f t="shared" si="66"/>
        <v>-8.7246367657692447E-2</v>
      </c>
      <c r="AF165" s="15">
        <f t="shared" si="67"/>
        <v>-0.15774865422203668</v>
      </c>
      <c r="AG165" s="15">
        <f t="shared" si="68"/>
        <v>-0.23056846065387751</v>
      </c>
      <c r="AH165" s="111">
        <f t="shared" si="69"/>
        <v>-0.30579528157915453</v>
      </c>
    </row>
    <row r="166" spans="1:34" ht="15.75" x14ac:dyDescent="0.25">
      <c r="A166" s="25">
        <v>494</v>
      </c>
      <c r="B166" s="26" t="s">
        <v>157</v>
      </c>
      <c r="C166" s="25">
        <v>17</v>
      </c>
      <c r="D166" s="25">
        <v>24</v>
      </c>
      <c r="E166" s="31">
        <f>'Tasapainon muutos, pl. tasaus'!D156</f>
        <v>8882</v>
      </c>
      <c r="F166" s="64">
        <v>-9.1772893264133089</v>
      </c>
      <c r="G166" s="32">
        <v>222.27944616657368</v>
      </c>
      <c r="H166" s="61">
        <f t="shared" si="81"/>
        <v>231.45673549298698</v>
      </c>
      <c r="I166" s="64">
        <f t="shared" si="70"/>
        <v>-227.30283258850159</v>
      </c>
      <c r="J166" s="32">
        <f t="shared" si="71"/>
        <v>-215.67626574747541</v>
      </c>
      <c r="K166" s="32">
        <f t="shared" si="72"/>
        <v>-202.92434002280683</v>
      </c>
      <c r="L166" s="32">
        <f t="shared" si="73"/>
        <v>-189.75323865638387</v>
      </c>
      <c r="M166" s="32">
        <f t="shared" si="74"/>
        <v>-176.1467745303363</v>
      </c>
      <c r="N166" s="61">
        <f t="shared" si="75"/>
        <v>46.132671636237376</v>
      </c>
      <c r="O166" s="87">
        <f t="shared" si="62"/>
        <v>55.309960962650685</v>
      </c>
      <c r="P166" s="32">
        <f>Taulukko5[[#This Row],[Tasaus 2023, €/asukas]]*Taulukko5[[#This Row],[Asukasluku 31.12.2022]]</f>
        <v>-2018903.759051071</v>
      </c>
      <c r="Q166" s="32">
        <f>Taulukko5[[#This Row],[Tasaus 2024, €/asukas]]*Taulukko5[[#This Row],[Asukasluku 31.12.2022]]</f>
        <v>-1915636.5923690766</v>
      </c>
      <c r="R166" s="32">
        <f>Taulukko5[[#This Row],[Tasaus 2025, €/asukas]]*Taulukko5[[#This Row],[Asukasluku 31.12.2022]]</f>
        <v>-1802373.9880825703</v>
      </c>
      <c r="S166" s="32">
        <f>Taulukko5[[#This Row],[Tasaus 2026, €/asukas]]*Taulukko5[[#This Row],[Asukasluku 31.12.2022]]</f>
        <v>-1685388.2657460016</v>
      </c>
      <c r="T166" s="32">
        <f>Taulukko5[[#This Row],[Tasaus 2027, €/asukas]]*Taulukko5[[#This Row],[Asukasluku 31.12.2022]]</f>
        <v>-1564535.651378447</v>
      </c>
      <c r="U166" s="64">
        <f t="shared" si="76"/>
        <v>4.1539029044853919</v>
      </c>
      <c r="V166" s="32">
        <f t="shared" si="77"/>
        <v>15.780469745511567</v>
      </c>
      <c r="W166" s="32">
        <f t="shared" si="78"/>
        <v>28.532395470180148</v>
      </c>
      <c r="X166" s="32">
        <f t="shared" si="79"/>
        <v>41.703496836603108</v>
      </c>
      <c r="Y166" s="99">
        <f t="shared" si="80"/>
        <v>55.309960962650678</v>
      </c>
      <c r="Z166" s="110">
        <v>22</v>
      </c>
      <c r="AA166" s="34">
        <f t="shared" si="63"/>
        <v>9.36</v>
      </c>
      <c r="AB166" s="33">
        <f t="shared" si="64"/>
        <v>-12.64</v>
      </c>
      <c r="AC166" s="32">
        <v>157.63765502407921</v>
      </c>
      <c r="AD166" s="15">
        <f t="shared" si="65"/>
        <v>-2.6350955955611505E-2</v>
      </c>
      <c r="AE166" s="15">
        <f t="shared" si="66"/>
        <v>-0.10010596607200922</v>
      </c>
      <c r="AF166" s="15">
        <f t="shared" si="67"/>
        <v>-0.18099987256104397</v>
      </c>
      <c r="AG166" s="15">
        <f t="shared" si="68"/>
        <v>-0.26455288763482865</v>
      </c>
      <c r="AH166" s="111">
        <f t="shared" si="69"/>
        <v>-0.35086769689768643</v>
      </c>
    </row>
    <row r="167" spans="1:34" ht="15.75" x14ac:dyDescent="0.25">
      <c r="A167" s="25">
        <v>495</v>
      </c>
      <c r="B167" s="26" t="s">
        <v>158</v>
      </c>
      <c r="C167" s="25">
        <v>13</v>
      </c>
      <c r="D167" s="25">
        <v>26</v>
      </c>
      <c r="E167" s="31">
        <f>'Tasapainon muutos, pl. tasaus'!D157</f>
        <v>1477</v>
      </c>
      <c r="F167" s="64">
        <v>-357.40809324562684</v>
      </c>
      <c r="G167" s="32">
        <v>-370.67882329626099</v>
      </c>
      <c r="H167" s="61">
        <f t="shared" si="81"/>
        <v>-13.270730050634143</v>
      </c>
      <c r="I167" s="64">
        <f t="shared" si="70"/>
        <v>17.424632955119534</v>
      </c>
      <c r="J167" s="32">
        <f t="shared" si="71"/>
        <v>0.78046974551157189</v>
      </c>
      <c r="K167" s="32">
        <f t="shared" si="72"/>
        <v>-1.467604529819847</v>
      </c>
      <c r="L167" s="32">
        <f t="shared" si="73"/>
        <v>-3.2965031633968969</v>
      </c>
      <c r="M167" s="32">
        <f t="shared" si="74"/>
        <v>-4.6900390373493082</v>
      </c>
      <c r="N167" s="61">
        <f t="shared" si="75"/>
        <v>-375.36886233361031</v>
      </c>
      <c r="O167" s="87">
        <f t="shared" si="62"/>
        <v>-17.960769087983465</v>
      </c>
      <c r="P167" s="32">
        <f>Taulukko5[[#This Row],[Tasaus 2023, €/asukas]]*Taulukko5[[#This Row],[Asukasluku 31.12.2022]]</f>
        <v>25736.182874711554</v>
      </c>
      <c r="Q167" s="32">
        <f>Taulukko5[[#This Row],[Tasaus 2024, €/asukas]]*Taulukko5[[#This Row],[Asukasluku 31.12.2022]]</f>
        <v>1152.7538141205916</v>
      </c>
      <c r="R167" s="32">
        <f>Taulukko5[[#This Row],[Tasaus 2025, €/asukas]]*Taulukko5[[#This Row],[Asukasluku 31.12.2022]]</f>
        <v>-2167.6518905439139</v>
      </c>
      <c r="S167" s="32">
        <f>Taulukko5[[#This Row],[Tasaus 2026, €/asukas]]*Taulukko5[[#This Row],[Asukasluku 31.12.2022]]</f>
        <v>-4868.9351723372165</v>
      </c>
      <c r="T167" s="32">
        <f>Taulukko5[[#This Row],[Tasaus 2027, €/asukas]]*Taulukko5[[#This Row],[Asukasluku 31.12.2022]]</f>
        <v>-6927.1876581649285</v>
      </c>
      <c r="U167" s="64">
        <f t="shared" si="76"/>
        <v>4.1539029044853919</v>
      </c>
      <c r="V167" s="32">
        <f t="shared" si="77"/>
        <v>-12.49026030512257</v>
      </c>
      <c r="W167" s="32">
        <f t="shared" si="78"/>
        <v>-14.738334580453989</v>
      </c>
      <c r="X167" s="32">
        <f t="shared" si="79"/>
        <v>-16.567233214031038</v>
      </c>
      <c r="Y167" s="99">
        <f t="shared" si="80"/>
        <v>-17.960769087983451</v>
      </c>
      <c r="Z167" s="110">
        <v>22</v>
      </c>
      <c r="AA167" s="34">
        <f t="shared" si="63"/>
        <v>9.36</v>
      </c>
      <c r="AB167" s="33">
        <f t="shared" si="64"/>
        <v>-12.64</v>
      </c>
      <c r="AC167" s="32">
        <v>136.42024558402989</v>
      </c>
      <c r="AD167" s="15">
        <f t="shared" si="65"/>
        <v>-3.0449314078728435E-2</v>
      </c>
      <c r="AE167" s="15">
        <f t="shared" si="66"/>
        <v>9.1557233691014178E-2</v>
      </c>
      <c r="AF167" s="15">
        <f t="shared" si="67"/>
        <v>0.10803627069690117</v>
      </c>
      <c r="AG167" s="15">
        <f t="shared" si="68"/>
        <v>0.12144262857103734</v>
      </c>
      <c r="AH167" s="111">
        <f t="shared" si="69"/>
        <v>0.13165765104066077</v>
      </c>
    </row>
    <row r="168" spans="1:34" ht="15.75" x14ac:dyDescent="0.25">
      <c r="A168" s="25">
        <v>498</v>
      </c>
      <c r="B168" s="26" t="s">
        <v>159</v>
      </c>
      <c r="C168" s="25">
        <v>19</v>
      </c>
      <c r="D168" s="25">
        <v>25</v>
      </c>
      <c r="E168" s="31">
        <f>'Tasapainon muutos, pl. tasaus'!D158</f>
        <v>2281</v>
      </c>
      <c r="F168" s="64">
        <v>747.04052692890355</v>
      </c>
      <c r="G168" s="32">
        <v>462.9027394865056</v>
      </c>
      <c r="H168" s="61">
        <f t="shared" si="81"/>
        <v>-284.13778744239795</v>
      </c>
      <c r="I168" s="64">
        <f t="shared" si="70"/>
        <v>288.29169034688334</v>
      </c>
      <c r="J168" s="32">
        <f t="shared" si="71"/>
        <v>269.91825718790955</v>
      </c>
      <c r="K168" s="32">
        <f t="shared" si="72"/>
        <v>252.6701829125781</v>
      </c>
      <c r="L168" s="32">
        <f t="shared" si="73"/>
        <v>235.84128427900106</v>
      </c>
      <c r="M168" s="32">
        <f t="shared" si="74"/>
        <v>219.44774840504863</v>
      </c>
      <c r="N168" s="61">
        <f t="shared" si="75"/>
        <v>682.35048789155417</v>
      </c>
      <c r="O168" s="87">
        <f t="shared" si="62"/>
        <v>-64.690039037349379</v>
      </c>
      <c r="P168" s="32">
        <f>Taulukko5[[#This Row],[Tasaus 2023, €/asukas]]*Taulukko5[[#This Row],[Asukasluku 31.12.2022]]</f>
        <v>657593.3456812409</v>
      </c>
      <c r="Q168" s="32">
        <f>Taulukko5[[#This Row],[Tasaus 2024, €/asukas]]*Taulukko5[[#This Row],[Asukasluku 31.12.2022]]</f>
        <v>615683.54464562167</v>
      </c>
      <c r="R168" s="32">
        <f>Taulukko5[[#This Row],[Tasaus 2025, €/asukas]]*Taulukko5[[#This Row],[Asukasluku 31.12.2022]]</f>
        <v>576340.68722359068</v>
      </c>
      <c r="S168" s="32">
        <f>Taulukko5[[#This Row],[Tasaus 2026, €/asukas]]*Taulukko5[[#This Row],[Asukasluku 31.12.2022]]</f>
        <v>537953.96944040142</v>
      </c>
      <c r="T168" s="32">
        <f>Taulukko5[[#This Row],[Tasaus 2027, €/asukas]]*Taulukko5[[#This Row],[Asukasluku 31.12.2022]]</f>
        <v>500560.31411191594</v>
      </c>
      <c r="U168" s="64">
        <f t="shared" si="76"/>
        <v>4.1539029044853919</v>
      </c>
      <c r="V168" s="32">
        <f t="shared" si="77"/>
        <v>-14.219530254488404</v>
      </c>
      <c r="W168" s="32">
        <f t="shared" si="78"/>
        <v>-31.467604529819852</v>
      </c>
      <c r="X168" s="32">
        <f t="shared" si="79"/>
        <v>-48.296503163396892</v>
      </c>
      <c r="Y168" s="99">
        <f t="shared" si="80"/>
        <v>-64.690039037349322</v>
      </c>
      <c r="Z168" s="110">
        <v>21.5</v>
      </c>
      <c r="AA168" s="34">
        <f t="shared" si="63"/>
        <v>8.86</v>
      </c>
      <c r="AB168" s="33">
        <f t="shared" si="64"/>
        <v>-12.64</v>
      </c>
      <c r="AC168" s="32">
        <v>174.43931900236953</v>
      </c>
      <c r="AD168" s="15">
        <f t="shared" si="65"/>
        <v>-2.3812881913560822E-2</v>
      </c>
      <c r="AE168" s="15">
        <f t="shared" si="66"/>
        <v>8.1515625810802725E-2</v>
      </c>
      <c r="AF168" s="15">
        <f t="shared" si="67"/>
        <v>0.18039284210569753</v>
      </c>
      <c r="AG168" s="15">
        <f t="shared" si="68"/>
        <v>0.27686707010556977</v>
      </c>
      <c r="AH168" s="111">
        <f t="shared" si="69"/>
        <v>0.37084551468852384</v>
      </c>
    </row>
    <row r="169" spans="1:34" ht="15.75" x14ac:dyDescent="0.25">
      <c r="A169" s="25">
        <v>499</v>
      </c>
      <c r="B169" s="26" t="s">
        <v>160</v>
      </c>
      <c r="C169" s="25">
        <v>15</v>
      </c>
      <c r="D169" s="25">
        <v>23</v>
      </c>
      <c r="E169" s="31">
        <f>'Tasapainon muutos, pl. tasaus'!D159</f>
        <v>19662</v>
      </c>
      <c r="F169" s="64">
        <v>71.560582618175573</v>
      </c>
      <c r="G169" s="32">
        <v>65.46499531017318</v>
      </c>
      <c r="H169" s="61">
        <f t="shared" si="81"/>
        <v>-6.0955873080023935</v>
      </c>
      <c r="I169" s="64">
        <f t="shared" si="70"/>
        <v>10.249490212487785</v>
      </c>
      <c r="J169" s="32">
        <f t="shared" si="71"/>
        <v>0.78046974551157189</v>
      </c>
      <c r="K169" s="32">
        <f t="shared" si="72"/>
        <v>-1.467604529819847</v>
      </c>
      <c r="L169" s="32">
        <f t="shared" si="73"/>
        <v>-3.2965031633968969</v>
      </c>
      <c r="M169" s="32">
        <f t="shared" si="74"/>
        <v>-4.6900390373493082</v>
      </c>
      <c r="N169" s="61">
        <f t="shared" si="75"/>
        <v>60.774956272823871</v>
      </c>
      <c r="O169" s="87">
        <f t="shared" si="62"/>
        <v>-10.785626345351702</v>
      </c>
      <c r="P169" s="32">
        <f>Taulukko5[[#This Row],[Tasaus 2023, €/asukas]]*Taulukko5[[#This Row],[Asukasluku 31.12.2022]]</f>
        <v>201525.47655793483</v>
      </c>
      <c r="Q169" s="32">
        <f>Taulukko5[[#This Row],[Tasaus 2024, €/asukas]]*Taulukko5[[#This Row],[Asukasluku 31.12.2022]]</f>
        <v>15345.596136248527</v>
      </c>
      <c r="R169" s="32">
        <f>Taulukko5[[#This Row],[Tasaus 2025, €/asukas]]*Taulukko5[[#This Row],[Asukasluku 31.12.2022]]</f>
        <v>-28856.040265317832</v>
      </c>
      <c r="S169" s="32">
        <f>Taulukko5[[#This Row],[Tasaus 2026, €/asukas]]*Taulukko5[[#This Row],[Asukasluku 31.12.2022]]</f>
        <v>-64815.845198709787</v>
      </c>
      <c r="T169" s="32">
        <f>Taulukko5[[#This Row],[Tasaus 2027, €/asukas]]*Taulukko5[[#This Row],[Asukasluku 31.12.2022]]</f>
        <v>-92215.547552362099</v>
      </c>
      <c r="U169" s="64">
        <f t="shared" si="76"/>
        <v>4.1539029044853919</v>
      </c>
      <c r="V169" s="32">
        <f t="shared" si="77"/>
        <v>-5.3151175624908218</v>
      </c>
      <c r="W169" s="32">
        <f t="shared" si="78"/>
        <v>-7.5631918378222407</v>
      </c>
      <c r="X169" s="32">
        <f t="shared" si="79"/>
        <v>-9.3920904713992908</v>
      </c>
      <c r="Y169" s="99">
        <f t="shared" si="80"/>
        <v>-10.785626345351702</v>
      </c>
      <c r="Z169" s="110">
        <v>20.75</v>
      </c>
      <c r="AA169" s="34">
        <f t="shared" si="63"/>
        <v>8.11</v>
      </c>
      <c r="AB169" s="33">
        <f t="shared" si="64"/>
        <v>-12.64</v>
      </c>
      <c r="AC169" s="32">
        <v>197.29920995281128</v>
      </c>
      <c r="AD169" s="15">
        <f t="shared" si="65"/>
        <v>-2.105382431829755E-2</v>
      </c>
      <c r="AE169" s="15">
        <f t="shared" si="66"/>
        <v>2.6939375802680895E-2</v>
      </c>
      <c r="AF169" s="15">
        <f t="shared" si="67"/>
        <v>3.8333614410474094E-2</v>
      </c>
      <c r="AG169" s="15">
        <f t="shared" si="68"/>
        <v>4.760328474526395E-2</v>
      </c>
      <c r="AH169" s="111">
        <f t="shared" si="69"/>
        <v>5.4666343306348446E-2</v>
      </c>
    </row>
    <row r="170" spans="1:34" ht="15.75" x14ac:dyDescent="0.25">
      <c r="A170" s="25">
        <v>500</v>
      </c>
      <c r="B170" s="26" t="s">
        <v>161</v>
      </c>
      <c r="C170" s="25">
        <v>13</v>
      </c>
      <c r="D170" s="25">
        <v>23</v>
      </c>
      <c r="E170" s="31">
        <f>'Tasapainon muutos, pl. tasaus'!D160</f>
        <v>10486</v>
      </c>
      <c r="F170" s="64">
        <v>135.4912730440783</v>
      </c>
      <c r="G170" s="32">
        <v>-4.7945004282133761</v>
      </c>
      <c r="H170" s="61">
        <f t="shared" si="81"/>
        <v>-140.28577347229168</v>
      </c>
      <c r="I170" s="64">
        <f t="shared" si="70"/>
        <v>144.43967637677707</v>
      </c>
      <c r="J170" s="32">
        <f t="shared" si="71"/>
        <v>126.06624321780325</v>
      </c>
      <c r="K170" s="32">
        <f t="shared" si="72"/>
        <v>108.81816894247183</v>
      </c>
      <c r="L170" s="32">
        <f t="shared" si="73"/>
        <v>91.989270308894788</v>
      </c>
      <c r="M170" s="32">
        <f t="shared" si="74"/>
        <v>75.595734434942372</v>
      </c>
      <c r="N170" s="61">
        <f t="shared" si="75"/>
        <v>70.80123400672899</v>
      </c>
      <c r="O170" s="87">
        <f t="shared" si="62"/>
        <v>-64.690039037349308</v>
      </c>
      <c r="P170" s="32">
        <f>Taulukko5[[#This Row],[Tasaus 2023, €/asukas]]*Taulukko5[[#This Row],[Asukasluku 31.12.2022]]</f>
        <v>1514594.4464868843</v>
      </c>
      <c r="Q170" s="32">
        <f>Taulukko5[[#This Row],[Tasaus 2024, €/asukas]]*Taulukko5[[#This Row],[Asukasluku 31.12.2022]]</f>
        <v>1321930.6263818848</v>
      </c>
      <c r="R170" s="32">
        <f>Taulukko5[[#This Row],[Tasaus 2025, €/asukas]]*Taulukko5[[#This Row],[Asukasluku 31.12.2022]]</f>
        <v>1141067.3195307597</v>
      </c>
      <c r="S170" s="32">
        <f>Taulukko5[[#This Row],[Tasaus 2026, €/asukas]]*Taulukko5[[#This Row],[Asukasluku 31.12.2022]]</f>
        <v>964599.4884590708</v>
      </c>
      <c r="T170" s="32">
        <f>Taulukko5[[#This Row],[Tasaus 2027, €/asukas]]*Taulukko5[[#This Row],[Asukasluku 31.12.2022]]</f>
        <v>792696.8712848057</v>
      </c>
      <c r="U170" s="64">
        <f t="shared" si="76"/>
        <v>4.1539029044853919</v>
      </c>
      <c r="V170" s="32">
        <f t="shared" si="77"/>
        <v>-14.219530254488433</v>
      </c>
      <c r="W170" s="32">
        <f t="shared" si="78"/>
        <v>-31.467604529819852</v>
      </c>
      <c r="X170" s="32">
        <f t="shared" si="79"/>
        <v>-48.296503163396892</v>
      </c>
      <c r="Y170" s="99">
        <f t="shared" si="80"/>
        <v>-64.690039037349308</v>
      </c>
      <c r="Z170" s="110">
        <v>19.5</v>
      </c>
      <c r="AA170" s="34">
        <f t="shared" si="63"/>
        <v>6.8599999999999994</v>
      </c>
      <c r="AB170" s="33">
        <f t="shared" si="64"/>
        <v>-12.64</v>
      </c>
      <c r="AC170" s="32">
        <v>202.96861290186106</v>
      </c>
      <c r="AD170" s="15">
        <f t="shared" si="65"/>
        <v>-2.0465740220109194E-2</v>
      </c>
      <c r="AE170" s="15">
        <f t="shared" si="66"/>
        <v>7.0057779137328136E-2</v>
      </c>
      <c r="AF170" s="15">
        <f t="shared" si="67"/>
        <v>0.15503680140453538</v>
      </c>
      <c r="AG170" s="15">
        <f t="shared" si="68"/>
        <v>0.23795059971538116</v>
      </c>
      <c r="AH170" s="111">
        <f t="shared" si="69"/>
        <v>0.31871942224203942</v>
      </c>
    </row>
    <row r="171" spans="1:34" ht="15.75" x14ac:dyDescent="0.25">
      <c r="A171" s="25">
        <v>503</v>
      </c>
      <c r="B171" s="26" t="s">
        <v>162</v>
      </c>
      <c r="C171" s="25">
        <v>2</v>
      </c>
      <c r="D171" s="25">
        <v>24</v>
      </c>
      <c r="E171" s="31">
        <f>'Tasapainon muutos, pl. tasaus'!D161</f>
        <v>7539</v>
      </c>
      <c r="F171" s="64">
        <v>93.369123608244522</v>
      </c>
      <c r="G171" s="32">
        <v>211.7462212505603</v>
      </c>
      <c r="H171" s="61">
        <f t="shared" si="81"/>
        <v>118.37709764231577</v>
      </c>
      <c r="I171" s="64">
        <f t="shared" si="70"/>
        <v>-114.22319473783038</v>
      </c>
      <c r="J171" s="32">
        <f t="shared" si="71"/>
        <v>-102.59662789680421</v>
      </c>
      <c r="K171" s="32">
        <f t="shared" si="72"/>
        <v>-89.844702172135626</v>
      </c>
      <c r="L171" s="32">
        <f t="shared" si="73"/>
        <v>-76.673600805712667</v>
      </c>
      <c r="M171" s="32">
        <f t="shared" si="74"/>
        <v>-63.067136679665083</v>
      </c>
      <c r="N171" s="61">
        <f t="shared" si="75"/>
        <v>148.67908457089521</v>
      </c>
      <c r="O171" s="87">
        <f t="shared" si="62"/>
        <v>55.309960962650692</v>
      </c>
      <c r="P171" s="32">
        <f>Taulukko5[[#This Row],[Tasaus 2023, €/asukas]]*Taulukko5[[#This Row],[Asukasluku 31.12.2022]]</f>
        <v>-861128.66512850323</v>
      </c>
      <c r="Q171" s="32">
        <f>Taulukko5[[#This Row],[Tasaus 2024, €/asukas]]*Taulukko5[[#This Row],[Asukasluku 31.12.2022]]</f>
        <v>-773475.97771400691</v>
      </c>
      <c r="R171" s="32">
        <f>Taulukko5[[#This Row],[Tasaus 2025, €/asukas]]*Taulukko5[[#This Row],[Asukasluku 31.12.2022]]</f>
        <v>-677339.20967573044</v>
      </c>
      <c r="S171" s="32">
        <f>Taulukko5[[#This Row],[Tasaus 2026, €/asukas]]*Taulukko5[[#This Row],[Asukasluku 31.12.2022]]</f>
        <v>-578042.27647426783</v>
      </c>
      <c r="T171" s="32">
        <f>Taulukko5[[#This Row],[Tasaus 2027, €/asukas]]*Taulukko5[[#This Row],[Asukasluku 31.12.2022]]</f>
        <v>-475463.14342799503</v>
      </c>
      <c r="U171" s="64">
        <f t="shared" si="76"/>
        <v>4.1539029044853919</v>
      </c>
      <c r="V171" s="32">
        <f t="shared" si="77"/>
        <v>15.780469745511567</v>
      </c>
      <c r="W171" s="32">
        <f t="shared" si="78"/>
        <v>28.532395470180148</v>
      </c>
      <c r="X171" s="32">
        <f t="shared" si="79"/>
        <v>41.703496836603108</v>
      </c>
      <c r="Y171" s="99">
        <f t="shared" si="80"/>
        <v>55.309960962650692</v>
      </c>
      <c r="Z171" s="110">
        <v>21.25</v>
      </c>
      <c r="AA171" s="34">
        <f t="shared" si="63"/>
        <v>8.61</v>
      </c>
      <c r="AB171" s="33">
        <f t="shared" si="64"/>
        <v>-12.64</v>
      </c>
      <c r="AC171" s="32">
        <v>177.57562152808771</v>
      </c>
      <c r="AD171" s="15">
        <f t="shared" si="65"/>
        <v>-2.3392303902641028E-2</v>
      </c>
      <c r="AE171" s="15">
        <f t="shared" si="66"/>
        <v>-8.8866194637057874E-2</v>
      </c>
      <c r="AF171" s="15">
        <f t="shared" si="67"/>
        <v>-0.16067743547594504</v>
      </c>
      <c r="AG171" s="15">
        <f t="shared" si="68"/>
        <v>-0.23484922354618779</v>
      </c>
      <c r="AH171" s="111">
        <f t="shared" si="69"/>
        <v>-0.31147271504214974</v>
      </c>
    </row>
    <row r="172" spans="1:34" ht="15.75" x14ac:dyDescent="0.25">
      <c r="A172" s="25">
        <v>504</v>
      </c>
      <c r="B172" s="26" t="s">
        <v>163</v>
      </c>
      <c r="C172" s="25">
        <v>34</v>
      </c>
      <c r="D172" s="25">
        <v>26</v>
      </c>
      <c r="E172" s="31">
        <f>'Tasapainon muutos, pl. tasaus'!D162</f>
        <v>1764</v>
      </c>
      <c r="F172" s="64">
        <v>-715.93827662004537</v>
      </c>
      <c r="G172" s="32">
        <v>-601.05432474681186</v>
      </c>
      <c r="H172" s="61">
        <f t="shared" si="81"/>
        <v>114.88395187323351</v>
      </c>
      <c r="I172" s="64">
        <f t="shared" si="70"/>
        <v>-110.73004896874812</v>
      </c>
      <c r="J172" s="32">
        <f t="shared" si="71"/>
        <v>-99.103482127721946</v>
      </c>
      <c r="K172" s="32">
        <f t="shared" si="72"/>
        <v>-86.351556403053365</v>
      </c>
      <c r="L172" s="32">
        <f t="shared" si="73"/>
        <v>-73.180455036630406</v>
      </c>
      <c r="M172" s="32">
        <f t="shared" si="74"/>
        <v>-59.573990910582822</v>
      </c>
      <c r="N172" s="61">
        <f t="shared" si="75"/>
        <v>-660.62831565739464</v>
      </c>
      <c r="O172" s="87">
        <f t="shared" si="62"/>
        <v>55.309960962650734</v>
      </c>
      <c r="P172" s="32">
        <f>Taulukko5[[#This Row],[Tasaus 2023, €/asukas]]*Taulukko5[[#This Row],[Asukasluku 31.12.2022]]</f>
        <v>-195327.80638087168</v>
      </c>
      <c r="Q172" s="32">
        <f>Taulukko5[[#This Row],[Tasaus 2024, €/asukas]]*Taulukko5[[#This Row],[Asukasluku 31.12.2022]]</f>
        <v>-174818.54247330152</v>
      </c>
      <c r="R172" s="32">
        <f>Taulukko5[[#This Row],[Tasaus 2025, €/asukas]]*Taulukko5[[#This Row],[Asukasluku 31.12.2022]]</f>
        <v>-152324.14549498615</v>
      </c>
      <c r="S172" s="32">
        <f>Taulukko5[[#This Row],[Tasaus 2026, €/asukas]]*Taulukko5[[#This Row],[Asukasluku 31.12.2022]]</f>
        <v>-129090.32268461604</v>
      </c>
      <c r="T172" s="32">
        <f>Taulukko5[[#This Row],[Tasaus 2027, €/asukas]]*Taulukko5[[#This Row],[Asukasluku 31.12.2022]]</f>
        <v>-105088.5199662681</v>
      </c>
      <c r="U172" s="64">
        <f t="shared" si="76"/>
        <v>4.1539029044853919</v>
      </c>
      <c r="V172" s="32">
        <f t="shared" si="77"/>
        <v>15.780469745511567</v>
      </c>
      <c r="W172" s="32">
        <f t="shared" si="78"/>
        <v>28.532395470180148</v>
      </c>
      <c r="X172" s="32">
        <f t="shared" si="79"/>
        <v>41.703496836603108</v>
      </c>
      <c r="Y172" s="99">
        <f t="shared" si="80"/>
        <v>55.309960962650692</v>
      </c>
      <c r="Z172" s="110">
        <v>21.5</v>
      </c>
      <c r="AA172" s="34">
        <f t="shared" si="63"/>
        <v>8.86</v>
      </c>
      <c r="AB172" s="33">
        <f t="shared" si="64"/>
        <v>-12.64</v>
      </c>
      <c r="AC172" s="32">
        <v>166.74223116654687</v>
      </c>
      <c r="AD172" s="15">
        <f t="shared" si="65"/>
        <v>-2.4912122594403549E-2</v>
      </c>
      <c r="AE172" s="15">
        <f t="shared" si="66"/>
        <v>-9.4639909968276634E-2</v>
      </c>
      <c r="AF172" s="15">
        <f t="shared" si="67"/>
        <v>-0.17111679069282204</v>
      </c>
      <c r="AG172" s="15">
        <f t="shared" si="68"/>
        <v>-0.25010758549193496</v>
      </c>
      <c r="AH172" s="111">
        <f t="shared" si="69"/>
        <v>-0.33170937305861964</v>
      </c>
    </row>
    <row r="173" spans="1:34" ht="15.75" x14ac:dyDescent="0.25">
      <c r="A173" s="25">
        <v>505</v>
      </c>
      <c r="B173" s="26" t="s">
        <v>164</v>
      </c>
      <c r="C173" s="25">
        <v>35</v>
      </c>
      <c r="D173" s="25">
        <v>22</v>
      </c>
      <c r="E173" s="31">
        <f>'Tasapainon muutos, pl. tasaus'!D163</f>
        <v>20912</v>
      </c>
      <c r="F173" s="64">
        <v>112.87284119241367</v>
      </c>
      <c r="G173" s="32">
        <v>124.69956109021892</v>
      </c>
      <c r="H173" s="61">
        <f t="shared" si="81"/>
        <v>11.826719897805248</v>
      </c>
      <c r="I173" s="64">
        <f t="shared" si="70"/>
        <v>-7.6728169933198558</v>
      </c>
      <c r="J173" s="32">
        <f t="shared" si="71"/>
        <v>0.78046974551157189</v>
      </c>
      <c r="K173" s="32">
        <f t="shared" si="72"/>
        <v>-1.467604529819847</v>
      </c>
      <c r="L173" s="32">
        <f t="shared" si="73"/>
        <v>-3.2965031633968969</v>
      </c>
      <c r="M173" s="32">
        <f t="shared" si="74"/>
        <v>-4.6900390373493082</v>
      </c>
      <c r="N173" s="61">
        <f t="shared" si="75"/>
        <v>120.00952205286961</v>
      </c>
      <c r="O173" s="87">
        <f t="shared" si="62"/>
        <v>7.1366808604559395</v>
      </c>
      <c r="P173" s="32">
        <f>Taulukko5[[#This Row],[Tasaus 2023, €/asukas]]*Taulukko5[[#This Row],[Asukasluku 31.12.2022]]</f>
        <v>-160453.94896430481</v>
      </c>
      <c r="Q173" s="32">
        <f>Taulukko5[[#This Row],[Tasaus 2024, €/asukas]]*Taulukko5[[#This Row],[Asukasluku 31.12.2022]]</f>
        <v>16321.183318137992</v>
      </c>
      <c r="R173" s="32">
        <f>Taulukko5[[#This Row],[Tasaus 2025, €/asukas]]*Taulukko5[[#This Row],[Asukasluku 31.12.2022]]</f>
        <v>-30690.545927592641</v>
      </c>
      <c r="S173" s="32">
        <f>Taulukko5[[#This Row],[Tasaus 2026, €/asukas]]*Taulukko5[[#This Row],[Asukasluku 31.12.2022]]</f>
        <v>-68936.474152955911</v>
      </c>
      <c r="T173" s="32">
        <f>Taulukko5[[#This Row],[Tasaus 2027, €/asukas]]*Taulukko5[[#This Row],[Asukasluku 31.12.2022]]</f>
        <v>-98078.096349048734</v>
      </c>
      <c r="U173" s="64">
        <f t="shared" si="76"/>
        <v>4.1539029044853919</v>
      </c>
      <c r="V173" s="32">
        <f t="shared" si="77"/>
        <v>12.60718964331682</v>
      </c>
      <c r="W173" s="32">
        <f t="shared" si="78"/>
        <v>10.359115367985401</v>
      </c>
      <c r="X173" s="32">
        <f t="shared" si="79"/>
        <v>8.5302167344083504</v>
      </c>
      <c r="Y173" s="99">
        <f t="shared" si="80"/>
        <v>7.1366808604559395</v>
      </c>
      <c r="Z173" s="110">
        <v>20.999999999999996</v>
      </c>
      <c r="AA173" s="34">
        <f t="shared" si="63"/>
        <v>8.3599999999999959</v>
      </c>
      <c r="AB173" s="33">
        <f t="shared" si="64"/>
        <v>-12.64</v>
      </c>
      <c r="AC173" s="32">
        <v>195.9828053900934</v>
      </c>
      <c r="AD173" s="15">
        <f t="shared" si="65"/>
        <v>-2.1195241573449611E-2</v>
      </c>
      <c r="AE173" s="15">
        <f t="shared" si="66"/>
        <v>-6.4328039483988797E-2</v>
      </c>
      <c r="AF173" s="15">
        <f t="shared" si="67"/>
        <v>-5.2857266469709577E-2</v>
      </c>
      <c r="AG173" s="15">
        <f t="shared" si="68"/>
        <v>-4.3525332324075093E-2</v>
      </c>
      <c r="AH173" s="111">
        <f t="shared" si="69"/>
        <v>-3.6414831628982729E-2</v>
      </c>
    </row>
    <row r="174" spans="1:34" ht="15.75" x14ac:dyDescent="0.25">
      <c r="A174" s="25">
        <v>507</v>
      </c>
      <c r="B174" s="26" t="s">
        <v>165</v>
      </c>
      <c r="C174" s="25">
        <v>10</v>
      </c>
      <c r="D174" s="25">
        <v>24</v>
      </c>
      <c r="E174" s="31">
        <f>'Tasapainon muutos, pl. tasaus'!D164</f>
        <v>5564</v>
      </c>
      <c r="F174" s="64">
        <v>145.91961574472091</v>
      </c>
      <c r="G174" s="32">
        <v>178.91086702348093</v>
      </c>
      <c r="H174" s="61">
        <f t="shared" si="81"/>
        <v>32.991251278760018</v>
      </c>
      <c r="I174" s="64">
        <f t="shared" si="70"/>
        <v>-28.837348374274626</v>
      </c>
      <c r="J174" s="32">
        <f t="shared" si="71"/>
        <v>-17.210781533248447</v>
      </c>
      <c r="K174" s="32">
        <f t="shared" si="72"/>
        <v>-4.4588558085798651</v>
      </c>
      <c r="L174" s="32">
        <f t="shared" si="73"/>
        <v>-3.2965031633968969</v>
      </c>
      <c r="M174" s="32">
        <f t="shared" si="74"/>
        <v>-4.6900390373493082</v>
      </c>
      <c r="N174" s="61">
        <f t="shared" si="75"/>
        <v>174.22082798613161</v>
      </c>
      <c r="O174" s="87">
        <f t="shared" si="62"/>
        <v>28.301212241410695</v>
      </c>
      <c r="P174" s="32">
        <f>Taulukko5[[#This Row],[Tasaus 2023, €/asukas]]*Taulukko5[[#This Row],[Asukasluku 31.12.2022]]</f>
        <v>-160451.00635446401</v>
      </c>
      <c r="Q174" s="32">
        <f>Taulukko5[[#This Row],[Tasaus 2024, €/asukas]]*Taulukko5[[#This Row],[Asukasluku 31.12.2022]]</f>
        <v>-95760.788450994354</v>
      </c>
      <c r="R174" s="32">
        <f>Taulukko5[[#This Row],[Tasaus 2025, €/asukas]]*Taulukko5[[#This Row],[Asukasluku 31.12.2022]]</f>
        <v>-24809.073718938369</v>
      </c>
      <c r="S174" s="32">
        <f>Taulukko5[[#This Row],[Tasaus 2026, €/asukas]]*Taulukko5[[#This Row],[Asukasluku 31.12.2022]]</f>
        <v>-18341.743601140333</v>
      </c>
      <c r="T174" s="32">
        <f>Taulukko5[[#This Row],[Tasaus 2027, €/asukas]]*Taulukko5[[#This Row],[Asukasluku 31.12.2022]]</f>
        <v>-26095.377203811549</v>
      </c>
      <c r="U174" s="64">
        <f t="shared" si="76"/>
        <v>4.1539029044853919</v>
      </c>
      <c r="V174" s="32">
        <f t="shared" si="77"/>
        <v>15.780469745511571</v>
      </c>
      <c r="W174" s="32">
        <f t="shared" si="78"/>
        <v>28.532395470180152</v>
      </c>
      <c r="X174" s="32">
        <f t="shared" si="79"/>
        <v>29.694748115363122</v>
      </c>
      <c r="Y174" s="99">
        <f t="shared" si="80"/>
        <v>28.30121224141071</v>
      </c>
      <c r="Z174" s="110">
        <v>20.750000000000004</v>
      </c>
      <c r="AA174" s="34">
        <f t="shared" si="63"/>
        <v>8.110000000000003</v>
      </c>
      <c r="AB174" s="33">
        <f t="shared" si="64"/>
        <v>-12.64</v>
      </c>
      <c r="AC174" s="32">
        <v>159.385536371824</v>
      </c>
      <c r="AD174" s="15">
        <f t="shared" si="65"/>
        <v>-2.6061981526321946E-2</v>
      </c>
      <c r="AE174" s="15">
        <f t="shared" si="66"/>
        <v>-9.9008166642536227E-2</v>
      </c>
      <c r="AF174" s="15">
        <f t="shared" si="67"/>
        <v>-0.17901496032625</v>
      </c>
      <c r="AG174" s="15">
        <f t="shared" si="68"/>
        <v>-0.18630767126879982</v>
      </c>
      <c r="AH174" s="111">
        <f t="shared" si="69"/>
        <v>-0.17756449478193534</v>
      </c>
    </row>
    <row r="175" spans="1:34" ht="15.75" x14ac:dyDescent="0.25">
      <c r="A175" s="25">
        <v>508</v>
      </c>
      <c r="B175" s="26" t="s">
        <v>166</v>
      </c>
      <c r="C175" s="25">
        <v>6</v>
      </c>
      <c r="D175" s="25">
        <v>24</v>
      </c>
      <c r="E175" s="31">
        <f>'Tasapainon muutos, pl. tasaus'!D165</f>
        <v>9360</v>
      </c>
      <c r="F175" s="64">
        <v>-118.38096684919527</v>
      </c>
      <c r="G175" s="32">
        <v>-56.368540785933298</v>
      </c>
      <c r="H175" s="61">
        <f t="shared" si="81"/>
        <v>62.012426063261977</v>
      </c>
      <c r="I175" s="64">
        <f t="shared" si="70"/>
        <v>-57.858523158776585</v>
      </c>
      <c r="J175" s="32">
        <f t="shared" si="71"/>
        <v>-46.231956317750402</v>
      </c>
      <c r="K175" s="32">
        <f t="shared" si="72"/>
        <v>-33.480030593081821</v>
      </c>
      <c r="L175" s="32">
        <f t="shared" si="73"/>
        <v>-20.308929226658872</v>
      </c>
      <c r="M175" s="32">
        <f t="shared" si="74"/>
        <v>-6.7024651006112848</v>
      </c>
      <c r="N175" s="61">
        <f t="shared" si="75"/>
        <v>-63.071005886544583</v>
      </c>
      <c r="O175" s="87">
        <f t="shared" si="62"/>
        <v>55.309960962650692</v>
      </c>
      <c r="P175" s="32">
        <f>Taulukko5[[#This Row],[Tasaus 2023, €/asukas]]*Taulukko5[[#This Row],[Asukasluku 31.12.2022]]</f>
        <v>-541555.77676614886</v>
      </c>
      <c r="Q175" s="32">
        <f>Taulukko5[[#This Row],[Tasaus 2024, €/asukas]]*Taulukko5[[#This Row],[Asukasluku 31.12.2022]]</f>
        <v>-432731.11113414378</v>
      </c>
      <c r="R175" s="32">
        <f>Taulukko5[[#This Row],[Tasaus 2025, €/asukas]]*Taulukko5[[#This Row],[Asukasluku 31.12.2022]]</f>
        <v>-313373.08635124587</v>
      </c>
      <c r="S175" s="32">
        <f>Taulukko5[[#This Row],[Tasaus 2026, €/asukas]]*Taulukko5[[#This Row],[Asukasluku 31.12.2022]]</f>
        <v>-190091.57756152705</v>
      </c>
      <c r="T175" s="32">
        <f>Taulukko5[[#This Row],[Tasaus 2027, €/asukas]]*Taulukko5[[#This Row],[Asukasluku 31.12.2022]]</f>
        <v>-62735.073341721625</v>
      </c>
      <c r="U175" s="64">
        <f t="shared" si="76"/>
        <v>4.1539029044853919</v>
      </c>
      <c r="V175" s="32">
        <f t="shared" si="77"/>
        <v>15.780469745511574</v>
      </c>
      <c r="W175" s="32">
        <f t="shared" si="78"/>
        <v>28.532395470180155</v>
      </c>
      <c r="X175" s="32">
        <f t="shared" si="79"/>
        <v>41.703496836603108</v>
      </c>
      <c r="Y175" s="99">
        <f t="shared" si="80"/>
        <v>55.309960962650692</v>
      </c>
      <c r="Z175" s="110">
        <v>22.500000000000004</v>
      </c>
      <c r="AA175" s="34">
        <f t="shared" si="63"/>
        <v>9.860000000000003</v>
      </c>
      <c r="AB175" s="33">
        <f t="shared" si="64"/>
        <v>-12.64</v>
      </c>
      <c r="AC175" s="32">
        <v>176.41271142896116</v>
      </c>
      <c r="AD175" s="15">
        <f t="shared" si="65"/>
        <v>-2.3546505639181835E-2</v>
      </c>
      <c r="AE175" s="15">
        <f t="shared" si="66"/>
        <v>-8.9451999335468185E-2</v>
      </c>
      <c r="AF175" s="15">
        <f t="shared" si="67"/>
        <v>-0.16173661885849841</v>
      </c>
      <c r="AG175" s="15">
        <f t="shared" si="68"/>
        <v>-0.2363973463068533</v>
      </c>
      <c r="AH175" s="111">
        <f t="shared" si="69"/>
        <v>-0.31352593877524076</v>
      </c>
    </row>
    <row r="176" spans="1:34" ht="15.75" x14ac:dyDescent="0.25">
      <c r="A176" s="25">
        <v>529</v>
      </c>
      <c r="B176" s="26" t="s">
        <v>167</v>
      </c>
      <c r="C176" s="25">
        <v>2</v>
      </c>
      <c r="D176" s="25">
        <v>23</v>
      </c>
      <c r="E176" s="31">
        <f>'Tasapainon muutos, pl. tasaus'!D166</f>
        <v>19850</v>
      </c>
      <c r="F176" s="64">
        <v>379.16183966432322</v>
      </c>
      <c r="G176" s="32">
        <v>321.21758960139692</v>
      </c>
      <c r="H176" s="61">
        <f t="shared" si="81"/>
        <v>-57.944250062926301</v>
      </c>
      <c r="I176" s="64">
        <f t="shared" si="70"/>
        <v>62.098152967411693</v>
      </c>
      <c r="J176" s="32">
        <f t="shared" si="71"/>
        <v>43.724719808437875</v>
      </c>
      <c r="K176" s="32">
        <f t="shared" si="72"/>
        <v>26.476645533106453</v>
      </c>
      <c r="L176" s="32">
        <f t="shared" si="73"/>
        <v>9.6477468995294036</v>
      </c>
      <c r="M176" s="32">
        <f t="shared" si="74"/>
        <v>-4.6900390373493082</v>
      </c>
      <c r="N176" s="61">
        <f t="shared" si="75"/>
        <v>316.5275505640476</v>
      </c>
      <c r="O176" s="87">
        <f t="shared" si="62"/>
        <v>-62.634289100275623</v>
      </c>
      <c r="P176" s="32">
        <f>Taulukko5[[#This Row],[Tasaus 2023, €/asukas]]*Taulukko5[[#This Row],[Asukasluku 31.12.2022]]</f>
        <v>1232648.3364031222</v>
      </c>
      <c r="Q176" s="32">
        <f>Taulukko5[[#This Row],[Tasaus 2024, €/asukas]]*Taulukko5[[#This Row],[Asukasluku 31.12.2022]]</f>
        <v>867935.68819749181</v>
      </c>
      <c r="R176" s="32">
        <f>Taulukko5[[#This Row],[Tasaus 2025, €/asukas]]*Taulukko5[[#This Row],[Asukasluku 31.12.2022]]</f>
        <v>525561.41383216309</v>
      </c>
      <c r="S176" s="32">
        <f>Taulukko5[[#This Row],[Tasaus 2026, €/asukas]]*Taulukko5[[#This Row],[Asukasluku 31.12.2022]]</f>
        <v>191507.77595565867</v>
      </c>
      <c r="T176" s="32">
        <f>Taulukko5[[#This Row],[Tasaus 2027, €/asukas]]*Taulukko5[[#This Row],[Asukasluku 31.12.2022]]</f>
        <v>-93097.274891383771</v>
      </c>
      <c r="U176" s="64">
        <f t="shared" si="76"/>
        <v>4.1539029044853919</v>
      </c>
      <c r="V176" s="32">
        <f t="shared" si="77"/>
        <v>-14.219530254488426</v>
      </c>
      <c r="W176" s="32">
        <f t="shared" si="78"/>
        <v>-31.467604529819848</v>
      </c>
      <c r="X176" s="32">
        <f t="shared" si="79"/>
        <v>-48.296503163396899</v>
      </c>
      <c r="Y176" s="99">
        <f t="shared" si="80"/>
        <v>-62.634289100275609</v>
      </c>
      <c r="Z176" s="110">
        <v>19</v>
      </c>
      <c r="AA176" s="34">
        <f t="shared" si="63"/>
        <v>6.3599999999999994</v>
      </c>
      <c r="AB176" s="33">
        <f t="shared" si="64"/>
        <v>-12.64</v>
      </c>
      <c r="AC176" s="32">
        <v>227.07516406849791</v>
      </c>
      <c r="AD176" s="15">
        <f t="shared" si="65"/>
        <v>-1.8293074548797219E-2</v>
      </c>
      <c r="AE176" s="15">
        <f t="shared" si="66"/>
        <v>6.2620367633860044E-2</v>
      </c>
      <c r="AF176" s="15">
        <f t="shared" si="67"/>
        <v>0.1385779226843476</v>
      </c>
      <c r="AG176" s="15">
        <f t="shared" si="68"/>
        <v>0.21268950024331201</v>
      </c>
      <c r="AH176" s="111">
        <f t="shared" si="69"/>
        <v>0.27583064558034093</v>
      </c>
    </row>
    <row r="177" spans="1:34" ht="15.75" x14ac:dyDescent="0.25">
      <c r="A177" s="25">
        <v>531</v>
      </c>
      <c r="B177" s="26" t="s">
        <v>168</v>
      </c>
      <c r="C177" s="25">
        <v>4</v>
      </c>
      <c r="D177" s="25">
        <v>24</v>
      </c>
      <c r="E177" s="31">
        <f>'Tasapainon muutos, pl. tasaus'!D167</f>
        <v>5072</v>
      </c>
      <c r="F177" s="64">
        <v>144.10896187180606</v>
      </c>
      <c r="G177" s="32">
        <v>353.37335091085345</v>
      </c>
      <c r="H177" s="61">
        <f t="shared" si="81"/>
        <v>209.26438903904739</v>
      </c>
      <c r="I177" s="64">
        <f t="shared" si="70"/>
        <v>-205.110486134562</v>
      </c>
      <c r="J177" s="32">
        <f t="shared" si="71"/>
        <v>-193.48391929353582</v>
      </c>
      <c r="K177" s="32">
        <f t="shared" si="72"/>
        <v>-180.73199356886724</v>
      </c>
      <c r="L177" s="32">
        <f t="shared" si="73"/>
        <v>-167.56089220244428</v>
      </c>
      <c r="M177" s="32">
        <f t="shared" si="74"/>
        <v>-153.95442807639671</v>
      </c>
      <c r="N177" s="61">
        <f t="shared" si="75"/>
        <v>199.41892283445674</v>
      </c>
      <c r="O177" s="87">
        <f t="shared" si="62"/>
        <v>55.309960962650678</v>
      </c>
      <c r="P177" s="32">
        <f>Taulukko5[[#This Row],[Tasaus 2023, €/asukas]]*Taulukko5[[#This Row],[Asukasluku 31.12.2022]]</f>
        <v>-1040320.3856744984</v>
      </c>
      <c r="Q177" s="32">
        <f>Taulukko5[[#This Row],[Tasaus 2024, €/asukas]]*Taulukko5[[#This Row],[Asukasluku 31.12.2022]]</f>
        <v>-981350.4386568137</v>
      </c>
      <c r="R177" s="32">
        <f>Taulukko5[[#This Row],[Tasaus 2025, €/asukas]]*Taulukko5[[#This Row],[Asukasluku 31.12.2022]]</f>
        <v>-916672.67138129461</v>
      </c>
      <c r="S177" s="32">
        <f>Taulukko5[[#This Row],[Tasaus 2026, €/asukas]]*Taulukko5[[#This Row],[Asukasluku 31.12.2022]]</f>
        <v>-849868.84525079734</v>
      </c>
      <c r="T177" s="32">
        <f>Taulukko5[[#This Row],[Tasaus 2027, €/asukas]]*Taulukko5[[#This Row],[Asukasluku 31.12.2022]]</f>
        <v>-780856.85920348414</v>
      </c>
      <c r="U177" s="64">
        <f t="shared" si="76"/>
        <v>4.1539029044853919</v>
      </c>
      <c r="V177" s="32">
        <f t="shared" si="77"/>
        <v>15.780469745511567</v>
      </c>
      <c r="W177" s="32">
        <f t="shared" si="78"/>
        <v>28.532395470180148</v>
      </c>
      <c r="X177" s="32">
        <f t="shared" si="79"/>
        <v>41.703496836603108</v>
      </c>
      <c r="Y177" s="99">
        <f t="shared" si="80"/>
        <v>55.309960962650678</v>
      </c>
      <c r="Z177" s="110">
        <v>21.75</v>
      </c>
      <c r="AA177" s="34">
        <f t="shared" si="63"/>
        <v>9.11</v>
      </c>
      <c r="AB177" s="33">
        <f t="shared" si="64"/>
        <v>-12.64</v>
      </c>
      <c r="AC177" s="32">
        <v>178.82699192666405</v>
      </c>
      <c r="AD177" s="15">
        <f t="shared" si="65"/>
        <v>-2.3228612525053736E-2</v>
      </c>
      <c r="AE177" s="15">
        <f t="shared" si="66"/>
        <v>-8.8244339266093846E-2</v>
      </c>
      <c r="AF177" s="15">
        <f t="shared" si="67"/>
        <v>-0.15955306949345277</v>
      </c>
      <c r="AG177" s="15">
        <f t="shared" si="68"/>
        <v>-0.23320582864641307</v>
      </c>
      <c r="AH177" s="111">
        <f t="shared" si="69"/>
        <v>-0.30929313503932887</v>
      </c>
    </row>
    <row r="178" spans="1:34" ht="15.75" x14ac:dyDescent="0.25">
      <c r="A178" s="25">
        <v>535</v>
      </c>
      <c r="B178" s="26" t="s">
        <v>169</v>
      </c>
      <c r="C178" s="25">
        <v>17</v>
      </c>
      <c r="D178" s="25">
        <v>23</v>
      </c>
      <c r="E178" s="31">
        <f>'Tasapainon muutos, pl. tasaus'!D168</f>
        <v>10419</v>
      </c>
      <c r="F178" s="64">
        <v>-126.51079332152899</v>
      </c>
      <c r="G178" s="32">
        <v>-78.07493261689946</v>
      </c>
      <c r="H178" s="61">
        <f t="shared" si="81"/>
        <v>48.435860704629533</v>
      </c>
      <c r="I178" s="64">
        <f t="shared" si="70"/>
        <v>-44.281957800144141</v>
      </c>
      <c r="J178" s="32">
        <f t="shared" si="71"/>
        <v>-32.655390959117959</v>
      </c>
      <c r="K178" s="32">
        <f t="shared" si="72"/>
        <v>-19.903465234449381</v>
      </c>
      <c r="L178" s="32">
        <f t="shared" si="73"/>
        <v>-6.7323638680264306</v>
      </c>
      <c r="M178" s="32">
        <f t="shared" si="74"/>
        <v>-4.6900390373493082</v>
      </c>
      <c r="N178" s="61">
        <f t="shared" si="75"/>
        <v>-82.764971654248768</v>
      </c>
      <c r="O178" s="87">
        <f t="shared" si="62"/>
        <v>43.745821667280225</v>
      </c>
      <c r="P178" s="32">
        <f>Taulukko5[[#This Row],[Tasaus 2023, €/asukas]]*Taulukko5[[#This Row],[Asukasluku 31.12.2022]]</f>
        <v>-461373.71831970179</v>
      </c>
      <c r="Q178" s="32">
        <f>Taulukko5[[#This Row],[Tasaus 2024, €/asukas]]*Taulukko5[[#This Row],[Asukasluku 31.12.2022]]</f>
        <v>-340236.51840305002</v>
      </c>
      <c r="R178" s="32">
        <f>Taulukko5[[#This Row],[Tasaus 2025, €/asukas]]*Taulukko5[[#This Row],[Asukasluku 31.12.2022]]</f>
        <v>-207374.2042777281</v>
      </c>
      <c r="S178" s="32">
        <f>Taulukko5[[#This Row],[Tasaus 2026, €/asukas]]*Taulukko5[[#This Row],[Asukasluku 31.12.2022]]</f>
        <v>-70144.499140967382</v>
      </c>
      <c r="T178" s="32">
        <f>Taulukko5[[#This Row],[Tasaus 2027, €/asukas]]*Taulukko5[[#This Row],[Asukasluku 31.12.2022]]</f>
        <v>-48865.516730142444</v>
      </c>
      <c r="U178" s="64">
        <f t="shared" si="76"/>
        <v>4.1539029044853919</v>
      </c>
      <c r="V178" s="32">
        <f t="shared" si="77"/>
        <v>15.780469745511574</v>
      </c>
      <c r="W178" s="32">
        <f t="shared" si="78"/>
        <v>28.532395470180152</v>
      </c>
      <c r="X178" s="32">
        <f t="shared" si="79"/>
        <v>41.703496836603101</v>
      </c>
      <c r="Y178" s="99">
        <f t="shared" si="80"/>
        <v>43.745821667280225</v>
      </c>
      <c r="Z178" s="110">
        <v>22</v>
      </c>
      <c r="AA178" s="34">
        <f t="shared" si="63"/>
        <v>9.36</v>
      </c>
      <c r="AB178" s="33">
        <f t="shared" si="64"/>
        <v>-12.64</v>
      </c>
      <c r="AC178" s="32">
        <v>144.6917420644848</v>
      </c>
      <c r="AD178" s="15">
        <f t="shared" si="65"/>
        <v>-2.8708638414444695E-2</v>
      </c>
      <c r="AE178" s="15">
        <f t="shared" si="66"/>
        <v>-0.10906268402296718</v>
      </c>
      <c r="AF178" s="15">
        <f t="shared" si="67"/>
        <v>-0.19719435997573456</v>
      </c>
      <c r="AG178" s="15">
        <f t="shared" si="68"/>
        <v>-0.28822306125816838</v>
      </c>
      <c r="AH178" s="111">
        <f t="shared" si="69"/>
        <v>-0.30233806741910685</v>
      </c>
    </row>
    <row r="179" spans="1:34" ht="15.75" x14ac:dyDescent="0.25">
      <c r="A179" s="25">
        <v>536</v>
      </c>
      <c r="B179" s="26" t="s">
        <v>170</v>
      </c>
      <c r="C179" s="25">
        <v>6</v>
      </c>
      <c r="D179" s="25">
        <v>22</v>
      </c>
      <c r="E179" s="31">
        <f>'Tasapainon muutos, pl. tasaus'!D169</f>
        <v>35346</v>
      </c>
      <c r="F179" s="64">
        <v>294.54872290407116</v>
      </c>
      <c r="G179" s="32">
        <v>327.91632702647973</v>
      </c>
      <c r="H179" s="61">
        <f t="shared" si="81"/>
        <v>33.367604122408579</v>
      </c>
      <c r="I179" s="64">
        <f t="shared" si="70"/>
        <v>-29.213701217923187</v>
      </c>
      <c r="J179" s="32">
        <f t="shared" si="71"/>
        <v>-17.587134376897009</v>
      </c>
      <c r="K179" s="32">
        <f t="shared" si="72"/>
        <v>-4.8352086522284266</v>
      </c>
      <c r="L179" s="32">
        <f t="shared" si="73"/>
        <v>-3.2965031633968969</v>
      </c>
      <c r="M179" s="32">
        <f t="shared" si="74"/>
        <v>-4.6900390373493082</v>
      </c>
      <c r="N179" s="61">
        <f t="shared" si="75"/>
        <v>323.22628798913041</v>
      </c>
      <c r="O179" s="87">
        <f t="shared" si="62"/>
        <v>28.677565085059257</v>
      </c>
      <c r="P179" s="32">
        <f>Taulukko5[[#This Row],[Tasaus 2023, €/asukas]]*Taulukko5[[#This Row],[Asukasluku 31.12.2022]]</f>
        <v>-1032587.483248713</v>
      </c>
      <c r="Q179" s="32">
        <f>Taulukko5[[#This Row],[Tasaus 2024, €/asukas]]*Taulukko5[[#This Row],[Asukasluku 31.12.2022]]</f>
        <v>-621634.85168580164</v>
      </c>
      <c r="R179" s="32">
        <f>Taulukko5[[#This Row],[Tasaus 2025, €/asukas]]*Taulukko5[[#This Row],[Asukasluku 31.12.2022]]</f>
        <v>-170905.28502166597</v>
      </c>
      <c r="S179" s="32">
        <f>Taulukko5[[#This Row],[Tasaus 2026, €/asukas]]*Taulukko5[[#This Row],[Asukasluku 31.12.2022]]</f>
        <v>-116518.20081342672</v>
      </c>
      <c r="T179" s="32">
        <f>Taulukko5[[#This Row],[Tasaus 2027, €/asukas]]*Taulukko5[[#This Row],[Asukasluku 31.12.2022]]</f>
        <v>-165774.11981414864</v>
      </c>
      <c r="U179" s="64">
        <f t="shared" si="76"/>
        <v>4.1539029044853919</v>
      </c>
      <c r="V179" s="32">
        <f t="shared" si="77"/>
        <v>15.780469745511571</v>
      </c>
      <c r="W179" s="32">
        <f t="shared" si="78"/>
        <v>28.532395470180152</v>
      </c>
      <c r="X179" s="32">
        <f t="shared" si="79"/>
        <v>30.071100959011684</v>
      </c>
      <c r="Y179" s="99">
        <f t="shared" si="80"/>
        <v>28.677565085059271</v>
      </c>
      <c r="Z179" s="110">
        <v>21</v>
      </c>
      <c r="AA179" s="34">
        <f t="shared" si="63"/>
        <v>8.36</v>
      </c>
      <c r="AB179" s="33">
        <f t="shared" si="64"/>
        <v>-12.64</v>
      </c>
      <c r="AC179" s="32">
        <v>197.77738259610581</v>
      </c>
      <c r="AD179" s="15">
        <f t="shared" si="65"/>
        <v>-2.1002921820278863E-2</v>
      </c>
      <c r="AE179" s="15">
        <f t="shared" si="66"/>
        <v>-7.9789051398955493E-2</v>
      </c>
      <c r="AF179" s="15">
        <f t="shared" si="67"/>
        <v>-0.14426520917433736</v>
      </c>
      <c r="AG179" s="15">
        <f t="shared" si="68"/>
        <v>-0.15204519629234783</v>
      </c>
      <c r="AH179" s="111">
        <f t="shared" si="69"/>
        <v>-0.14499921431169716</v>
      </c>
    </row>
    <row r="180" spans="1:34" ht="15.75" x14ac:dyDescent="0.25">
      <c r="A180" s="25">
        <v>538</v>
      </c>
      <c r="B180" s="26" t="s">
        <v>171</v>
      </c>
      <c r="C180" s="25">
        <v>2</v>
      </c>
      <c r="D180" s="25">
        <v>25</v>
      </c>
      <c r="E180" s="31">
        <f>'Tasapainon muutos, pl. tasaus'!D170</f>
        <v>4644</v>
      </c>
      <c r="F180" s="64">
        <v>-70.263662110351532</v>
      </c>
      <c r="G180" s="32">
        <v>-13.848161810524537</v>
      </c>
      <c r="H180" s="61">
        <f t="shared" si="81"/>
        <v>56.415500299826995</v>
      </c>
      <c r="I180" s="64">
        <f t="shared" si="70"/>
        <v>-52.261597395341603</v>
      </c>
      <c r="J180" s="32">
        <f t="shared" si="71"/>
        <v>-40.635030554315421</v>
      </c>
      <c r="K180" s="32">
        <f t="shared" si="72"/>
        <v>-27.883104829646843</v>
      </c>
      <c r="L180" s="32">
        <f t="shared" si="73"/>
        <v>-14.712003463223892</v>
      </c>
      <c r="M180" s="32">
        <f t="shared" si="74"/>
        <v>-4.6900390373493082</v>
      </c>
      <c r="N180" s="61">
        <f t="shared" si="75"/>
        <v>-18.538200847873846</v>
      </c>
      <c r="O180" s="87">
        <f t="shared" si="62"/>
        <v>51.725461262477687</v>
      </c>
      <c r="P180" s="32">
        <f>Taulukko5[[#This Row],[Tasaus 2023, €/asukas]]*Taulukko5[[#This Row],[Asukasluku 31.12.2022]]</f>
        <v>-242702.85830396641</v>
      </c>
      <c r="Q180" s="32">
        <f>Taulukko5[[#This Row],[Tasaus 2024, €/asukas]]*Taulukko5[[#This Row],[Asukasluku 31.12.2022]]</f>
        <v>-188709.08189424081</v>
      </c>
      <c r="R180" s="32">
        <f>Taulukko5[[#This Row],[Tasaus 2025, €/asukas]]*Taulukko5[[#This Row],[Asukasluku 31.12.2022]]</f>
        <v>-129489.13882887994</v>
      </c>
      <c r="S180" s="32">
        <f>Taulukko5[[#This Row],[Tasaus 2026, €/asukas]]*Taulukko5[[#This Row],[Asukasluku 31.12.2022]]</f>
        <v>-68322.54408321176</v>
      </c>
      <c r="T180" s="32">
        <f>Taulukko5[[#This Row],[Tasaus 2027, €/asukas]]*Taulukko5[[#This Row],[Asukasluku 31.12.2022]]</f>
        <v>-21780.541289450186</v>
      </c>
      <c r="U180" s="64">
        <f t="shared" si="76"/>
        <v>4.1539029044853919</v>
      </c>
      <c r="V180" s="32">
        <f t="shared" si="77"/>
        <v>15.780469745511574</v>
      </c>
      <c r="W180" s="32">
        <f t="shared" si="78"/>
        <v>28.532395470180152</v>
      </c>
      <c r="X180" s="32">
        <f t="shared" si="79"/>
        <v>41.703496836603101</v>
      </c>
      <c r="Y180" s="99">
        <f t="shared" si="80"/>
        <v>51.725461262477687</v>
      </c>
      <c r="Z180" s="110">
        <v>21.5</v>
      </c>
      <c r="AA180" s="34">
        <f t="shared" si="63"/>
        <v>8.86</v>
      </c>
      <c r="AB180" s="33">
        <f t="shared" si="64"/>
        <v>-12.64</v>
      </c>
      <c r="AC180" s="32">
        <v>188.49010340034326</v>
      </c>
      <c r="AD180" s="15">
        <f t="shared" si="65"/>
        <v>-2.2037777207128569E-2</v>
      </c>
      <c r="AE180" s="15">
        <f t="shared" si="66"/>
        <v>-8.3720415347190241E-2</v>
      </c>
      <c r="AF180" s="15">
        <f t="shared" si="67"/>
        <v>-0.15137344059692523</v>
      </c>
      <c r="AG180" s="15">
        <f t="shared" si="68"/>
        <v>-0.22125032606102946</v>
      </c>
      <c r="AH180" s="111">
        <f t="shared" si="69"/>
        <v>-0.27442003760067696</v>
      </c>
    </row>
    <row r="181" spans="1:34" ht="15.75" x14ac:dyDescent="0.25">
      <c r="A181" s="25">
        <v>541</v>
      </c>
      <c r="B181" s="26" t="s">
        <v>172</v>
      </c>
      <c r="C181" s="25">
        <v>12</v>
      </c>
      <c r="D181" s="25">
        <v>24</v>
      </c>
      <c r="E181" s="31">
        <f>'Tasapainon muutos, pl. tasaus'!D171</f>
        <v>9243</v>
      </c>
      <c r="F181" s="64">
        <v>-148.63976666547481</v>
      </c>
      <c r="G181" s="32">
        <v>-357.92767891271762</v>
      </c>
      <c r="H181" s="61">
        <f t="shared" si="81"/>
        <v>-209.28791224724282</v>
      </c>
      <c r="I181" s="64">
        <f t="shared" si="70"/>
        <v>213.44181515172821</v>
      </c>
      <c r="J181" s="32">
        <f t="shared" si="71"/>
        <v>195.06838199275438</v>
      </c>
      <c r="K181" s="32">
        <f t="shared" si="72"/>
        <v>177.82030771742296</v>
      </c>
      <c r="L181" s="32">
        <f t="shared" si="73"/>
        <v>160.99140908384592</v>
      </c>
      <c r="M181" s="32">
        <f t="shared" si="74"/>
        <v>144.59787320989352</v>
      </c>
      <c r="N181" s="61">
        <f t="shared" si="75"/>
        <v>-213.3298057028241</v>
      </c>
      <c r="O181" s="87">
        <f t="shared" si="62"/>
        <v>-64.690039037349294</v>
      </c>
      <c r="P181" s="32">
        <f>Taulukko5[[#This Row],[Tasaus 2023, €/asukas]]*Taulukko5[[#This Row],[Asukasluku 31.12.2022]]</f>
        <v>1972842.6974474238</v>
      </c>
      <c r="Q181" s="32">
        <f>Taulukko5[[#This Row],[Tasaus 2024, €/asukas]]*Taulukko5[[#This Row],[Asukasluku 31.12.2022]]</f>
        <v>1803017.0547590288</v>
      </c>
      <c r="R181" s="32">
        <f>Taulukko5[[#This Row],[Tasaus 2025, €/asukas]]*Taulukko5[[#This Row],[Asukasluku 31.12.2022]]</f>
        <v>1643593.1042321404</v>
      </c>
      <c r="S181" s="32">
        <f>Taulukko5[[#This Row],[Tasaus 2026, €/asukas]]*Taulukko5[[#This Row],[Asukasluku 31.12.2022]]</f>
        <v>1488043.5941619878</v>
      </c>
      <c r="T181" s="32">
        <f>Taulukko5[[#This Row],[Tasaus 2027, €/asukas]]*Taulukko5[[#This Row],[Asukasluku 31.12.2022]]</f>
        <v>1336518.1420790458</v>
      </c>
      <c r="U181" s="64">
        <f t="shared" si="76"/>
        <v>4.1539029044853919</v>
      </c>
      <c r="V181" s="32">
        <f t="shared" si="77"/>
        <v>-14.219530254488433</v>
      </c>
      <c r="W181" s="32">
        <f t="shared" si="78"/>
        <v>-31.467604529819852</v>
      </c>
      <c r="X181" s="32">
        <f t="shared" si="79"/>
        <v>-48.296503163396892</v>
      </c>
      <c r="Y181" s="99">
        <f t="shared" si="80"/>
        <v>-64.690039037349294</v>
      </c>
      <c r="Z181" s="110">
        <v>21</v>
      </c>
      <c r="AA181" s="34">
        <f t="shared" si="63"/>
        <v>8.36</v>
      </c>
      <c r="AB181" s="33">
        <f t="shared" si="64"/>
        <v>-12.64</v>
      </c>
      <c r="AC181" s="32">
        <v>144.68286779287121</v>
      </c>
      <c r="AD181" s="15">
        <f t="shared" si="65"/>
        <v>-2.8710399288132318E-2</v>
      </c>
      <c r="AE181" s="15">
        <f t="shared" si="66"/>
        <v>9.8280677397445504E-2</v>
      </c>
      <c r="AF181" s="15">
        <f t="shared" si="67"/>
        <v>0.21749364668986965</v>
      </c>
      <c r="AG181" s="15">
        <f t="shared" si="68"/>
        <v>0.33380941296061695</v>
      </c>
      <c r="AH181" s="111">
        <f t="shared" si="69"/>
        <v>0.4471160962192145</v>
      </c>
    </row>
    <row r="182" spans="1:34" ht="15.75" x14ac:dyDescent="0.25">
      <c r="A182" s="25">
        <v>543</v>
      </c>
      <c r="B182" s="26" t="s">
        <v>173</v>
      </c>
      <c r="C182" s="25">
        <v>35</v>
      </c>
      <c r="D182" s="25">
        <v>21</v>
      </c>
      <c r="E182" s="31">
        <f>'Tasapainon muutos, pl. tasaus'!D172</f>
        <v>44458</v>
      </c>
      <c r="F182" s="64">
        <v>223.62284526521714</v>
      </c>
      <c r="G182" s="32">
        <v>136.03304614052004</v>
      </c>
      <c r="H182" s="61">
        <f t="shared" si="81"/>
        <v>-87.589799124697095</v>
      </c>
      <c r="I182" s="64">
        <f t="shared" si="70"/>
        <v>91.743702029182487</v>
      </c>
      <c r="J182" s="32">
        <f t="shared" si="71"/>
        <v>73.370268870208662</v>
      </c>
      <c r="K182" s="32">
        <f t="shared" si="72"/>
        <v>56.12219459487725</v>
      </c>
      <c r="L182" s="32">
        <f t="shared" si="73"/>
        <v>39.293295961300196</v>
      </c>
      <c r="M182" s="32">
        <f t="shared" si="74"/>
        <v>22.899760087347786</v>
      </c>
      <c r="N182" s="61">
        <f t="shared" si="75"/>
        <v>158.93280622786784</v>
      </c>
      <c r="O182" s="87">
        <f t="shared" si="62"/>
        <v>-64.690039037349294</v>
      </c>
      <c r="P182" s="32">
        <f>Taulukko5[[#This Row],[Tasaus 2023, €/asukas]]*Taulukko5[[#This Row],[Asukasluku 31.12.2022]]</f>
        <v>4078741.504813395</v>
      </c>
      <c r="Q182" s="32">
        <f>Taulukko5[[#This Row],[Tasaus 2024, €/asukas]]*Taulukko5[[#This Row],[Asukasluku 31.12.2022]]</f>
        <v>3261895.4134317366</v>
      </c>
      <c r="R182" s="32">
        <f>Taulukko5[[#This Row],[Tasaus 2025, €/asukas]]*Taulukko5[[#This Row],[Asukasluku 31.12.2022]]</f>
        <v>2495080.5272990526</v>
      </c>
      <c r="S182" s="32">
        <f>Taulukko5[[#This Row],[Tasaus 2026, €/asukas]]*Taulukko5[[#This Row],[Asukasluku 31.12.2022]]</f>
        <v>1746901.351847484</v>
      </c>
      <c r="T182" s="32">
        <f>Taulukko5[[#This Row],[Tasaus 2027, €/asukas]]*Taulukko5[[#This Row],[Asukasluku 31.12.2022]]</f>
        <v>1018077.5339633079</v>
      </c>
      <c r="U182" s="64">
        <f t="shared" si="76"/>
        <v>4.1539029044853919</v>
      </c>
      <c r="V182" s="32">
        <f t="shared" si="77"/>
        <v>-14.219530254488433</v>
      </c>
      <c r="W182" s="32">
        <f t="shared" si="78"/>
        <v>-31.467604529819845</v>
      </c>
      <c r="X182" s="32">
        <f t="shared" si="79"/>
        <v>-48.296503163396899</v>
      </c>
      <c r="Y182" s="99">
        <f t="shared" si="80"/>
        <v>-64.690039037349308</v>
      </c>
      <c r="Z182" s="110">
        <v>19.75</v>
      </c>
      <c r="AA182" s="34">
        <f t="shared" si="63"/>
        <v>7.1099999999999994</v>
      </c>
      <c r="AB182" s="33">
        <f t="shared" si="64"/>
        <v>-12.64</v>
      </c>
      <c r="AC182" s="32">
        <v>228.15245863083453</v>
      </c>
      <c r="AD182" s="15">
        <f t="shared" si="65"/>
        <v>-1.8206697965971411E-2</v>
      </c>
      <c r="AE182" s="15">
        <f t="shared" si="66"/>
        <v>6.2324685606375843E-2</v>
      </c>
      <c r="AF182" s="15">
        <f t="shared" si="67"/>
        <v>0.13792358284745232</v>
      </c>
      <c r="AG182" s="15">
        <f t="shared" si="68"/>
        <v>0.21168521896818027</v>
      </c>
      <c r="AH182" s="111">
        <f t="shared" si="69"/>
        <v>0.28353864527939182</v>
      </c>
    </row>
    <row r="183" spans="1:34" ht="15.75" x14ac:dyDescent="0.25">
      <c r="A183" s="25">
        <v>545</v>
      </c>
      <c r="B183" s="26" t="s">
        <v>174</v>
      </c>
      <c r="C183" s="25">
        <v>15</v>
      </c>
      <c r="D183" s="25">
        <v>24</v>
      </c>
      <c r="E183" s="31">
        <f>'Tasapainon muutos, pl. tasaus'!D173</f>
        <v>9584</v>
      </c>
      <c r="F183" s="64">
        <v>633.12755464501868</v>
      </c>
      <c r="G183" s="32">
        <v>469.90484429135194</v>
      </c>
      <c r="H183" s="61">
        <f t="shared" si="81"/>
        <v>-163.22271035366674</v>
      </c>
      <c r="I183" s="64">
        <f t="shared" si="70"/>
        <v>167.37661325815213</v>
      </c>
      <c r="J183" s="32">
        <f t="shared" si="71"/>
        <v>149.00318009917831</v>
      </c>
      <c r="K183" s="32">
        <f t="shared" si="72"/>
        <v>131.75510582384689</v>
      </c>
      <c r="L183" s="32">
        <f t="shared" si="73"/>
        <v>114.92620719026985</v>
      </c>
      <c r="M183" s="32">
        <f t="shared" si="74"/>
        <v>98.532671316317433</v>
      </c>
      <c r="N183" s="61">
        <f t="shared" si="75"/>
        <v>568.43751560766941</v>
      </c>
      <c r="O183" s="87">
        <f t="shared" si="62"/>
        <v>-64.690039037349266</v>
      </c>
      <c r="P183" s="32">
        <f>Taulukko5[[#This Row],[Tasaus 2023, €/asukas]]*Taulukko5[[#This Row],[Asukasluku 31.12.2022]]</f>
        <v>1604137.4614661301</v>
      </c>
      <c r="Q183" s="32">
        <f>Taulukko5[[#This Row],[Tasaus 2024, €/asukas]]*Taulukko5[[#This Row],[Asukasluku 31.12.2022]]</f>
        <v>1428046.478070525</v>
      </c>
      <c r="R183" s="32">
        <f>Taulukko5[[#This Row],[Tasaus 2025, €/asukas]]*Taulukko5[[#This Row],[Asukasluku 31.12.2022]]</f>
        <v>1262740.9342157487</v>
      </c>
      <c r="S183" s="32">
        <f>Taulukko5[[#This Row],[Tasaus 2026, €/asukas]]*Taulukko5[[#This Row],[Asukasluku 31.12.2022]]</f>
        <v>1101452.7697115461</v>
      </c>
      <c r="T183" s="32">
        <f>Taulukko5[[#This Row],[Tasaus 2027, €/asukas]]*Taulukko5[[#This Row],[Asukasluku 31.12.2022]]</f>
        <v>944337.12189558626</v>
      </c>
      <c r="U183" s="64">
        <f t="shared" si="76"/>
        <v>4.1539029044853919</v>
      </c>
      <c r="V183" s="32">
        <f t="shared" si="77"/>
        <v>-14.219530254488433</v>
      </c>
      <c r="W183" s="32">
        <f t="shared" si="78"/>
        <v>-31.467604529819852</v>
      </c>
      <c r="X183" s="32">
        <f t="shared" si="79"/>
        <v>-48.296503163396892</v>
      </c>
      <c r="Y183" s="99">
        <f t="shared" si="80"/>
        <v>-64.690039037349308</v>
      </c>
      <c r="Z183" s="110">
        <v>21</v>
      </c>
      <c r="AA183" s="34">
        <f t="shared" si="63"/>
        <v>8.36</v>
      </c>
      <c r="AB183" s="33">
        <f t="shared" si="64"/>
        <v>-12.64</v>
      </c>
      <c r="AC183" s="32">
        <v>157.73894471945846</v>
      </c>
      <c r="AD183" s="15">
        <f t="shared" si="65"/>
        <v>-2.6334035084824375E-2</v>
      </c>
      <c r="AE183" s="15">
        <f t="shared" si="66"/>
        <v>9.0145970481659565E-2</v>
      </c>
      <c r="AF183" s="15">
        <f t="shared" si="67"/>
        <v>0.19949166381064329</v>
      </c>
      <c r="AG183" s="15">
        <f t="shared" si="68"/>
        <v>0.30617995606153631</v>
      </c>
      <c r="AH183" s="111">
        <f t="shared" si="69"/>
        <v>0.41010822756803467</v>
      </c>
    </row>
    <row r="184" spans="1:34" ht="15.75" x14ac:dyDescent="0.25">
      <c r="A184" s="25">
        <v>560</v>
      </c>
      <c r="B184" s="26" t="s">
        <v>175</v>
      </c>
      <c r="C184" s="25">
        <v>7</v>
      </c>
      <c r="D184" s="25">
        <v>23</v>
      </c>
      <c r="E184" s="31">
        <f>'Tasapainon muutos, pl. tasaus'!D174</f>
        <v>15735</v>
      </c>
      <c r="F184" s="64">
        <v>-167.37595726196486</v>
      </c>
      <c r="G184" s="32">
        <v>-168.15053248452571</v>
      </c>
      <c r="H184" s="61">
        <f t="shared" si="81"/>
        <v>-0.77457522256085554</v>
      </c>
      <c r="I184" s="64">
        <f t="shared" si="70"/>
        <v>4.9284781270462474</v>
      </c>
      <c r="J184" s="32">
        <f t="shared" si="71"/>
        <v>0.78046974551157189</v>
      </c>
      <c r="K184" s="32">
        <f t="shared" si="72"/>
        <v>-1.467604529819847</v>
      </c>
      <c r="L184" s="32">
        <f t="shared" si="73"/>
        <v>-3.2965031633968969</v>
      </c>
      <c r="M184" s="32">
        <f t="shared" si="74"/>
        <v>-4.6900390373493082</v>
      </c>
      <c r="N184" s="61">
        <f t="shared" si="75"/>
        <v>-172.84057152187501</v>
      </c>
      <c r="O184" s="87">
        <f t="shared" si="62"/>
        <v>-5.4646142599101495</v>
      </c>
      <c r="P184" s="32">
        <f>Taulukko5[[#This Row],[Tasaus 2023, €/asukas]]*Taulukko5[[#This Row],[Asukasluku 31.12.2022]]</f>
        <v>77549.603329072706</v>
      </c>
      <c r="Q184" s="32">
        <f>Taulukko5[[#This Row],[Tasaus 2024, €/asukas]]*Taulukko5[[#This Row],[Asukasluku 31.12.2022]]</f>
        <v>12280.691445624583</v>
      </c>
      <c r="R184" s="32">
        <f>Taulukko5[[#This Row],[Tasaus 2025, €/asukas]]*Taulukko5[[#This Row],[Asukasluku 31.12.2022]]</f>
        <v>-23092.757276715292</v>
      </c>
      <c r="S184" s="32">
        <f>Taulukko5[[#This Row],[Tasaus 2026, €/asukas]]*Taulukko5[[#This Row],[Asukasluku 31.12.2022]]</f>
        <v>-51870.477276050173</v>
      </c>
      <c r="T184" s="32">
        <f>Taulukko5[[#This Row],[Tasaus 2027, €/asukas]]*Taulukko5[[#This Row],[Asukasluku 31.12.2022]]</f>
        <v>-73797.76425269137</v>
      </c>
      <c r="U184" s="64">
        <f t="shared" si="76"/>
        <v>4.1539029044853919</v>
      </c>
      <c r="V184" s="32">
        <f t="shared" si="77"/>
        <v>5.8945229507163521E-3</v>
      </c>
      <c r="W184" s="32">
        <f t="shared" si="78"/>
        <v>-2.2421797523807028</v>
      </c>
      <c r="X184" s="32">
        <f t="shared" si="79"/>
        <v>-4.0710783859577528</v>
      </c>
      <c r="Y184" s="99">
        <f t="shared" si="80"/>
        <v>-5.4646142599101637</v>
      </c>
      <c r="Z184" s="110">
        <v>21.25</v>
      </c>
      <c r="AA184" s="34">
        <f t="shared" si="63"/>
        <v>8.61</v>
      </c>
      <c r="AB184" s="33">
        <f t="shared" si="64"/>
        <v>-12.64</v>
      </c>
      <c r="AC184" s="32">
        <v>172.20166464608752</v>
      </c>
      <c r="AD184" s="15">
        <f t="shared" si="65"/>
        <v>-2.4122315617694987E-2</v>
      </c>
      <c r="AE184" s="15">
        <f t="shared" si="66"/>
        <v>-3.4230348253780816E-5</v>
      </c>
      <c r="AF184" s="15">
        <f t="shared" si="67"/>
        <v>1.3020662471462618E-2</v>
      </c>
      <c r="AG184" s="15">
        <f t="shared" si="68"/>
        <v>2.3641341646288488E-2</v>
      </c>
      <c r="AH184" s="111">
        <f t="shared" si="69"/>
        <v>3.1733806238988187E-2</v>
      </c>
    </row>
    <row r="185" spans="1:34" ht="15.75" x14ac:dyDescent="0.25">
      <c r="A185" s="25">
        <v>561</v>
      </c>
      <c r="B185" s="26" t="s">
        <v>176</v>
      </c>
      <c r="C185" s="25">
        <v>2</v>
      </c>
      <c r="D185" s="25">
        <v>26</v>
      </c>
      <c r="E185" s="31">
        <f>'Tasapainon muutos, pl. tasaus'!D175</f>
        <v>1317</v>
      </c>
      <c r="F185" s="64">
        <v>51.512585269691719</v>
      </c>
      <c r="G185" s="32">
        <v>-206.98728525178575</v>
      </c>
      <c r="H185" s="61">
        <f t="shared" si="81"/>
        <v>-258.49987052147748</v>
      </c>
      <c r="I185" s="64">
        <f t="shared" si="70"/>
        <v>262.65377342596287</v>
      </c>
      <c r="J185" s="32">
        <f t="shared" si="71"/>
        <v>244.28034026698904</v>
      </c>
      <c r="K185" s="32">
        <f t="shared" si="72"/>
        <v>227.03226599165762</v>
      </c>
      <c r="L185" s="32">
        <f t="shared" si="73"/>
        <v>210.20336735808058</v>
      </c>
      <c r="M185" s="32">
        <f t="shared" si="74"/>
        <v>193.80983148412815</v>
      </c>
      <c r="N185" s="61">
        <f t="shared" si="75"/>
        <v>-13.177453767657596</v>
      </c>
      <c r="O185" s="87">
        <f t="shared" si="62"/>
        <v>-64.690039037349322</v>
      </c>
      <c r="P185" s="32">
        <f>Taulukko5[[#This Row],[Tasaus 2023, €/asukas]]*Taulukko5[[#This Row],[Asukasluku 31.12.2022]]</f>
        <v>345915.01960199309</v>
      </c>
      <c r="Q185" s="32">
        <f>Taulukko5[[#This Row],[Tasaus 2024, €/asukas]]*Taulukko5[[#This Row],[Asukasluku 31.12.2022]]</f>
        <v>321717.20813162456</v>
      </c>
      <c r="R185" s="32">
        <f>Taulukko5[[#This Row],[Tasaus 2025, €/asukas]]*Taulukko5[[#This Row],[Asukasluku 31.12.2022]]</f>
        <v>299001.49431101308</v>
      </c>
      <c r="S185" s="32">
        <f>Taulukko5[[#This Row],[Tasaus 2026, €/asukas]]*Taulukko5[[#This Row],[Asukasluku 31.12.2022]]</f>
        <v>276837.83481059212</v>
      </c>
      <c r="T185" s="32">
        <f>Taulukko5[[#This Row],[Tasaus 2027, €/asukas]]*Taulukko5[[#This Row],[Asukasluku 31.12.2022]]</f>
        <v>255247.54806459678</v>
      </c>
      <c r="U185" s="64">
        <f t="shared" si="76"/>
        <v>4.1539029044853919</v>
      </c>
      <c r="V185" s="32">
        <f t="shared" si="77"/>
        <v>-14.219530254488433</v>
      </c>
      <c r="W185" s="32">
        <f t="shared" si="78"/>
        <v>-31.467604529819852</v>
      </c>
      <c r="X185" s="32">
        <f t="shared" si="79"/>
        <v>-48.296503163396892</v>
      </c>
      <c r="Y185" s="99">
        <f t="shared" si="80"/>
        <v>-64.690039037349322</v>
      </c>
      <c r="Z185" s="110">
        <v>21</v>
      </c>
      <c r="AA185" s="34">
        <f t="shared" si="63"/>
        <v>8.36</v>
      </c>
      <c r="AB185" s="33">
        <f t="shared" si="64"/>
        <v>-12.64</v>
      </c>
      <c r="AC185" s="32">
        <v>155.63680492285965</v>
      </c>
      <c r="AD185" s="15">
        <f t="shared" si="65"/>
        <v>-2.6689721024177066E-2</v>
      </c>
      <c r="AE185" s="15">
        <f t="shared" si="66"/>
        <v>9.1363545155891943E-2</v>
      </c>
      <c r="AF185" s="15">
        <f t="shared" si="67"/>
        <v>0.20218613807586555</v>
      </c>
      <c r="AG185" s="15">
        <f t="shared" si="68"/>
        <v>0.3103154371958145</v>
      </c>
      <c r="AH185" s="111">
        <f t="shared" si="69"/>
        <v>0.41564743679628036</v>
      </c>
    </row>
    <row r="186" spans="1:34" ht="15.75" x14ac:dyDescent="0.25">
      <c r="A186" s="25">
        <v>562</v>
      </c>
      <c r="B186" s="26" t="s">
        <v>177</v>
      </c>
      <c r="C186" s="25">
        <v>6</v>
      </c>
      <c r="D186" s="25">
        <v>24</v>
      </c>
      <c r="E186" s="31">
        <f>'Tasapainon muutos, pl. tasaus'!D176</f>
        <v>8935</v>
      </c>
      <c r="F186" s="64">
        <v>83.049136734512444</v>
      </c>
      <c r="G186" s="32">
        <v>94.959476380090209</v>
      </c>
      <c r="H186" s="61">
        <f t="shared" si="81"/>
        <v>11.910339645577764</v>
      </c>
      <c r="I186" s="64">
        <f t="shared" si="70"/>
        <v>-7.7564367410923722</v>
      </c>
      <c r="J186" s="32">
        <f t="shared" si="71"/>
        <v>0.78046974551157189</v>
      </c>
      <c r="K186" s="32">
        <f t="shared" si="72"/>
        <v>-1.467604529819847</v>
      </c>
      <c r="L186" s="32">
        <f t="shared" si="73"/>
        <v>-3.2965031633968969</v>
      </c>
      <c r="M186" s="32">
        <f t="shared" si="74"/>
        <v>-4.6900390373493082</v>
      </c>
      <c r="N186" s="61">
        <f t="shared" si="75"/>
        <v>90.2694373427409</v>
      </c>
      <c r="O186" s="87">
        <f t="shared" si="62"/>
        <v>7.220300608228456</v>
      </c>
      <c r="P186" s="32">
        <f>Taulukko5[[#This Row],[Tasaus 2023, €/asukas]]*Taulukko5[[#This Row],[Asukasluku 31.12.2022]]</f>
        <v>-69303.76228166034</v>
      </c>
      <c r="Q186" s="32">
        <f>Taulukko5[[#This Row],[Tasaus 2024, €/asukas]]*Taulukko5[[#This Row],[Asukasluku 31.12.2022]]</f>
        <v>6973.4971761458946</v>
      </c>
      <c r="R186" s="32">
        <f>Taulukko5[[#This Row],[Tasaus 2025, €/asukas]]*Taulukko5[[#This Row],[Asukasluku 31.12.2022]]</f>
        <v>-13113.046473940332</v>
      </c>
      <c r="S186" s="32">
        <f>Taulukko5[[#This Row],[Tasaus 2026, €/asukas]]*Taulukko5[[#This Row],[Asukasluku 31.12.2022]]</f>
        <v>-29454.255764951275</v>
      </c>
      <c r="T186" s="32">
        <f>Taulukko5[[#This Row],[Tasaus 2027, €/asukas]]*Taulukko5[[#This Row],[Asukasluku 31.12.2022]]</f>
        <v>-41905.498798716071</v>
      </c>
      <c r="U186" s="64">
        <f t="shared" si="76"/>
        <v>4.1539029044853919</v>
      </c>
      <c r="V186" s="32">
        <f t="shared" si="77"/>
        <v>12.690809391089337</v>
      </c>
      <c r="W186" s="32">
        <f t="shared" si="78"/>
        <v>10.442735115757918</v>
      </c>
      <c r="X186" s="32">
        <f t="shared" si="79"/>
        <v>8.6138364821808668</v>
      </c>
      <c r="Y186" s="99">
        <f t="shared" si="80"/>
        <v>7.220300608228456</v>
      </c>
      <c r="Z186" s="110">
        <v>22</v>
      </c>
      <c r="AA186" s="34">
        <f t="shared" si="63"/>
        <v>9.36</v>
      </c>
      <c r="AB186" s="33">
        <f t="shared" si="64"/>
        <v>-12.64</v>
      </c>
      <c r="AC186" s="32">
        <v>168.22051397349682</v>
      </c>
      <c r="AD186" s="15">
        <f t="shared" si="65"/>
        <v>-2.4693200646978407E-2</v>
      </c>
      <c r="AE186" s="15">
        <f t="shared" si="66"/>
        <v>-7.5441508834581117E-2</v>
      </c>
      <c r="AF186" s="15">
        <f t="shared" si="67"/>
        <v>-6.2077655507598632E-2</v>
      </c>
      <c r="AG186" s="15">
        <f t="shared" si="68"/>
        <v>-5.120562456216237E-2</v>
      </c>
      <c r="AH186" s="111">
        <f t="shared" si="69"/>
        <v>-4.2921641586269411E-2</v>
      </c>
    </row>
    <row r="187" spans="1:34" ht="15.75" x14ac:dyDescent="0.25">
      <c r="A187" s="25">
        <v>563</v>
      </c>
      <c r="B187" s="26" t="s">
        <v>178</v>
      </c>
      <c r="C187" s="25">
        <v>17</v>
      </c>
      <c r="D187" s="25">
        <v>24</v>
      </c>
      <c r="E187" s="31">
        <f>'Tasapainon muutos, pl. tasaus'!D177</f>
        <v>7025</v>
      </c>
      <c r="F187" s="64">
        <v>-690.53717660179655</v>
      </c>
      <c r="G187" s="32">
        <v>-534.75916354947617</v>
      </c>
      <c r="H187" s="61">
        <f t="shared" si="81"/>
        <v>155.77801305232038</v>
      </c>
      <c r="I187" s="64">
        <f t="shared" si="70"/>
        <v>-151.62411014783498</v>
      </c>
      <c r="J187" s="32">
        <f t="shared" si="71"/>
        <v>-139.99754330680881</v>
      </c>
      <c r="K187" s="32">
        <f t="shared" si="72"/>
        <v>-127.24561758214023</v>
      </c>
      <c r="L187" s="32">
        <f t="shared" si="73"/>
        <v>-114.07451621571727</v>
      </c>
      <c r="M187" s="32">
        <f t="shared" si="74"/>
        <v>-100.46805208966968</v>
      </c>
      <c r="N187" s="61">
        <f t="shared" si="75"/>
        <v>-635.22721563914581</v>
      </c>
      <c r="O187" s="87">
        <f t="shared" si="62"/>
        <v>55.309960962650734</v>
      </c>
      <c r="P187" s="32">
        <f>Taulukko5[[#This Row],[Tasaus 2023, €/asukas]]*Taulukko5[[#This Row],[Asukasluku 31.12.2022]]</f>
        <v>-1065159.3737885407</v>
      </c>
      <c r="Q187" s="32">
        <f>Taulukko5[[#This Row],[Tasaus 2024, €/asukas]]*Taulukko5[[#This Row],[Asukasluku 31.12.2022]]</f>
        <v>-983482.74173033191</v>
      </c>
      <c r="R187" s="32">
        <f>Taulukko5[[#This Row],[Tasaus 2025, €/asukas]]*Taulukko5[[#This Row],[Asukasluku 31.12.2022]]</f>
        <v>-893900.46351453511</v>
      </c>
      <c r="S187" s="32">
        <f>Taulukko5[[#This Row],[Tasaus 2026, €/asukas]]*Taulukko5[[#This Row],[Asukasluku 31.12.2022]]</f>
        <v>-801373.47641541378</v>
      </c>
      <c r="T187" s="32">
        <f>Taulukko5[[#This Row],[Tasaus 2027, €/asukas]]*Taulukko5[[#This Row],[Asukasluku 31.12.2022]]</f>
        <v>-705788.06592992949</v>
      </c>
      <c r="U187" s="64">
        <f t="shared" si="76"/>
        <v>4.1539029044853919</v>
      </c>
      <c r="V187" s="32">
        <f t="shared" si="77"/>
        <v>15.780469745511567</v>
      </c>
      <c r="W187" s="32">
        <f t="shared" si="78"/>
        <v>28.532395470180148</v>
      </c>
      <c r="X187" s="32">
        <f t="shared" si="79"/>
        <v>41.703496836603108</v>
      </c>
      <c r="Y187" s="99">
        <f t="shared" si="80"/>
        <v>55.309960962650692</v>
      </c>
      <c r="Z187" s="110">
        <v>22</v>
      </c>
      <c r="AA187" s="34">
        <f t="shared" si="63"/>
        <v>9.36</v>
      </c>
      <c r="AB187" s="33">
        <f t="shared" si="64"/>
        <v>-12.64</v>
      </c>
      <c r="AC187" s="32">
        <v>158.19436740012793</v>
      </c>
      <c r="AD187" s="15">
        <f t="shared" si="65"/>
        <v>-2.6258222544540688E-2</v>
      </c>
      <c r="AE187" s="15">
        <f t="shared" si="66"/>
        <v>-9.975367647317894E-2</v>
      </c>
      <c r="AF187" s="15">
        <f t="shared" si="67"/>
        <v>-0.18036290380688405</v>
      </c>
      <c r="AG187" s="15">
        <f t="shared" si="68"/>
        <v>-0.26362188187851615</v>
      </c>
      <c r="AH187" s="111">
        <f t="shared" si="69"/>
        <v>-0.34963293492462211</v>
      </c>
    </row>
    <row r="188" spans="1:34" ht="15.75" x14ac:dyDescent="0.25">
      <c r="A188" s="25">
        <v>564</v>
      </c>
      <c r="B188" s="26" t="s">
        <v>179</v>
      </c>
      <c r="C188" s="25">
        <v>17</v>
      </c>
      <c r="D188" s="25">
        <v>20</v>
      </c>
      <c r="E188" s="31">
        <f>'Tasapainon muutos, pl. tasaus'!D178</f>
        <v>211848</v>
      </c>
      <c r="F188" s="64">
        <v>216.10379395280074</v>
      </c>
      <c r="G188" s="32">
        <v>258.28868531233405</v>
      </c>
      <c r="H188" s="61">
        <f t="shared" si="81"/>
        <v>42.18489135953331</v>
      </c>
      <c r="I188" s="64">
        <f t="shared" si="70"/>
        <v>-38.030988455047918</v>
      </c>
      <c r="J188" s="32">
        <f t="shared" si="71"/>
        <v>-26.404421614021739</v>
      </c>
      <c r="K188" s="32">
        <f t="shared" si="72"/>
        <v>-13.652495889353156</v>
      </c>
      <c r="L188" s="32">
        <f t="shared" si="73"/>
        <v>-3.2965031633968969</v>
      </c>
      <c r="M188" s="32">
        <f t="shared" si="74"/>
        <v>-4.6900390373493082</v>
      </c>
      <c r="N188" s="61">
        <f t="shared" si="75"/>
        <v>253.59864627498473</v>
      </c>
      <c r="O188" s="87">
        <f t="shared" si="62"/>
        <v>37.494852322183988</v>
      </c>
      <c r="P188" s="32">
        <f>Taulukko5[[#This Row],[Tasaus 2023, €/asukas]]*Taulukko5[[#This Row],[Asukasluku 31.12.2022]]</f>
        <v>-8056788.8422249909</v>
      </c>
      <c r="Q188" s="32">
        <f>Taulukko5[[#This Row],[Tasaus 2024, €/asukas]]*Taulukko5[[#This Row],[Asukasluku 31.12.2022]]</f>
        <v>-5593723.9100872772</v>
      </c>
      <c r="R188" s="32">
        <f>Taulukko5[[#This Row],[Tasaus 2025, €/asukas]]*Taulukko5[[#This Row],[Asukasluku 31.12.2022]]</f>
        <v>-2892253.9491676874</v>
      </c>
      <c r="S188" s="32">
        <f>Taulukko5[[#This Row],[Tasaus 2026, €/asukas]]*Taulukko5[[#This Row],[Asukasluku 31.12.2022]]</f>
        <v>-698357.60215930582</v>
      </c>
      <c r="T188" s="32">
        <f>Taulukko5[[#This Row],[Tasaus 2027, €/asukas]]*Taulukko5[[#This Row],[Asukasluku 31.12.2022]]</f>
        <v>-993575.38998437626</v>
      </c>
      <c r="U188" s="64">
        <f t="shared" si="76"/>
        <v>4.1539029044853919</v>
      </c>
      <c r="V188" s="32">
        <f t="shared" si="77"/>
        <v>15.780469745511571</v>
      </c>
      <c r="W188" s="32">
        <f t="shared" si="78"/>
        <v>28.532395470180155</v>
      </c>
      <c r="X188" s="32">
        <f t="shared" si="79"/>
        <v>38.888388196136411</v>
      </c>
      <c r="Y188" s="99">
        <f t="shared" si="80"/>
        <v>37.494852322184002</v>
      </c>
      <c r="Z188" s="110">
        <v>20.5</v>
      </c>
      <c r="AA188" s="34">
        <f t="shared" si="63"/>
        <v>7.8599999999999994</v>
      </c>
      <c r="AB188" s="33">
        <f t="shared" si="64"/>
        <v>-12.64</v>
      </c>
      <c r="AC188" s="32">
        <v>192.39046513159172</v>
      </c>
      <c r="AD188" s="15">
        <f t="shared" si="65"/>
        <v>-2.1591001932679953E-2</v>
      </c>
      <c r="AE188" s="15">
        <f t="shared" si="66"/>
        <v>-8.2023138385356076E-2</v>
      </c>
      <c r="AF188" s="15">
        <f t="shared" si="67"/>
        <v>-0.14830462336407624</v>
      </c>
      <c r="AG188" s="15">
        <f t="shared" si="68"/>
        <v>-0.20213261696486587</v>
      </c>
      <c r="AH188" s="111">
        <f t="shared" si="69"/>
        <v>-0.19488934805858585</v>
      </c>
    </row>
    <row r="189" spans="1:34" ht="15.75" x14ac:dyDescent="0.25">
      <c r="A189" s="25">
        <v>576</v>
      </c>
      <c r="B189" s="26" t="s">
        <v>180</v>
      </c>
      <c r="C189" s="25">
        <v>7</v>
      </c>
      <c r="D189" s="25">
        <v>25</v>
      </c>
      <c r="E189" s="31">
        <f>'Tasapainon muutos, pl. tasaus'!D179</f>
        <v>2750</v>
      </c>
      <c r="F189" s="64">
        <v>197.29351585666294</v>
      </c>
      <c r="G189" s="32">
        <v>50.730395413362508</v>
      </c>
      <c r="H189" s="61">
        <f t="shared" si="81"/>
        <v>-146.56312044330042</v>
      </c>
      <c r="I189" s="64">
        <f t="shared" si="70"/>
        <v>150.71702334778581</v>
      </c>
      <c r="J189" s="32">
        <f t="shared" si="71"/>
        <v>132.34359018881199</v>
      </c>
      <c r="K189" s="32">
        <f t="shared" si="72"/>
        <v>115.09551591348057</v>
      </c>
      <c r="L189" s="32">
        <f t="shared" si="73"/>
        <v>98.266617279903528</v>
      </c>
      <c r="M189" s="32">
        <f t="shared" si="74"/>
        <v>81.873081405951112</v>
      </c>
      <c r="N189" s="61">
        <f t="shared" si="75"/>
        <v>132.60347681931361</v>
      </c>
      <c r="O189" s="87">
        <f t="shared" si="62"/>
        <v>-64.690039037349322</v>
      </c>
      <c r="P189" s="32">
        <f>Taulukko5[[#This Row],[Tasaus 2023, €/asukas]]*Taulukko5[[#This Row],[Asukasluku 31.12.2022]]</f>
        <v>414471.81420641096</v>
      </c>
      <c r="Q189" s="32">
        <f>Taulukko5[[#This Row],[Tasaus 2024, €/asukas]]*Taulukko5[[#This Row],[Asukasluku 31.12.2022]]</f>
        <v>363944.87301923294</v>
      </c>
      <c r="R189" s="32">
        <f>Taulukko5[[#This Row],[Tasaus 2025, €/asukas]]*Taulukko5[[#This Row],[Asukasluku 31.12.2022]]</f>
        <v>316512.66876207158</v>
      </c>
      <c r="S189" s="32">
        <f>Taulukko5[[#This Row],[Tasaus 2026, €/asukas]]*Taulukko5[[#This Row],[Asukasluku 31.12.2022]]</f>
        <v>270233.19751973468</v>
      </c>
      <c r="T189" s="32">
        <f>Taulukko5[[#This Row],[Tasaus 2027, €/asukas]]*Taulukko5[[#This Row],[Asukasluku 31.12.2022]]</f>
        <v>225150.97386636556</v>
      </c>
      <c r="U189" s="64">
        <f t="shared" si="76"/>
        <v>4.1539029044853919</v>
      </c>
      <c r="V189" s="32">
        <f t="shared" si="77"/>
        <v>-14.219530254488433</v>
      </c>
      <c r="W189" s="32">
        <f t="shared" si="78"/>
        <v>-31.467604529819852</v>
      </c>
      <c r="X189" s="32">
        <f t="shared" si="79"/>
        <v>-48.296503163396892</v>
      </c>
      <c r="Y189" s="99">
        <f t="shared" si="80"/>
        <v>-64.690039037349308</v>
      </c>
      <c r="Z189" s="110">
        <v>21</v>
      </c>
      <c r="AA189" s="34">
        <f t="shared" si="63"/>
        <v>8.36</v>
      </c>
      <c r="AB189" s="33">
        <f t="shared" si="64"/>
        <v>-12.64</v>
      </c>
      <c r="AC189" s="32">
        <v>146.57496701265345</v>
      </c>
      <c r="AD189" s="15">
        <f t="shared" si="65"/>
        <v>-2.8339783996859408E-2</v>
      </c>
      <c r="AE189" s="15">
        <f t="shared" si="66"/>
        <v>9.7011996961670108E-2</v>
      </c>
      <c r="AF189" s="15">
        <f t="shared" si="67"/>
        <v>0.21468607615039295</v>
      </c>
      <c r="AG189" s="15">
        <f t="shared" si="68"/>
        <v>0.32950035157932239</v>
      </c>
      <c r="AH189" s="111">
        <f t="shared" si="69"/>
        <v>0.44134438748851829</v>
      </c>
    </row>
    <row r="190" spans="1:34" ht="15.75" x14ac:dyDescent="0.25">
      <c r="A190" s="25">
        <v>577</v>
      </c>
      <c r="B190" s="26" t="s">
        <v>181</v>
      </c>
      <c r="C190" s="25">
        <v>2</v>
      </c>
      <c r="D190" s="25">
        <v>23</v>
      </c>
      <c r="E190" s="31">
        <f>'Tasapainon muutos, pl. tasaus'!D180</f>
        <v>11138</v>
      </c>
      <c r="F190" s="64">
        <v>75.427010595351646</v>
      </c>
      <c r="G190" s="32">
        <v>98.078477572813938</v>
      </c>
      <c r="H190" s="61">
        <f t="shared" si="81"/>
        <v>22.651466977462292</v>
      </c>
      <c r="I190" s="64">
        <f t="shared" si="70"/>
        <v>-18.4975640729769</v>
      </c>
      <c r="J190" s="32">
        <f t="shared" si="71"/>
        <v>-6.87099723195072</v>
      </c>
      <c r="K190" s="32">
        <f t="shared" si="72"/>
        <v>-1.467604529819847</v>
      </c>
      <c r="L190" s="32">
        <f t="shared" si="73"/>
        <v>-3.2965031633968969</v>
      </c>
      <c r="M190" s="32">
        <f t="shared" si="74"/>
        <v>-4.6900390373493082</v>
      </c>
      <c r="N190" s="61">
        <f t="shared" si="75"/>
        <v>93.38843853546463</v>
      </c>
      <c r="O190" s="87">
        <f t="shared" si="62"/>
        <v>17.961427940112983</v>
      </c>
      <c r="P190" s="32">
        <f>Taulukko5[[#This Row],[Tasaus 2023, €/asukas]]*Taulukko5[[#This Row],[Asukasluku 31.12.2022]]</f>
        <v>-206025.86864481671</v>
      </c>
      <c r="Q190" s="32">
        <f>Taulukko5[[#This Row],[Tasaus 2024, €/asukas]]*Taulukko5[[#This Row],[Asukasluku 31.12.2022]]</f>
        <v>-76529.167169467124</v>
      </c>
      <c r="R190" s="32">
        <f>Taulukko5[[#This Row],[Tasaus 2025, €/asukas]]*Taulukko5[[#This Row],[Asukasluku 31.12.2022]]</f>
        <v>-16346.179253133456</v>
      </c>
      <c r="S190" s="32">
        <f>Taulukko5[[#This Row],[Tasaus 2026, €/asukas]]*Taulukko5[[#This Row],[Asukasluku 31.12.2022]]</f>
        <v>-36716.452233914635</v>
      </c>
      <c r="T190" s="32">
        <f>Taulukko5[[#This Row],[Tasaus 2027, €/asukas]]*Taulukko5[[#This Row],[Asukasluku 31.12.2022]]</f>
        <v>-52237.654797996591</v>
      </c>
      <c r="U190" s="64">
        <f t="shared" si="76"/>
        <v>4.1539029044853919</v>
      </c>
      <c r="V190" s="32">
        <f t="shared" si="77"/>
        <v>15.780469745511571</v>
      </c>
      <c r="W190" s="32">
        <f t="shared" si="78"/>
        <v>21.183862447642444</v>
      </c>
      <c r="X190" s="32">
        <f t="shared" si="79"/>
        <v>19.354963814065396</v>
      </c>
      <c r="Y190" s="99">
        <f t="shared" si="80"/>
        <v>17.961427940112983</v>
      </c>
      <c r="Z190" s="110">
        <v>20.75</v>
      </c>
      <c r="AA190" s="34">
        <f t="shared" si="63"/>
        <v>8.11</v>
      </c>
      <c r="AB190" s="33">
        <f t="shared" si="64"/>
        <v>-12.64</v>
      </c>
      <c r="AC190" s="32">
        <v>194.7267268829886</v>
      </c>
      <c r="AD190" s="15">
        <f t="shared" si="65"/>
        <v>-2.1331960799513026E-2</v>
      </c>
      <c r="AE190" s="15">
        <f t="shared" si="66"/>
        <v>-8.1039054053396911E-2</v>
      </c>
      <c r="AF190" s="15">
        <f t="shared" si="67"/>
        <v>-0.10878764711313531</v>
      </c>
      <c r="AG190" s="15">
        <f t="shared" si="68"/>
        <v>-9.9395517625558427E-2</v>
      </c>
      <c r="AH190" s="111">
        <f t="shared" si="69"/>
        <v>-9.2239150873757642E-2</v>
      </c>
    </row>
    <row r="191" spans="1:34" ht="15.75" x14ac:dyDescent="0.25">
      <c r="A191" s="25">
        <v>578</v>
      </c>
      <c r="B191" s="26" t="s">
        <v>182</v>
      </c>
      <c r="C191" s="25">
        <v>18</v>
      </c>
      <c r="D191" s="25">
        <v>25</v>
      </c>
      <c r="E191" s="31">
        <f>'Tasapainon muutos, pl. tasaus'!D181</f>
        <v>3100</v>
      </c>
      <c r="F191" s="64">
        <v>-168.97548907129274</v>
      </c>
      <c r="G191" s="32">
        <v>-82.282936224016638</v>
      </c>
      <c r="H191" s="61">
        <f t="shared" si="81"/>
        <v>86.692552847276104</v>
      </c>
      <c r="I191" s="64">
        <f t="shared" si="70"/>
        <v>-82.538649942790713</v>
      </c>
      <c r="J191" s="32">
        <f t="shared" si="71"/>
        <v>-70.912083101764537</v>
      </c>
      <c r="K191" s="32">
        <f t="shared" si="72"/>
        <v>-58.160157377095949</v>
      </c>
      <c r="L191" s="32">
        <f t="shared" si="73"/>
        <v>-44.989056010673004</v>
      </c>
      <c r="M191" s="32">
        <f t="shared" si="74"/>
        <v>-31.382591884625413</v>
      </c>
      <c r="N191" s="61">
        <f t="shared" si="75"/>
        <v>-113.66552810864205</v>
      </c>
      <c r="O191" s="87">
        <f t="shared" si="62"/>
        <v>55.309960962650692</v>
      </c>
      <c r="P191" s="32">
        <f>Taulukko5[[#This Row],[Tasaus 2023, €/asukas]]*Taulukko5[[#This Row],[Asukasluku 31.12.2022]]</f>
        <v>-255869.81482265121</v>
      </c>
      <c r="Q191" s="32">
        <f>Taulukko5[[#This Row],[Tasaus 2024, €/asukas]]*Taulukko5[[#This Row],[Asukasluku 31.12.2022]]</f>
        <v>-219827.45761547008</v>
      </c>
      <c r="R191" s="32">
        <f>Taulukko5[[#This Row],[Tasaus 2025, €/asukas]]*Taulukko5[[#This Row],[Asukasluku 31.12.2022]]</f>
        <v>-180296.48786899744</v>
      </c>
      <c r="S191" s="32">
        <f>Taulukko5[[#This Row],[Tasaus 2026, €/asukas]]*Taulukko5[[#This Row],[Asukasluku 31.12.2022]]</f>
        <v>-139466.07363308631</v>
      </c>
      <c r="T191" s="32">
        <f>Taulukko5[[#This Row],[Tasaus 2027, €/asukas]]*Taulukko5[[#This Row],[Asukasluku 31.12.2022]]</f>
        <v>-97286.034842338777</v>
      </c>
      <c r="U191" s="64">
        <f t="shared" si="76"/>
        <v>4.1539029044853919</v>
      </c>
      <c r="V191" s="32">
        <f t="shared" si="77"/>
        <v>15.780469745511567</v>
      </c>
      <c r="W191" s="32">
        <f t="shared" si="78"/>
        <v>28.532395470180155</v>
      </c>
      <c r="X191" s="32">
        <f t="shared" si="79"/>
        <v>41.703496836603101</v>
      </c>
      <c r="Y191" s="99">
        <f t="shared" si="80"/>
        <v>55.309960962650692</v>
      </c>
      <c r="Z191" s="110">
        <v>22</v>
      </c>
      <c r="AA191" s="34">
        <f t="shared" si="63"/>
        <v>9.36</v>
      </c>
      <c r="AB191" s="33">
        <f t="shared" si="64"/>
        <v>-12.64</v>
      </c>
      <c r="AC191" s="32">
        <v>149.24330624605372</v>
      </c>
      <c r="AD191" s="15">
        <f t="shared" si="65"/>
        <v>-2.7833093550185466E-2</v>
      </c>
      <c r="AE191" s="15">
        <f t="shared" si="66"/>
        <v>-0.10573653279628301</v>
      </c>
      <c r="AF191" s="15">
        <f t="shared" si="67"/>
        <v>-0.19118040324796548</v>
      </c>
      <c r="AG191" s="15">
        <f t="shared" si="68"/>
        <v>-0.27943294668001784</v>
      </c>
      <c r="AH191" s="111">
        <f t="shared" si="69"/>
        <v>-0.37060262435798991</v>
      </c>
    </row>
    <row r="192" spans="1:34" ht="15.75" x14ac:dyDescent="0.25">
      <c r="A192" s="25">
        <v>580</v>
      </c>
      <c r="B192" s="26" t="s">
        <v>183</v>
      </c>
      <c r="C192" s="25">
        <v>9</v>
      </c>
      <c r="D192" s="25">
        <v>25</v>
      </c>
      <c r="E192" s="31">
        <f>'Tasapainon muutos, pl. tasaus'!D182</f>
        <v>4438</v>
      </c>
      <c r="F192" s="64">
        <v>-264.13712291456437</v>
      </c>
      <c r="G192" s="32">
        <v>-274.99766362479284</v>
      </c>
      <c r="H192" s="61">
        <f t="shared" si="81"/>
        <v>-10.860540710228463</v>
      </c>
      <c r="I192" s="64">
        <f t="shared" si="70"/>
        <v>15.014443614713855</v>
      </c>
      <c r="J192" s="32">
        <f t="shared" si="71"/>
        <v>0.78046974551157189</v>
      </c>
      <c r="K192" s="32">
        <f t="shared" si="72"/>
        <v>-1.467604529819847</v>
      </c>
      <c r="L192" s="32">
        <f t="shared" si="73"/>
        <v>-3.2965031633968969</v>
      </c>
      <c r="M192" s="32">
        <f t="shared" si="74"/>
        <v>-4.6900390373493082</v>
      </c>
      <c r="N192" s="61">
        <f t="shared" si="75"/>
        <v>-279.68770266214216</v>
      </c>
      <c r="O192" s="87">
        <f t="shared" si="62"/>
        <v>-15.550579747577785</v>
      </c>
      <c r="P192" s="32">
        <f>Taulukko5[[#This Row],[Tasaus 2023, €/asukas]]*Taulukko5[[#This Row],[Asukasluku 31.12.2022]]</f>
        <v>66634.10076210009</v>
      </c>
      <c r="Q192" s="32">
        <f>Taulukko5[[#This Row],[Tasaus 2024, €/asukas]]*Taulukko5[[#This Row],[Asukasluku 31.12.2022]]</f>
        <v>3463.7247305803562</v>
      </c>
      <c r="R192" s="32">
        <f>Taulukko5[[#This Row],[Tasaus 2025, €/asukas]]*Taulukko5[[#This Row],[Asukasluku 31.12.2022]]</f>
        <v>-6513.2289033404813</v>
      </c>
      <c r="S192" s="32">
        <f>Taulukko5[[#This Row],[Tasaus 2026, €/asukas]]*Taulukko5[[#This Row],[Asukasluku 31.12.2022]]</f>
        <v>-14629.881039155429</v>
      </c>
      <c r="T192" s="32">
        <f>Taulukko5[[#This Row],[Tasaus 2027, €/asukas]]*Taulukko5[[#This Row],[Asukasluku 31.12.2022]]</f>
        <v>-20814.39324775623</v>
      </c>
      <c r="U192" s="64">
        <f t="shared" si="76"/>
        <v>4.1539029044853919</v>
      </c>
      <c r="V192" s="32">
        <f t="shared" si="77"/>
        <v>-10.08007096471689</v>
      </c>
      <c r="W192" s="32">
        <f t="shared" si="78"/>
        <v>-12.328145240048309</v>
      </c>
      <c r="X192" s="32">
        <f t="shared" si="79"/>
        <v>-14.15704387362536</v>
      </c>
      <c r="Y192" s="99">
        <f t="shared" si="80"/>
        <v>-15.550579747577771</v>
      </c>
      <c r="Z192" s="110">
        <v>21.5</v>
      </c>
      <c r="AA192" s="34">
        <f t="shared" si="63"/>
        <v>8.86</v>
      </c>
      <c r="AB192" s="33">
        <f t="shared" si="64"/>
        <v>-12.64</v>
      </c>
      <c r="AC192" s="32">
        <v>154.45131601719945</v>
      </c>
      <c r="AD192" s="15">
        <f t="shared" si="65"/>
        <v>-2.6894577602840367E-2</v>
      </c>
      <c r="AE192" s="15">
        <f t="shared" si="66"/>
        <v>6.5263742806790911E-2</v>
      </c>
      <c r="AF192" s="15">
        <f t="shared" si="67"/>
        <v>7.9818971815529674E-2</v>
      </c>
      <c r="AG192" s="15">
        <f t="shared" si="68"/>
        <v>9.1660234685529349E-2</v>
      </c>
      <c r="AH192" s="111">
        <f t="shared" si="69"/>
        <v>0.10068272740289298</v>
      </c>
    </row>
    <row r="193" spans="1:34" ht="15.75" x14ac:dyDescent="0.25">
      <c r="A193" s="25">
        <v>581</v>
      </c>
      <c r="B193" s="26" t="s">
        <v>184</v>
      </c>
      <c r="C193" s="25">
        <v>6</v>
      </c>
      <c r="D193" s="25">
        <v>24</v>
      </c>
      <c r="E193" s="31">
        <f>'Tasapainon muutos, pl. tasaus'!D183</f>
        <v>6240</v>
      </c>
      <c r="F193" s="64">
        <v>-337.75549734159586</v>
      </c>
      <c r="G193" s="32">
        <v>-262.89849393343587</v>
      </c>
      <c r="H193" s="61">
        <f t="shared" si="81"/>
        <v>74.857003408159983</v>
      </c>
      <c r="I193" s="64">
        <f t="shared" si="70"/>
        <v>-70.703100503674591</v>
      </c>
      <c r="J193" s="32">
        <f t="shared" si="71"/>
        <v>-59.076533662648409</v>
      </c>
      <c r="K193" s="32">
        <f t="shared" si="72"/>
        <v>-46.324607937979827</v>
      </c>
      <c r="L193" s="32">
        <f t="shared" si="73"/>
        <v>-33.153506571556882</v>
      </c>
      <c r="M193" s="32">
        <f t="shared" si="74"/>
        <v>-19.547042445509291</v>
      </c>
      <c r="N193" s="61">
        <f t="shared" si="75"/>
        <v>-282.44553637894518</v>
      </c>
      <c r="O193" s="87">
        <f t="shared" si="62"/>
        <v>55.309960962650678</v>
      </c>
      <c r="P193" s="32">
        <f>Taulukko5[[#This Row],[Tasaus 2023, €/asukas]]*Taulukko5[[#This Row],[Asukasluku 31.12.2022]]</f>
        <v>-441187.34714292944</v>
      </c>
      <c r="Q193" s="32">
        <f>Taulukko5[[#This Row],[Tasaus 2024, €/asukas]]*Taulukko5[[#This Row],[Asukasluku 31.12.2022]]</f>
        <v>-368637.57005492609</v>
      </c>
      <c r="R193" s="32">
        <f>Taulukko5[[#This Row],[Tasaus 2025, €/asukas]]*Taulukko5[[#This Row],[Asukasluku 31.12.2022]]</f>
        <v>-289065.55353299412</v>
      </c>
      <c r="S193" s="32">
        <f>Taulukko5[[#This Row],[Tasaus 2026, €/asukas]]*Taulukko5[[#This Row],[Asukasluku 31.12.2022]]</f>
        <v>-206877.88100651494</v>
      </c>
      <c r="T193" s="32">
        <f>Taulukko5[[#This Row],[Tasaus 2027, €/asukas]]*Taulukko5[[#This Row],[Asukasluku 31.12.2022]]</f>
        <v>-121973.54485997798</v>
      </c>
      <c r="U193" s="64">
        <f t="shared" si="76"/>
        <v>4.1539029044853919</v>
      </c>
      <c r="V193" s="32">
        <f t="shared" si="77"/>
        <v>15.780469745511574</v>
      </c>
      <c r="W193" s="32">
        <f t="shared" si="78"/>
        <v>28.532395470180155</v>
      </c>
      <c r="X193" s="32">
        <f t="shared" si="79"/>
        <v>41.703496836603101</v>
      </c>
      <c r="Y193" s="99">
        <f t="shared" si="80"/>
        <v>55.309960962650692</v>
      </c>
      <c r="Z193" s="110">
        <v>22</v>
      </c>
      <c r="AA193" s="34">
        <f t="shared" si="63"/>
        <v>9.36</v>
      </c>
      <c r="AB193" s="33">
        <f t="shared" si="64"/>
        <v>-12.64</v>
      </c>
      <c r="AC193" s="32">
        <v>153.01118442569566</v>
      </c>
      <c r="AD193" s="15">
        <f t="shared" si="65"/>
        <v>-2.714770766644568E-2</v>
      </c>
      <c r="AE193" s="15">
        <f t="shared" si="66"/>
        <v>-0.10313278604267512</v>
      </c>
      <c r="AF193" s="15">
        <f t="shared" si="67"/>
        <v>-0.18647261360188921</v>
      </c>
      <c r="AG193" s="15">
        <f t="shared" si="68"/>
        <v>-0.272551950977511</v>
      </c>
      <c r="AH193" s="111">
        <f t="shared" si="69"/>
        <v>-0.36147658859218862</v>
      </c>
    </row>
    <row r="194" spans="1:34" ht="15.75" x14ac:dyDescent="0.25">
      <c r="A194" s="25">
        <v>583</v>
      </c>
      <c r="B194" s="26" t="s">
        <v>185</v>
      </c>
      <c r="C194" s="25">
        <v>19</v>
      </c>
      <c r="D194" s="25">
        <v>26</v>
      </c>
      <c r="E194" s="31">
        <f>'Tasapainon muutos, pl. tasaus'!D184</f>
        <v>947</v>
      </c>
      <c r="F194" s="64">
        <v>2000.4241456138393</v>
      </c>
      <c r="G194" s="32">
        <v>1640.2769076316474</v>
      </c>
      <c r="H194" s="61">
        <f t="shared" si="81"/>
        <v>-360.14723798219188</v>
      </c>
      <c r="I194" s="64">
        <f t="shared" si="70"/>
        <v>364.30114088667727</v>
      </c>
      <c r="J194" s="32">
        <f t="shared" si="71"/>
        <v>345.92770772770348</v>
      </c>
      <c r="K194" s="32">
        <f t="shared" si="72"/>
        <v>328.67963345237206</v>
      </c>
      <c r="L194" s="32">
        <f t="shared" si="73"/>
        <v>311.85073481879499</v>
      </c>
      <c r="M194" s="32">
        <f t="shared" si="74"/>
        <v>295.45719894484256</v>
      </c>
      <c r="N194" s="61">
        <f t="shared" si="75"/>
        <v>1935.7341065764899</v>
      </c>
      <c r="O194" s="87">
        <f t="shared" si="62"/>
        <v>-64.690039037349379</v>
      </c>
      <c r="P194" s="32">
        <f>Taulukko5[[#This Row],[Tasaus 2023, €/asukas]]*Taulukko5[[#This Row],[Asukasluku 31.12.2022]]</f>
        <v>344993.1804196834</v>
      </c>
      <c r="Q194" s="32">
        <f>Taulukko5[[#This Row],[Tasaus 2024, €/asukas]]*Taulukko5[[#This Row],[Asukasluku 31.12.2022]]</f>
        <v>327593.53921813518</v>
      </c>
      <c r="R194" s="32">
        <f>Taulukko5[[#This Row],[Tasaus 2025, €/asukas]]*Taulukko5[[#This Row],[Asukasluku 31.12.2022]]</f>
        <v>311259.61287939636</v>
      </c>
      <c r="S194" s="32">
        <f>Taulukko5[[#This Row],[Tasaus 2026, €/asukas]]*Taulukko5[[#This Row],[Asukasluku 31.12.2022]]</f>
        <v>295322.64587339887</v>
      </c>
      <c r="T194" s="32">
        <f>Taulukko5[[#This Row],[Tasaus 2027, €/asukas]]*Taulukko5[[#This Row],[Asukasluku 31.12.2022]]</f>
        <v>279797.96740076592</v>
      </c>
      <c r="U194" s="64">
        <f t="shared" si="76"/>
        <v>4.1539029044853919</v>
      </c>
      <c r="V194" s="32">
        <f t="shared" si="77"/>
        <v>-14.219530254488404</v>
      </c>
      <c r="W194" s="32">
        <f t="shared" si="78"/>
        <v>-31.467604529819823</v>
      </c>
      <c r="X194" s="32">
        <f t="shared" si="79"/>
        <v>-48.296503163396892</v>
      </c>
      <c r="Y194" s="99">
        <f t="shared" si="80"/>
        <v>-64.690039037349322</v>
      </c>
      <c r="Z194" s="110">
        <v>22</v>
      </c>
      <c r="AA194" s="34">
        <f t="shared" si="63"/>
        <v>9.36</v>
      </c>
      <c r="AB194" s="33">
        <f t="shared" si="64"/>
        <v>-12.64</v>
      </c>
      <c r="AC194" s="32">
        <v>157.764517865019</v>
      </c>
      <c r="AD194" s="15">
        <f t="shared" si="65"/>
        <v>-2.6329766418323606E-2</v>
      </c>
      <c r="AE194" s="15">
        <f t="shared" si="66"/>
        <v>9.0131358095705813E-2</v>
      </c>
      <c r="AF194" s="15">
        <f t="shared" si="67"/>
        <v>0.19945932682241671</v>
      </c>
      <c r="AG194" s="15">
        <f t="shared" si="68"/>
        <v>0.30613032522761974</v>
      </c>
      <c r="AH194" s="111">
        <f t="shared" si="69"/>
        <v>0.41004175027934459</v>
      </c>
    </row>
    <row r="195" spans="1:34" ht="15.75" x14ac:dyDescent="0.25">
      <c r="A195" s="25">
        <v>584</v>
      </c>
      <c r="B195" s="26" t="s">
        <v>186</v>
      </c>
      <c r="C195" s="25">
        <v>16</v>
      </c>
      <c r="D195" s="25">
        <v>25</v>
      </c>
      <c r="E195" s="31">
        <f>'Tasapainon muutos, pl. tasaus'!D185</f>
        <v>2653</v>
      </c>
      <c r="F195" s="64">
        <v>-415.83297931068728</v>
      </c>
      <c r="G195" s="32">
        <v>-240.68260133888572</v>
      </c>
      <c r="H195" s="61">
        <f t="shared" si="81"/>
        <v>175.15037797180156</v>
      </c>
      <c r="I195" s="64">
        <f t="shared" si="70"/>
        <v>-170.99647506731617</v>
      </c>
      <c r="J195" s="32">
        <f t="shared" si="71"/>
        <v>-159.36990822628999</v>
      </c>
      <c r="K195" s="32">
        <f t="shared" si="72"/>
        <v>-146.61798250162141</v>
      </c>
      <c r="L195" s="32">
        <f t="shared" si="73"/>
        <v>-133.44688113519845</v>
      </c>
      <c r="M195" s="32">
        <f t="shared" si="74"/>
        <v>-119.84041700915087</v>
      </c>
      <c r="N195" s="61">
        <f t="shared" si="75"/>
        <v>-360.5230183480366</v>
      </c>
      <c r="O195" s="87">
        <f t="shared" si="62"/>
        <v>55.309960962650678</v>
      </c>
      <c r="P195" s="32">
        <f>Taulukko5[[#This Row],[Tasaus 2023, €/asukas]]*Taulukko5[[#This Row],[Asukasluku 31.12.2022]]</f>
        <v>-453653.64835358982</v>
      </c>
      <c r="Q195" s="32">
        <f>Taulukko5[[#This Row],[Tasaus 2024, €/asukas]]*Taulukko5[[#This Row],[Asukasluku 31.12.2022]]</f>
        <v>-422808.36652434734</v>
      </c>
      <c r="R195" s="32">
        <f>Taulukko5[[#This Row],[Tasaus 2025, €/asukas]]*Taulukko5[[#This Row],[Asukasluku 31.12.2022]]</f>
        <v>-388977.50757680158</v>
      </c>
      <c r="S195" s="32">
        <f>Taulukko5[[#This Row],[Tasaus 2026, €/asukas]]*Taulukko5[[#This Row],[Asukasluku 31.12.2022]]</f>
        <v>-354034.57565168152</v>
      </c>
      <c r="T195" s="32">
        <f>Taulukko5[[#This Row],[Tasaus 2027, €/asukas]]*Taulukko5[[#This Row],[Asukasluku 31.12.2022]]</f>
        <v>-317936.62632527726</v>
      </c>
      <c r="U195" s="64">
        <f t="shared" si="76"/>
        <v>4.1539029044853919</v>
      </c>
      <c r="V195" s="32">
        <f t="shared" si="77"/>
        <v>15.780469745511567</v>
      </c>
      <c r="W195" s="32">
        <f t="shared" si="78"/>
        <v>28.532395470180148</v>
      </c>
      <c r="X195" s="32">
        <f t="shared" si="79"/>
        <v>41.703496836603108</v>
      </c>
      <c r="Y195" s="99">
        <f t="shared" si="80"/>
        <v>55.309960962650692</v>
      </c>
      <c r="Z195" s="110">
        <v>21.5</v>
      </c>
      <c r="AA195" s="34">
        <f t="shared" si="63"/>
        <v>8.86</v>
      </c>
      <c r="AB195" s="33">
        <f t="shared" si="64"/>
        <v>-12.64</v>
      </c>
      <c r="AC195" s="32">
        <v>124.57902075952849</v>
      </c>
      <c r="AD195" s="15">
        <f t="shared" si="65"/>
        <v>-3.3343518669195181E-2</v>
      </c>
      <c r="AE195" s="15">
        <f t="shared" si="66"/>
        <v>-0.12667036270875962</v>
      </c>
      <c r="AF195" s="15">
        <f t="shared" si="67"/>
        <v>-0.22903050045043666</v>
      </c>
      <c r="AG195" s="15">
        <f t="shared" si="68"/>
        <v>-0.33475537520159382</v>
      </c>
      <c r="AH195" s="111">
        <f t="shared" si="69"/>
        <v>-0.44397492150314788</v>
      </c>
    </row>
    <row r="196" spans="1:34" ht="15.75" x14ac:dyDescent="0.25">
      <c r="A196" s="25">
        <v>588</v>
      </c>
      <c r="B196" s="26" t="s">
        <v>187</v>
      </c>
      <c r="C196" s="25">
        <v>10</v>
      </c>
      <c r="D196" s="25">
        <v>26</v>
      </c>
      <c r="E196" s="31">
        <f>'Tasapainon muutos, pl. tasaus'!D186</f>
        <v>1600</v>
      </c>
      <c r="F196" s="64">
        <v>-665.12636705659679</v>
      </c>
      <c r="G196" s="32">
        <v>-431.32086675450614</v>
      </c>
      <c r="H196" s="61">
        <f t="shared" si="81"/>
        <v>233.80550030209065</v>
      </c>
      <c r="I196" s="64">
        <f t="shared" si="70"/>
        <v>-229.65159739760526</v>
      </c>
      <c r="J196" s="32">
        <f t="shared" si="71"/>
        <v>-218.02503055657908</v>
      </c>
      <c r="K196" s="32">
        <f t="shared" si="72"/>
        <v>-205.2731048319105</v>
      </c>
      <c r="L196" s="32">
        <f t="shared" si="73"/>
        <v>-192.10200346548754</v>
      </c>
      <c r="M196" s="32">
        <f t="shared" si="74"/>
        <v>-178.49553933943997</v>
      </c>
      <c r="N196" s="61">
        <f t="shared" si="75"/>
        <v>-609.81640609394617</v>
      </c>
      <c r="O196" s="87">
        <f t="shared" si="62"/>
        <v>55.309960962650621</v>
      </c>
      <c r="P196" s="32">
        <f>Taulukko5[[#This Row],[Tasaus 2023, €/asukas]]*Taulukko5[[#This Row],[Asukasluku 31.12.2022]]</f>
        <v>-367442.55583616841</v>
      </c>
      <c r="Q196" s="32">
        <f>Taulukko5[[#This Row],[Tasaus 2024, €/asukas]]*Taulukko5[[#This Row],[Asukasluku 31.12.2022]]</f>
        <v>-348840.04889052652</v>
      </c>
      <c r="R196" s="32">
        <f>Taulukko5[[#This Row],[Tasaus 2025, €/asukas]]*Taulukko5[[#This Row],[Asukasluku 31.12.2022]]</f>
        <v>-328436.96773105679</v>
      </c>
      <c r="S196" s="32">
        <f>Taulukko5[[#This Row],[Tasaus 2026, €/asukas]]*Taulukko5[[#This Row],[Asukasluku 31.12.2022]]</f>
        <v>-307363.20554478007</v>
      </c>
      <c r="T196" s="32">
        <f>Taulukko5[[#This Row],[Tasaus 2027, €/asukas]]*Taulukko5[[#This Row],[Asukasluku 31.12.2022]]</f>
        <v>-285592.86294310394</v>
      </c>
      <c r="U196" s="64">
        <f t="shared" si="76"/>
        <v>4.1539029044853919</v>
      </c>
      <c r="V196" s="32">
        <f t="shared" si="77"/>
        <v>15.780469745511567</v>
      </c>
      <c r="W196" s="32">
        <f t="shared" si="78"/>
        <v>28.532395470180148</v>
      </c>
      <c r="X196" s="32">
        <f t="shared" si="79"/>
        <v>41.703496836603108</v>
      </c>
      <c r="Y196" s="99">
        <f t="shared" si="80"/>
        <v>55.309960962650678</v>
      </c>
      <c r="Z196" s="110">
        <v>21.5</v>
      </c>
      <c r="AA196" s="34">
        <f t="shared" si="63"/>
        <v>8.86</v>
      </c>
      <c r="AB196" s="33">
        <f t="shared" si="64"/>
        <v>-12.64</v>
      </c>
      <c r="AC196" s="32">
        <v>142.14133931955345</v>
      </c>
      <c r="AD196" s="15">
        <f t="shared" si="65"/>
        <v>-2.9223749574688065E-2</v>
      </c>
      <c r="AE196" s="15">
        <f t="shared" si="66"/>
        <v>-0.11101956560318375</v>
      </c>
      <c r="AF196" s="15">
        <f t="shared" si="67"/>
        <v>-0.20073256384643573</v>
      </c>
      <c r="AG196" s="15">
        <f t="shared" si="68"/>
        <v>-0.2933945679437272</v>
      </c>
      <c r="AH196" s="111">
        <f t="shared" si="69"/>
        <v>-0.38911945833228861</v>
      </c>
    </row>
    <row r="197" spans="1:34" ht="15.75" x14ac:dyDescent="0.25">
      <c r="A197" s="25">
        <v>592</v>
      </c>
      <c r="B197" s="26" t="s">
        <v>188</v>
      </c>
      <c r="C197" s="25">
        <v>13</v>
      </c>
      <c r="D197" s="25">
        <v>25</v>
      </c>
      <c r="E197" s="31">
        <f>'Tasapainon muutos, pl. tasaus'!D187</f>
        <v>3651</v>
      </c>
      <c r="F197" s="64">
        <v>-529.38741056354149</v>
      </c>
      <c r="G197" s="32">
        <v>-434.40249740790603</v>
      </c>
      <c r="H197" s="61">
        <f t="shared" si="81"/>
        <v>94.984913155635468</v>
      </c>
      <c r="I197" s="64">
        <f t="shared" si="70"/>
        <v>-90.831010251150076</v>
      </c>
      <c r="J197" s="32">
        <f t="shared" si="71"/>
        <v>-79.204443410123901</v>
      </c>
      <c r="K197" s="32">
        <f t="shared" si="72"/>
        <v>-66.452517685455319</v>
      </c>
      <c r="L197" s="32">
        <f t="shared" si="73"/>
        <v>-53.281416319032367</v>
      </c>
      <c r="M197" s="32">
        <f t="shared" si="74"/>
        <v>-39.674952192984776</v>
      </c>
      <c r="N197" s="61">
        <f t="shared" si="75"/>
        <v>-474.07744960089082</v>
      </c>
      <c r="O197" s="87">
        <f t="shared" si="62"/>
        <v>55.309960962650678</v>
      </c>
      <c r="P197" s="32">
        <f>Taulukko5[[#This Row],[Tasaus 2023, €/asukas]]*Taulukko5[[#This Row],[Asukasluku 31.12.2022]]</f>
        <v>-331624.01842694893</v>
      </c>
      <c r="Q197" s="32">
        <f>Taulukko5[[#This Row],[Tasaus 2024, €/asukas]]*Taulukko5[[#This Row],[Asukasluku 31.12.2022]]</f>
        <v>-289175.42289036239</v>
      </c>
      <c r="R197" s="32">
        <f>Taulukko5[[#This Row],[Tasaus 2025, €/asukas]]*Taulukko5[[#This Row],[Asukasluku 31.12.2022]]</f>
        <v>-242618.14206959738</v>
      </c>
      <c r="S197" s="32">
        <f>Taulukko5[[#This Row],[Tasaus 2026, €/asukas]]*Taulukko5[[#This Row],[Asukasluku 31.12.2022]]</f>
        <v>-194530.45098078717</v>
      </c>
      <c r="T197" s="32">
        <f>Taulukko5[[#This Row],[Tasaus 2027, €/asukas]]*Taulukko5[[#This Row],[Asukasluku 31.12.2022]]</f>
        <v>-144853.25045658741</v>
      </c>
      <c r="U197" s="64">
        <f t="shared" si="76"/>
        <v>4.1539029044853919</v>
      </c>
      <c r="V197" s="32">
        <f t="shared" si="77"/>
        <v>15.780469745511567</v>
      </c>
      <c r="W197" s="32">
        <f t="shared" si="78"/>
        <v>28.532395470180148</v>
      </c>
      <c r="X197" s="32">
        <f t="shared" si="79"/>
        <v>41.703496836603101</v>
      </c>
      <c r="Y197" s="99">
        <f t="shared" si="80"/>
        <v>55.309960962650692</v>
      </c>
      <c r="Z197" s="110">
        <v>21.75</v>
      </c>
      <c r="AA197" s="34">
        <f t="shared" si="63"/>
        <v>9.11</v>
      </c>
      <c r="AB197" s="33">
        <f t="shared" si="64"/>
        <v>-12.64</v>
      </c>
      <c r="AC197" s="32">
        <v>158.99278747869047</v>
      </c>
      <c r="AD197" s="15">
        <f t="shared" si="65"/>
        <v>-2.612636063785052E-2</v>
      </c>
      <c r="AE197" s="15">
        <f t="shared" si="66"/>
        <v>-9.9252739673028223E-2</v>
      </c>
      <c r="AF197" s="15">
        <f t="shared" si="67"/>
        <v>-0.17945716860901187</v>
      </c>
      <c r="AG197" s="15">
        <f t="shared" si="68"/>
        <v>-0.26229804192968531</v>
      </c>
      <c r="AH197" s="111">
        <f t="shared" si="69"/>
        <v>-0.34787717002611701</v>
      </c>
    </row>
    <row r="198" spans="1:34" ht="15.75" x14ac:dyDescent="0.25">
      <c r="A198" s="25">
        <v>593</v>
      </c>
      <c r="B198" s="26" t="s">
        <v>189</v>
      </c>
      <c r="C198" s="25">
        <v>10</v>
      </c>
      <c r="D198" s="25">
        <v>23</v>
      </c>
      <c r="E198" s="31">
        <f>'Tasapainon muutos, pl. tasaus'!D188</f>
        <v>17077</v>
      </c>
      <c r="F198" s="64">
        <v>-154.59998103355753</v>
      </c>
      <c r="G198" s="32">
        <v>-56.32646157641836</v>
      </c>
      <c r="H198" s="61">
        <f t="shared" si="81"/>
        <v>98.273519457139173</v>
      </c>
      <c r="I198" s="64">
        <f t="shared" si="70"/>
        <v>-94.119616552653781</v>
      </c>
      <c r="J198" s="32">
        <f t="shared" si="71"/>
        <v>-82.493049711627606</v>
      </c>
      <c r="K198" s="32">
        <f t="shared" si="72"/>
        <v>-69.741123986959025</v>
      </c>
      <c r="L198" s="32">
        <f t="shared" si="73"/>
        <v>-56.570022620536072</v>
      </c>
      <c r="M198" s="32">
        <f t="shared" si="74"/>
        <v>-42.963558494488481</v>
      </c>
      <c r="N198" s="61">
        <f t="shared" si="75"/>
        <v>-99.290020070906849</v>
      </c>
      <c r="O198" s="87">
        <f t="shared" si="62"/>
        <v>55.309960962650678</v>
      </c>
      <c r="P198" s="32">
        <f>Taulukko5[[#This Row],[Tasaus 2023, €/asukas]]*Taulukko5[[#This Row],[Asukasluku 31.12.2022]]</f>
        <v>-1607280.6918696687</v>
      </c>
      <c r="Q198" s="32">
        <f>Taulukko5[[#This Row],[Tasaus 2024, €/asukas]]*Taulukko5[[#This Row],[Asukasluku 31.12.2022]]</f>
        <v>-1408733.8099254647</v>
      </c>
      <c r="R198" s="32">
        <f>Taulukko5[[#This Row],[Tasaus 2025, €/asukas]]*Taulukko5[[#This Row],[Asukasluku 31.12.2022]]</f>
        <v>-1190969.1743252992</v>
      </c>
      <c r="S198" s="32">
        <f>Taulukko5[[#This Row],[Tasaus 2026, €/asukas]]*Taulukko5[[#This Row],[Asukasluku 31.12.2022]]</f>
        <v>-966046.27629089449</v>
      </c>
      <c r="T198" s="32">
        <f>Taulukko5[[#This Row],[Tasaus 2027, €/asukas]]*Taulukko5[[#This Row],[Asukasluku 31.12.2022]]</f>
        <v>-733688.68841037981</v>
      </c>
      <c r="U198" s="64">
        <f t="shared" si="76"/>
        <v>4.1539029044853919</v>
      </c>
      <c r="V198" s="32">
        <f t="shared" si="77"/>
        <v>15.780469745511567</v>
      </c>
      <c r="W198" s="32">
        <f t="shared" si="78"/>
        <v>28.532395470180148</v>
      </c>
      <c r="X198" s="32">
        <f t="shared" si="79"/>
        <v>41.703496836603101</v>
      </c>
      <c r="Y198" s="99">
        <f t="shared" si="80"/>
        <v>55.309960962650692</v>
      </c>
      <c r="Z198" s="110">
        <v>22</v>
      </c>
      <c r="AA198" s="34">
        <f t="shared" si="63"/>
        <v>9.36</v>
      </c>
      <c r="AB198" s="33">
        <f t="shared" si="64"/>
        <v>-12.64</v>
      </c>
      <c r="AC198" s="32">
        <v>166.41337551747623</v>
      </c>
      <c r="AD198" s="15">
        <f t="shared" si="65"/>
        <v>-2.4961352364667115E-2</v>
      </c>
      <c r="AE198" s="15">
        <f t="shared" si="66"/>
        <v>-9.4826931407652082E-2</v>
      </c>
      <c r="AF198" s="15">
        <f t="shared" si="67"/>
        <v>-0.17145494093522406</v>
      </c>
      <c r="AG198" s="15">
        <f t="shared" si="68"/>
        <v>-0.25060183237628952</v>
      </c>
      <c r="AH198" s="111">
        <f t="shared" si="69"/>
        <v>-0.33236487626466182</v>
      </c>
    </row>
    <row r="199" spans="1:34" ht="15.75" x14ac:dyDescent="0.25">
      <c r="A199" s="25">
        <v>595</v>
      </c>
      <c r="B199" s="26" t="s">
        <v>190</v>
      </c>
      <c r="C199" s="25">
        <v>11</v>
      </c>
      <c r="D199" s="25">
        <v>25</v>
      </c>
      <c r="E199" s="31">
        <f>'Tasapainon muutos, pl. tasaus'!D189</f>
        <v>4140</v>
      </c>
      <c r="F199" s="64">
        <v>229.96751796708844</v>
      </c>
      <c r="G199" s="32">
        <v>147.74001669544717</v>
      </c>
      <c r="H199" s="61">
        <f t="shared" si="81"/>
        <v>-82.227501271641273</v>
      </c>
      <c r="I199" s="64">
        <f t="shared" si="70"/>
        <v>86.381404176126665</v>
      </c>
      <c r="J199" s="32">
        <f t="shared" si="71"/>
        <v>68.00797101715284</v>
      </c>
      <c r="K199" s="32">
        <f t="shared" si="72"/>
        <v>50.759896741821429</v>
      </c>
      <c r="L199" s="32">
        <f t="shared" si="73"/>
        <v>33.930998108244374</v>
      </c>
      <c r="M199" s="32">
        <f t="shared" si="74"/>
        <v>17.537462234291965</v>
      </c>
      <c r="N199" s="61">
        <f t="shared" si="75"/>
        <v>165.27747892973912</v>
      </c>
      <c r="O199" s="87">
        <f t="shared" si="62"/>
        <v>-64.690039037349322</v>
      </c>
      <c r="P199" s="32">
        <f>Taulukko5[[#This Row],[Tasaus 2023, €/asukas]]*Taulukko5[[#This Row],[Asukasluku 31.12.2022]]</f>
        <v>357619.0132891644</v>
      </c>
      <c r="Q199" s="32">
        <f>Taulukko5[[#This Row],[Tasaus 2024, €/asukas]]*Taulukko5[[#This Row],[Asukasluku 31.12.2022]]</f>
        <v>281553.00001101277</v>
      </c>
      <c r="R199" s="32">
        <f>Taulukko5[[#This Row],[Tasaus 2025, €/asukas]]*Taulukko5[[#This Row],[Asukasluku 31.12.2022]]</f>
        <v>210145.97251114072</v>
      </c>
      <c r="S199" s="32">
        <f>Taulukko5[[#This Row],[Tasaus 2026, €/asukas]]*Taulukko5[[#This Row],[Asukasluku 31.12.2022]]</f>
        <v>140474.33216813172</v>
      </c>
      <c r="T199" s="32">
        <f>Taulukko5[[#This Row],[Tasaus 2027, €/asukas]]*Taulukko5[[#This Row],[Asukasluku 31.12.2022]]</f>
        <v>72605.093649968738</v>
      </c>
      <c r="U199" s="64">
        <f t="shared" si="76"/>
        <v>4.1539029044853919</v>
      </c>
      <c r="V199" s="32">
        <f t="shared" si="77"/>
        <v>-14.219530254488433</v>
      </c>
      <c r="W199" s="32">
        <f t="shared" si="78"/>
        <v>-31.467604529819845</v>
      </c>
      <c r="X199" s="32">
        <f t="shared" si="79"/>
        <v>-48.296503163396899</v>
      </c>
      <c r="Y199" s="99">
        <f t="shared" si="80"/>
        <v>-64.690039037349308</v>
      </c>
      <c r="Z199" s="110">
        <v>21.750000000000004</v>
      </c>
      <c r="AA199" s="34">
        <f t="shared" si="63"/>
        <v>9.110000000000003</v>
      </c>
      <c r="AB199" s="33">
        <f t="shared" si="64"/>
        <v>-12.64</v>
      </c>
      <c r="AC199" s="32">
        <v>129.84826364377443</v>
      </c>
      <c r="AD199" s="15">
        <f t="shared" si="65"/>
        <v>-3.1990438592857925E-2</v>
      </c>
      <c r="AE199" s="15">
        <f t="shared" si="66"/>
        <v>0.10950882095349596</v>
      </c>
      <c r="AF199" s="15">
        <f t="shared" si="67"/>
        <v>0.24234135788021033</v>
      </c>
      <c r="AG199" s="15">
        <f t="shared" si="68"/>
        <v>0.37194569883424444</v>
      </c>
      <c r="AH199" s="111">
        <f t="shared" si="69"/>
        <v>0.4981971820186975</v>
      </c>
    </row>
    <row r="200" spans="1:34" ht="15.75" x14ac:dyDescent="0.25">
      <c r="A200" s="25">
        <v>598</v>
      </c>
      <c r="B200" s="26" t="s">
        <v>191</v>
      </c>
      <c r="C200" s="25">
        <v>15</v>
      </c>
      <c r="D200" s="25">
        <v>23</v>
      </c>
      <c r="E200" s="31">
        <f>'Tasapainon muutos, pl. tasaus'!D190</f>
        <v>19207</v>
      </c>
      <c r="F200" s="64">
        <v>-89.426811124226219</v>
      </c>
      <c r="G200" s="32">
        <v>114.34238003503845</v>
      </c>
      <c r="H200" s="61">
        <f t="shared" si="81"/>
        <v>203.76919115926466</v>
      </c>
      <c r="I200" s="64">
        <f t="shared" si="70"/>
        <v>-199.61528825477927</v>
      </c>
      <c r="J200" s="32">
        <f t="shared" si="71"/>
        <v>-187.9887214137531</v>
      </c>
      <c r="K200" s="32">
        <f t="shared" si="72"/>
        <v>-175.23679568908452</v>
      </c>
      <c r="L200" s="32">
        <f t="shared" si="73"/>
        <v>-162.06569432266156</v>
      </c>
      <c r="M200" s="32">
        <f t="shared" si="74"/>
        <v>-148.45923019661399</v>
      </c>
      <c r="N200" s="61">
        <f t="shared" si="75"/>
        <v>-34.116850161575542</v>
      </c>
      <c r="O200" s="87">
        <f t="shared" si="62"/>
        <v>55.309960962650678</v>
      </c>
      <c r="P200" s="32">
        <f>Taulukko5[[#This Row],[Tasaus 2023, €/asukas]]*Taulukko5[[#This Row],[Asukasluku 31.12.2022]]</f>
        <v>-3834010.8415095457</v>
      </c>
      <c r="Q200" s="32">
        <f>Taulukko5[[#This Row],[Tasaus 2024, €/asukas]]*Taulukko5[[#This Row],[Asukasluku 31.12.2022]]</f>
        <v>-3610699.3721939558</v>
      </c>
      <c r="R200" s="32">
        <f>Taulukko5[[#This Row],[Tasaus 2025, €/asukas]]*Taulukko5[[#This Row],[Asukasluku 31.12.2022]]</f>
        <v>-3365773.1348002465</v>
      </c>
      <c r="S200" s="32">
        <f>Taulukko5[[#This Row],[Tasaus 2026, €/asukas]]*Taulukko5[[#This Row],[Asukasluku 31.12.2022]]</f>
        <v>-3112795.7908553607</v>
      </c>
      <c r="T200" s="32">
        <f>Taulukko5[[#This Row],[Tasaus 2027, €/asukas]]*Taulukko5[[#This Row],[Asukasluku 31.12.2022]]</f>
        <v>-2851456.4343863646</v>
      </c>
      <c r="U200" s="64">
        <f t="shared" si="76"/>
        <v>4.1539029044853919</v>
      </c>
      <c r="V200" s="32">
        <f t="shared" si="77"/>
        <v>15.780469745511567</v>
      </c>
      <c r="W200" s="32">
        <f t="shared" si="78"/>
        <v>28.532395470180148</v>
      </c>
      <c r="X200" s="32">
        <f t="shared" si="79"/>
        <v>41.703496836603108</v>
      </c>
      <c r="Y200" s="99">
        <f t="shared" si="80"/>
        <v>55.309960962650678</v>
      </c>
      <c r="Z200" s="110">
        <v>21.25</v>
      </c>
      <c r="AA200" s="34">
        <f t="shared" si="63"/>
        <v>8.61</v>
      </c>
      <c r="AB200" s="33">
        <f t="shared" si="64"/>
        <v>-12.64</v>
      </c>
      <c r="AC200" s="32">
        <v>185.46795314127922</v>
      </c>
      <c r="AD200" s="15">
        <f t="shared" si="65"/>
        <v>-2.2396876841149903E-2</v>
      </c>
      <c r="AE200" s="15">
        <f t="shared" si="66"/>
        <v>-8.5084616928353535E-2</v>
      </c>
      <c r="AF200" s="15">
        <f t="shared" si="67"/>
        <v>-0.15384002997243273</v>
      </c>
      <c r="AG200" s="15">
        <f t="shared" si="68"/>
        <v>-0.22485554043309947</v>
      </c>
      <c r="AH200" s="111">
        <f t="shared" si="69"/>
        <v>-0.29821842547924499</v>
      </c>
    </row>
    <row r="201" spans="1:34" ht="15.75" x14ac:dyDescent="0.25">
      <c r="A201" s="25">
        <v>599</v>
      </c>
      <c r="B201" s="26" t="s">
        <v>192</v>
      </c>
      <c r="C201" s="25">
        <v>15</v>
      </c>
      <c r="D201" s="25">
        <v>23</v>
      </c>
      <c r="E201" s="31">
        <f>'Tasapainon muutos, pl. tasaus'!D191</f>
        <v>11206</v>
      </c>
      <c r="F201" s="64">
        <v>265.18194384210165</v>
      </c>
      <c r="G201" s="32">
        <v>439.01055409645789</v>
      </c>
      <c r="H201" s="61">
        <f t="shared" si="81"/>
        <v>173.82861025435625</v>
      </c>
      <c r="I201" s="64">
        <f t="shared" si="70"/>
        <v>-169.67470734987086</v>
      </c>
      <c r="J201" s="32">
        <f t="shared" si="71"/>
        <v>-158.04814050884468</v>
      </c>
      <c r="K201" s="32">
        <f t="shared" si="72"/>
        <v>-145.2962147841761</v>
      </c>
      <c r="L201" s="32">
        <f t="shared" si="73"/>
        <v>-132.12511341775314</v>
      </c>
      <c r="M201" s="32">
        <f t="shared" si="74"/>
        <v>-118.51864929170556</v>
      </c>
      <c r="N201" s="61">
        <f t="shared" si="75"/>
        <v>320.49190480475232</v>
      </c>
      <c r="O201" s="87">
        <f t="shared" si="62"/>
        <v>55.309960962650678</v>
      </c>
      <c r="P201" s="32">
        <f>Taulukko5[[#This Row],[Tasaus 2023, €/asukas]]*Taulukko5[[#This Row],[Asukasluku 31.12.2022]]</f>
        <v>-1901374.7705626527</v>
      </c>
      <c r="Q201" s="32">
        <f>Taulukko5[[#This Row],[Tasaus 2024, €/asukas]]*Taulukko5[[#This Row],[Asukasluku 31.12.2022]]</f>
        <v>-1771087.4625421136</v>
      </c>
      <c r="R201" s="32">
        <f>Taulukko5[[#This Row],[Tasaus 2025, €/asukas]]*Taulukko5[[#This Row],[Asukasluku 31.12.2022]]</f>
        <v>-1628189.3828714774</v>
      </c>
      <c r="S201" s="32">
        <f>Taulukko5[[#This Row],[Tasaus 2026, €/asukas]]*Taulukko5[[#This Row],[Asukasluku 31.12.2022]]</f>
        <v>-1480594.0209593417</v>
      </c>
      <c r="T201" s="32">
        <f>Taulukko5[[#This Row],[Tasaus 2027, €/asukas]]*Taulukko5[[#This Row],[Asukasluku 31.12.2022]]</f>
        <v>-1328119.9839628525</v>
      </c>
      <c r="U201" s="64">
        <f t="shared" si="76"/>
        <v>4.1539029044853919</v>
      </c>
      <c r="V201" s="32">
        <f t="shared" si="77"/>
        <v>15.780469745511567</v>
      </c>
      <c r="W201" s="32">
        <f t="shared" si="78"/>
        <v>28.532395470180148</v>
      </c>
      <c r="X201" s="32">
        <f t="shared" si="79"/>
        <v>41.703496836603108</v>
      </c>
      <c r="Y201" s="99">
        <f t="shared" si="80"/>
        <v>55.309960962650692</v>
      </c>
      <c r="Z201" s="110">
        <v>21</v>
      </c>
      <c r="AA201" s="34">
        <f t="shared" si="63"/>
        <v>8.36</v>
      </c>
      <c r="AB201" s="33">
        <f t="shared" si="64"/>
        <v>-12.64</v>
      </c>
      <c r="AC201" s="32">
        <v>159.02918191218691</v>
      </c>
      <c r="AD201" s="15">
        <f t="shared" si="65"/>
        <v>-2.6120381520789708E-2</v>
      </c>
      <c r="AE201" s="15">
        <f t="shared" si="66"/>
        <v>-9.9230025305828848E-2</v>
      </c>
      <c r="AF201" s="15">
        <f t="shared" si="67"/>
        <v>-0.17941609915301726</v>
      </c>
      <c r="AG201" s="15">
        <f t="shared" si="68"/>
        <v>-0.26223801402456459</v>
      </c>
      <c r="AH201" s="111">
        <f t="shared" si="69"/>
        <v>-0.34779755701184373</v>
      </c>
    </row>
    <row r="202" spans="1:34" ht="15.75" x14ac:dyDescent="0.25">
      <c r="A202" s="25">
        <v>601</v>
      </c>
      <c r="B202" s="26" t="s">
        <v>193</v>
      </c>
      <c r="C202" s="25">
        <v>13</v>
      </c>
      <c r="D202" s="25">
        <v>25</v>
      </c>
      <c r="E202" s="31">
        <f>'Tasapainon muutos, pl. tasaus'!D192</f>
        <v>3786</v>
      </c>
      <c r="F202" s="64">
        <v>116.93601730447293</v>
      </c>
      <c r="G202" s="32">
        <v>4.4321833155430337</v>
      </c>
      <c r="H202" s="61">
        <f t="shared" si="81"/>
        <v>-112.5038339889299</v>
      </c>
      <c r="I202" s="64">
        <f t="shared" si="70"/>
        <v>116.65773689341529</v>
      </c>
      <c r="J202" s="32">
        <f t="shared" si="71"/>
        <v>98.284303734441465</v>
      </c>
      <c r="K202" s="32">
        <f t="shared" si="72"/>
        <v>81.036229459110046</v>
      </c>
      <c r="L202" s="32">
        <f t="shared" si="73"/>
        <v>64.207330825533006</v>
      </c>
      <c r="M202" s="32">
        <f t="shared" si="74"/>
        <v>47.81379495158059</v>
      </c>
      <c r="N202" s="61">
        <f t="shared" si="75"/>
        <v>52.245978267123625</v>
      </c>
      <c r="O202" s="87">
        <f t="shared" si="62"/>
        <v>-64.690039037349294</v>
      </c>
      <c r="P202" s="32">
        <f>Taulukko5[[#This Row],[Tasaus 2023, €/asukas]]*Taulukko5[[#This Row],[Asukasluku 31.12.2022]]</f>
        <v>441666.1918784703</v>
      </c>
      <c r="Q202" s="32">
        <f>Taulukko5[[#This Row],[Tasaus 2024, €/asukas]]*Taulukko5[[#This Row],[Asukasluku 31.12.2022]]</f>
        <v>372104.37393859541</v>
      </c>
      <c r="R202" s="32">
        <f>Taulukko5[[#This Row],[Tasaus 2025, €/asukas]]*Taulukko5[[#This Row],[Asukasluku 31.12.2022]]</f>
        <v>306803.16473219066</v>
      </c>
      <c r="S202" s="32">
        <f>Taulukko5[[#This Row],[Tasaus 2026, €/asukas]]*Taulukko5[[#This Row],[Asukasluku 31.12.2022]]</f>
        <v>243088.95450546796</v>
      </c>
      <c r="T202" s="32">
        <f>Taulukko5[[#This Row],[Tasaus 2027, €/asukas]]*Taulukko5[[#This Row],[Asukasluku 31.12.2022]]</f>
        <v>181023.0276866841</v>
      </c>
      <c r="U202" s="64">
        <f t="shared" si="76"/>
        <v>4.1539029044853919</v>
      </c>
      <c r="V202" s="32">
        <f t="shared" si="77"/>
        <v>-14.219530254488433</v>
      </c>
      <c r="W202" s="32">
        <f t="shared" si="78"/>
        <v>-31.467604529819852</v>
      </c>
      <c r="X202" s="32">
        <f t="shared" si="79"/>
        <v>-48.296503163396892</v>
      </c>
      <c r="Y202" s="99">
        <f t="shared" si="80"/>
        <v>-64.690039037349308</v>
      </c>
      <c r="Z202" s="110">
        <v>21.000000000000004</v>
      </c>
      <c r="AA202" s="34">
        <f t="shared" si="63"/>
        <v>8.360000000000003</v>
      </c>
      <c r="AB202" s="33">
        <f t="shared" si="64"/>
        <v>-12.64</v>
      </c>
      <c r="AC202" s="32">
        <v>140.4204747970297</v>
      </c>
      <c r="AD202" s="15">
        <f t="shared" si="65"/>
        <v>-2.9581889040680407E-2</v>
      </c>
      <c r="AE202" s="15">
        <f t="shared" si="66"/>
        <v>0.1012639380050666</v>
      </c>
      <c r="AF202" s="15">
        <f t="shared" si="67"/>
        <v>0.22409555711376561</v>
      </c>
      <c r="AG202" s="15">
        <f t="shared" si="68"/>
        <v>0.34394203005798768</v>
      </c>
      <c r="AH202" s="111">
        <f t="shared" si="69"/>
        <v>0.46068808078633339</v>
      </c>
    </row>
    <row r="203" spans="1:34" ht="15.75" x14ac:dyDescent="0.25">
      <c r="A203" s="25">
        <v>604</v>
      </c>
      <c r="B203" s="26" t="s">
        <v>194</v>
      </c>
      <c r="C203" s="25">
        <v>6</v>
      </c>
      <c r="D203" s="25">
        <v>23</v>
      </c>
      <c r="E203" s="31">
        <f>'Tasapainon muutos, pl. tasaus'!D193</f>
        <v>20405</v>
      </c>
      <c r="F203" s="64">
        <v>195.65259159225309</v>
      </c>
      <c r="G203" s="32">
        <v>85.644314097484752</v>
      </c>
      <c r="H203" s="61">
        <f t="shared" si="81"/>
        <v>-110.00827749476834</v>
      </c>
      <c r="I203" s="64">
        <f t="shared" si="70"/>
        <v>114.16218039925373</v>
      </c>
      <c r="J203" s="32">
        <f t="shared" si="71"/>
        <v>95.788747240279903</v>
      </c>
      <c r="K203" s="32">
        <f t="shared" si="72"/>
        <v>78.540672964948484</v>
      </c>
      <c r="L203" s="32">
        <f t="shared" si="73"/>
        <v>61.711774331371437</v>
      </c>
      <c r="M203" s="32">
        <f t="shared" si="74"/>
        <v>45.318238457419028</v>
      </c>
      <c r="N203" s="61">
        <f t="shared" si="75"/>
        <v>130.96255255490377</v>
      </c>
      <c r="O203" s="87">
        <f t="shared" si="62"/>
        <v>-64.690039037349322</v>
      </c>
      <c r="P203" s="32">
        <f>Taulukko5[[#This Row],[Tasaus 2023, €/asukas]]*Taulukko5[[#This Row],[Asukasluku 31.12.2022]]</f>
        <v>2329479.2910467722</v>
      </c>
      <c r="Q203" s="32">
        <f>Taulukko5[[#This Row],[Tasaus 2024, €/asukas]]*Taulukko5[[#This Row],[Asukasluku 31.12.2022]]</f>
        <v>1954569.3874379115</v>
      </c>
      <c r="R203" s="32">
        <f>Taulukko5[[#This Row],[Tasaus 2025, €/asukas]]*Taulukko5[[#This Row],[Asukasluku 31.12.2022]]</f>
        <v>1602622.4318497737</v>
      </c>
      <c r="S203" s="32">
        <f>Taulukko5[[#This Row],[Tasaus 2026, €/asukas]]*Taulukko5[[#This Row],[Asukasluku 31.12.2022]]</f>
        <v>1259228.7552316342</v>
      </c>
      <c r="T203" s="32">
        <f>Taulukko5[[#This Row],[Tasaus 2027, €/asukas]]*Taulukko5[[#This Row],[Asukasluku 31.12.2022]]</f>
        <v>924718.65572363522</v>
      </c>
      <c r="U203" s="64">
        <f t="shared" si="76"/>
        <v>4.1539029044853919</v>
      </c>
      <c r="V203" s="32">
        <f t="shared" si="77"/>
        <v>-14.219530254488433</v>
      </c>
      <c r="W203" s="32">
        <f t="shared" si="78"/>
        <v>-31.467604529819852</v>
      </c>
      <c r="X203" s="32">
        <f t="shared" si="79"/>
        <v>-48.296503163396899</v>
      </c>
      <c r="Y203" s="99">
        <f t="shared" si="80"/>
        <v>-64.690039037349308</v>
      </c>
      <c r="Z203" s="110">
        <v>20.5</v>
      </c>
      <c r="AA203" s="34">
        <f t="shared" si="63"/>
        <v>7.8599999999999994</v>
      </c>
      <c r="AB203" s="33">
        <f t="shared" si="64"/>
        <v>-12.64</v>
      </c>
      <c r="AC203" s="32">
        <v>233.62118666519515</v>
      </c>
      <c r="AD203" s="15">
        <f t="shared" si="65"/>
        <v>-1.778050597114033E-2</v>
      </c>
      <c r="AE203" s="15">
        <f t="shared" si="66"/>
        <v>6.0865756472963141E-2</v>
      </c>
      <c r="AF203" s="15">
        <f t="shared" si="67"/>
        <v>0.13469499482902803</v>
      </c>
      <c r="AG203" s="15">
        <f t="shared" si="68"/>
        <v>0.2067299796426901</v>
      </c>
      <c r="AH203" s="111">
        <f t="shared" si="69"/>
        <v>0.27690142302914184</v>
      </c>
    </row>
    <row r="204" spans="1:34" ht="15.75" x14ac:dyDescent="0.25">
      <c r="A204" s="25">
        <v>607</v>
      </c>
      <c r="B204" s="26" t="s">
        <v>195</v>
      </c>
      <c r="C204" s="25">
        <v>12</v>
      </c>
      <c r="D204" s="25">
        <v>25</v>
      </c>
      <c r="E204" s="31">
        <f>'Tasapainon muutos, pl. tasaus'!D194</f>
        <v>4084</v>
      </c>
      <c r="F204" s="64">
        <v>-620.5871458355607</v>
      </c>
      <c r="G204" s="32">
        <v>-601.81290428209172</v>
      </c>
      <c r="H204" s="61">
        <f t="shared" si="81"/>
        <v>18.774241553468983</v>
      </c>
      <c r="I204" s="64">
        <f t="shared" si="70"/>
        <v>-14.620338648983591</v>
      </c>
      <c r="J204" s="32">
        <f t="shared" si="71"/>
        <v>-2.9937718079574109</v>
      </c>
      <c r="K204" s="32">
        <f t="shared" si="72"/>
        <v>-1.467604529819847</v>
      </c>
      <c r="L204" s="32">
        <f t="shared" si="73"/>
        <v>-3.2965031633968969</v>
      </c>
      <c r="M204" s="32">
        <f t="shared" si="74"/>
        <v>-4.6900390373493082</v>
      </c>
      <c r="N204" s="61">
        <f t="shared" si="75"/>
        <v>-606.50294331944099</v>
      </c>
      <c r="O204" s="87">
        <f t="shared" si="62"/>
        <v>14.084202516119717</v>
      </c>
      <c r="P204" s="32">
        <f>Taulukko5[[#This Row],[Tasaus 2023, €/asukas]]*Taulukko5[[#This Row],[Asukasluku 31.12.2022]]</f>
        <v>-59709.463042448988</v>
      </c>
      <c r="Q204" s="32">
        <f>Taulukko5[[#This Row],[Tasaus 2024, €/asukas]]*Taulukko5[[#This Row],[Asukasluku 31.12.2022]]</f>
        <v>-12226.564063698066</v>
      </c>
      <c r="R204" s="32">
        <f>Taulukko5[[#This Row],[Tasaus 2025, €/asukas]]*Taulukko5[[#This Row],[Asukasluku 31.12.2022]]</f>
        <v>-5993.696899784255</v>
      </c>
      <c r="S204" s="32">
        <f>Taulukko5[[#This Row],[Tasaus 2026, €/asukas]]*Taulukko5[[#This Row],[Asukasluku 31.12.2022]]</f>
        <v>-13462.918919312926</v>
      </c>
      <c r="T204" s="32">
        <f>Taulukko5[[#This Row],[Tasaus 2027, €/asukas]]*Taulukko5[[#This Row],[Asukasluku 31.12.2022]]</f>
        <v>-19154.119428534574</v>
      </c>
      <c r="U204" s="64">
        <f t="shared" si="76"/>
        <v>4.1539029044853919</v>
      </c>
      <c r="V204" s="32">
        <f t="shared" si="77"/>
        <v>15.780469745511571</v>
      </c>
      <c r="W204" s="32">
        <f t="shared" si="78"/>
        <v>17.306637023649134</v>
      </c>
      <c r="X204" s="32">
        <f t="shared" si="79"/>
        <v>15.477738390072085</v>
      </c>
      <c r="Y204" s="99">
        <f t="shared" si="80"/>
        <v>14.084202516119674</v>
      </c>
      <c r="Z204" s="110">
        <v>20.25</v>
      </c>
      <c r="AA204" s="34">
        <f t="shared" si="63"/>
        <v>7.6099999999999994</v>
      </c>
      <c r="AB204" s="33">
        <f t="shared" si="64"/>
        <v>-12.64</v>
      </c>
      <c r="AC204" s="32">
        <v>129.82664689890049</v>
      </c>
      <c r="AD204" s="15">
        <f t="shared" si="65"/>
        <v>-3.1995765150740957E-2</v>
      </c>
      <c r="AE204" s="15">
        <f t="shared" si="66"/>
        <v>-0.12155031438037715</v>
      </c>
      <c r="AF204" s="15">
        <f t="shared" si="67"/>
        <v>-0.13330573835990911</v>
      </c>
      <c r="AG204" s="15">
        <f t="shared" si="68"/>
        <v>-0.11921850220875702</v>
      </c>
      <c r="AH204" s="111">
        <f t="shared" si="69"/>
        <v>-0.10848468209371087</v>
      </c>
    </row>
    <row r="205" spans="1:34" ht="15.75" x14ac:dyDescent="0.25">
      <c r="A205" s="25">
        <v>608</v>
      </c>
      <c r="B205" s="26" t="s">
        <v>196</v>
      </c>
      <c r="C205" s="25">
        <v>4</v>
      </c>
      <c r="D205" s="25">
        <v>25</v>
      </c>
      <c r="E205" s="31">
        <f>'Tasapainon muutos, pl. tasaus'!D195</f>
        <v>1980</v>
      </c>
      <c r="F205" s="64">
        <v>-101.67272613486557</v>
      </c>
      <c r="G205" s="32">
        <v>-58.051169940753077</v>
      </c>
      <c r="H205" s="61">
        <f t="shared" si="81"/>
        <v>43.621556194112493</v>
      </c>
      <c r="I205" s="64">
        <f t="shared" si="70"/>
        <v>-39.467653289627101</v>
      </c>
      <c r="J205" s="32">
        <f t="shared" si="71"/>
        <v>-27.841086448600922</v>
      </c>
      <c r="K205" s="32">
        <f t="shared" si="72"/>
        <v>-15.08916072393234</v>
      </c>
      <c r="L205" s="32">
        <f t="shared" si="73"/>
        <v>-3.2965031633968969</v>
      </c>
      <c r="M205" s="32">
        <f t="shared" si="74"/>
        <v>-4.6900390373493082</v>
      </c>
      <c r="N205" s="61">
        <f t="shared" si="75"/>
        <v>-62.741208978102385</v>
      </c>
      <c r="O205" s="87">
        <f t="shared" si="62"/>
        <v>38.931517156763185</v>
      </c>
      <c r="P205" s="32">
        <f>Taulukko5[[#This Row],[Tasaus 2023, €/asukas]]*Taulukko5[[#This Row],[Asukasluku 31.12.2022]]</f>
        <v>-78145.95351346166</v>
      </c>
      <c r="Q205" s="32">
        <f>Taulukko5[[#This Row],[Tasaus 2024, €/asukas]]*Taulukko5[[#This Row],[Asukasluku 31.12.2022]]</f>
        <v>-55125.351168229827</v>
      </c>
      <c r="R205" s="32">
        <f>Taulukko5[[#This Row],[Tasaus 2025, €/asukas]]*Taulukko5[[#This Row],[Asukasluku 31.12.2022]]</f>
        <v>-29876.538233386033</v>
      </c>
      <c r="S205" s="32">
        <f>Taulukko5[[#This Row],[Tasaus 2026, €/asukas]]*Taulukko5[[#This Row],[Asukasluku 31.12.2022]]</f>
        <v>-6527.0762635258561</v>
      </c>
      <c r="T205" s="32">
        <f>Taulukko5[[#This Row],[Tasaus 2027, €/asukas]]*Taulukko5[[#This Row],[Asukasluku 31.12.2022]]</f>
        <v>-9286.2772939516308</v>
      </c>
      <c r="U205" s="64">
        <f t="shared" si="76"/>
        <v>4.1539029044853919</v>
      </c>
      <c r="V205" s="32">
        <f t="shared" si="77"/>
        <v>15.780469745511571</v>
      </c>
      <c r="W205" s="32">
        <f t="shared" si="78"/>
        <v>28.532395470180155</v>
      </c>
      <c r="X205" s="32">
        <f t="shared" si="79"/>
        <v>40.325053030715594</v>
      </c>
      <c r="Y205" s="99">
        <f t="shared" si="80"/>
        <v>38.931517156763185</v>
      </c>
      <c r="Z205" s="110">
        <v>21.5</v>
      </c>
      <c r="AA205" s="34">
        <f t="shared" si="63"/>
        <v>8.86</v>
      </c>
      <c r="AB205" s="33">
        <f t="shared" si="64"/>
        <v>-12.64</v>
      </c>
      <c r="AC205" s="32">
        <v>149.24586526414703</v>
      </c>
      <c r="AD205" s="15">
        <f t="shared" si="65"/>
        <v>-2.7832616314920944E-2</v>
      </c>
      <c r="AE205" s="15">
        <f t="shared" si="66"/>
        <v>-0.10573471980333966</v>
      </c>
      <c r="AF205" s="15">
        <f t="shared" si="67"/>
        <v>-0.19117712520666008</v>
      </c>
      <c r="AG205" s="15">
        <f t="shared" si="68"/>
        <v>-0.27019209516689224</v>
      </c>
      <c r="AH205" s="111">
        <f t="shared" si="69"/>
        <v>-0.26085491271640349</v>
      </c>
    </row>
    <row r="206" spans="1:34" ht="15.75" x14ac:dyDescent="0.25">
      <c r="A206" s="25">
        <v>609</v>
      </c>
      <c r="B206" s="26" t="s">
        <v>197</v>
      </c>
      <c r="C206" s="25">
        <v>4</v>
      </c>
      <c r="D206" s="25">
        <v>21</v>
      </c>
      <c r="E206" s="31">
        <f>'Tasapainon muutos, pl. tasaus'!D196</f>
        <v>83205</v>
      </c>
      <c r="F206" s="64">
        <v>-85.263710727987359</v>
      </c>
      <c r="G206" s="32">
        <v>-27.230970109541335</v>
      </c>
      <c r="H206" s="61">
        <f t="shared" si="81"/>
        <v>58.032740618446027</v>
      </c>
      <c r="I206" s="64">
        <f t="shared" si="70"/>
        <v>-53.878837713960635</v>
      </c>
      <c r="J206" s="32">
        <f t="shared" si="71"/>
        <v>-42.252270872934453</v>
      </c>
      <c r="K206" s="32">
        <f t="shared" si="72"/>
        <v>-29.500345148265875</v>
      </c>
      <c r="L206" s="32">
        <f t="shared" si="73"/>
        <v>-16.329243781842923</v>
      </c>
      <c r="M206" s="32">
        <f t="shared" si="74"/>
        <v>-4.6900390373493082</v>
      </c>
      <c r="N206" s="61">
        <f t="shared" si="75"/>
        <v>-31.921009146890643</v>
      </c>
      <c r="O206" s="87">
        <f t="shared" si="62"/>
        <v>53.342701581096719</v>
      </c>
      <c r="P206" s="32">
        <f>Taulukko5[[#This Row],[Tasaus 2023, €/asukas]]*Taulukko5[[#This Row],[Asukasluku 31.12.2022]]</f>
        <v>-4482988.6919900943</v>
      </c>
      <c r="Q206" s="32">
        <f>Taulukko5[[#This Row],[Tasaus 2024, €/asukas]]*Taulukko5[[#This Row],[Asukasluku 31.12.2022]]</f>
        <v>-3515600.197982511</v>
      </c>
      <c r="R206" s="32">
        <f>Taulukko5[[#This Row],[Tasaus 2025, €/asukas]]*Taulukko5[[#This Row],[Asukasluku 31.12.2022]]</f>
        <v>-2454576.218061462</v>
      </c>
      <c r="S206" s="32">
        <f>Taulukko5[[#This Row],[Tasaus 2026, €/asukas]]*Taulukko5[[#This Row],[Asukasluku 31.12.2022]]</f>
        <v>-1358674.7288682405</v>
      </c>
      <c r="T206" s="32">
        <f>Taulukko5[[#This Row],[Tasaus 2027, €/asukas]]*Taulukko5[[#This Row],[Asukasluku 31.12.2022]]</f>
        <v>-390234.69810264918</v>
      </c>
      <c r="U206" s="64">
        <f t="shared" si="76"/>
        <v>4.1539029044853919</v>
      </c>
      <c r="V206" s="32">
        <f t="shared" si="77"/>
        <v>15.780469745511574</v>
      </c>
      <c r="W206" s="32">
        <f t="shared" si="78"/>
        <v>28.532395470180152</v>
      </c>
      <c r="X206" s="32">
        <f t="shared" si="79"/>
        <v>41.703496836603108</v>
      </c>
      <c r="Y206" s="99">
        <f t="shared" si="80"/>
        <v>53.342701581096719</v>
      </c>
      <c r="Z206" s="110">
        <v>21.000000000000004</v>
      </c>
      <c r="AA206" s="34">
        <f t="shared" si="63"/>
        <v>8.360000000000003</v>
      </c>
      <c r="AB206" s="33">
        <f t="shared" si="64"/>
        <v>-12.64</v>
      </c>
      <c r="AC206" s="32">
        <v>182.0796156476882</v>
      </c>
      <c r="AD206" s="15">
        <f t="shared" si="65"/>
        <v>-2.2813662527291986E-2</v>
      </c>
      <c r="AE206" s="15">
        <f t="shared" si="66"/>
        <v>-8.6667964941477688E-2</v>
      </c>
      <c r="AF206" s="15">
        <f t="shared" si="67"/>
        <v>-0.15670285423596464</v>
      </c>
      <c r="AG206" s="15">
        <f t="shared" si="68"/>
        <v>-0.22903989932237426</v>
      </c>
      <c r="AH206" s="111">
        <f t="shared" si="69"/>
        <v>-0.29296361040387547</v>
      </c>
    </row>
    <row r="207" spans="1:34" ht="15.75" x14ac:dyDescent="0.25">
      <c r="A207" s="25">
        <v>611</v>
      </c>
      <c r="B207" s="26" t="s">
        <v>198</v>
      </c>
      <c r="C207" s="25">
        <v>35</v>
      </c>
      <c r="D207" s="25">
        <v>24</v>
      </c>
      <c r="E207" s="31">
        <f>'Tasapainon muutos, pl. tasaus'!D197</f>
        <v>5011</v>
      </c>
      <c r="F207" s="64">
        <v>-155.11892876094734</v>
      </c>
      <c r="G207" s="32">
        <v>-206.53353822874092</v>
      </c>
      <c r="H207" s="61">
        <f t="shared" si="81"/>
        <v>-51.414609467793582</v>
      </c>
      <c r="I207" s="64">
        <f t="shared" si="70"/>
        <v>55.568512372278974</v>
      </c>
      <c r="J207" s="32">
        <f t="shared" si="71"/>
        <v>37.195079213305156</v>
      </c>
      <c r="K207" s="32">
        <f t="shared" si="72"/>
        <v>19.947004937973734</v>
      </c>
      <c r="L207" s="32">
        <f t="shared" si="73"/>
        <v>3.1181063043966852</v>
      </c>
      <c r="M207" s="32">
        <f t="shared" si="74"/>
        <v>-4.6900390373493082</v>
      </c>
      <c r="N207" s="61">
        <f t="shared" si="75"/>
        <v>-211.22357726609022</v>
      </c>
      <c r="O207" s="87">
        <f t="shared" si="62"/>
        <v>-56.104648505142876</v>
      </c>
      <c r="P207" s="32">
        <f>Taulukko5[[#This Row],[Tasaus 2023, €/asukas]]*Taulukko5[[#This Row],[Asukasluku 31.12.2022]]</f>
        <v>278453.81549748994</v>
      </c>
      <c r="Q207" s="32">
        <f>Taulukko5[[#This Row],[Tasaus 2024, €/asukas]]*Taulukko5[[#This Row],[Asukasluku 31.12.2022]]</f>
        <v>186384.54193787213</v>
      </c>
      <c r="R207" s="32">
        <f>Taulukko5[[#This Row],[Tasaus 2025, €/asukas]]*Taulukko5[[#This Row],[Asukasluku 31.12.2022]]</f>
        <v>99954.441744186377</v>
      </c>
      <c r="S207" s="32">
        <f>Taulukko5[[#This Row],[Tasaus 2026, €/asukas]]*Taulukko5[[#This Row],[Asukasluku 31.12.2022]]</f>
        <v>15624.83069133179</v>
      </c>
      <c r="T207" s="32">
        <f>Taulukko5[[#This Row],[Tasaus 2027, €/asukas]]*Taulukko5[[#This Row],[Asukasluku 31.12.2022]]</f>
        <v>-23501.785616157384</v>
      </c>
      <c r="U207" s="64">
        <f t="shared" si="76"/>
        <v>4.1539029044853919</v>
      </c>
      <c r="V207" s="32">
        <f t="shared" si="77"/>
        <v>-14.219530254488426</v>
      </c>
      <c r="W207" s="32">
        <f t="shared" si="78"/>
        <v>-31.467604529819848</v>
      </c>
      <c r="X207" s="32">
        <f t="shared" si="79"/>
        <v>-48.296503163396899</v>
      </c>
      <c r="Y207" s="99">
        <f t="shared" si="80"/>
        <v>-56.10464850514289</v>
      </c>
      <c r="Z207" s="110">
        <v>20.500000000000004</v>
      </c>
      <c r="AA207" s="34">
        <f t="shared" si="63"/>
        <v>7.860000000000003</v>
      </c>
      <c r="AB207" s="33">
        <f t="shared" si="64"/>
        <v>-12.64</v>
      </c>
      <c r="AC207" s="32">
        <v>206.91518890908384</v>
      </c>
      <c r="AD207" s="15">
        <f t="shared" si="65"/>
        <v>-2.0075388986115317E-2</v>
      </c>
      <c r="AE207" s="15">
        <f t="shared" si="66"/>
        <v>6.8721539145859045E-2</v>
      </c>
      <c r="AF207" s="15">
        <f t="shared" si="67"/>
        <v>0.15207972259419947</v>
      </c>
      <c r="AG207" s="15">
        <f t="shared" si="68"/>
        <v>0.23341207292722155</v>
      </c>
      <c r="AH207" s="111">
        <f t="shared" si="69"/>
        <v>0.27114804283311761</v>
      </c>
    </row>
    <row r="208" spans="1:34" ht="15.75" x14ac:dyDescent="0.25">
      <c r="A208" s="25">
        <v>614</v>
      </c>
      <c r="B208" s="26" t="s">
        <v>199</v>
      </c>
      <c r="C208" s="25">
        <v>19</v>
      </c>
      <c r="D208" s="25">
        <v>25</v>
      </c>
      <c r="E208" s="31">
        <f>'Tasapainon muutos, pl. tasaus'!D198</f>
        <v>2999</v>
      </c>
      <c r="F208" s="64">
        <v>-43.790258894938752</v>
      </c>
      <c r="G208" s="32">
        <v>112.16667698416765</v>
      </c>
      <c r="H208" s="61">
        <f t="shared" si="81"/>
        <v>155.9569358791064</v>
      </c>
      <c r="I208" s="64">
        <f t="shared" si="70"/>
        <v>-151.803032974621</v>
      </c>
      <c r="J208" s="32">
        <f t="shared" si="71"/>
        <v>-140.17646613359483</v>
      </c>
      <c r="K208" s="32">
        <f t="shared" si="72"/>
        <v>-127.42454040892625</v>
      </c>
      <c r="L208" s="32">
        <f t="shared" si="73"/>
        <v>-114.25343904250329</v>
      </c>
      <c r="M208" s="32">
        <f t="shared" si="74"/>
        <v>-100.6469749164557</v>
      </c>
      <c r="N208" s="61">
        <f t="shared" si="75"/>
        <v>11.519702067711947</v>
      </c>
      <c r="O208" s="87">
        <f t="shared" si="62"/>
        <v>55.309960962650699</v>
      </c>
      <c r="P208" s="32">
        <f>Taulukko5[[#This Row],[Tasaus 2023, €/asukas]]*Taulukko5[[#This Row],[Asukasluku 31.12.2022]]</f>
        <v>-455257.29589088837</v>
      </c>
      <c r="Q208" s="32">
        <f>Taulukko5[[#This Row],[Tasaus 2024, €/asukas]]*Taulukko5[[#This Row],[Asukasluku 31.12.2022]]</f>
        <v>-420389.22193465091</v>
      </c>
      <c r="R208" s="32">
        <f>Taulukko5[[#This Row],[Tasaus 2025, €/asukas]]*Taulukko5[[#This Row],[Asukasluku 31.12.2022]]</f>
        <v>-382146.19668636983</v>
      </c>
      <c r="S208" s="32">
        <f>Taulukko5[[#This Row],[Tasaus 2026, €/asukas]]*Taulukko5[[#This Row],[Asukasluku 31.12.2022]]</f>
        <v>-342646.06368846737</v>
      </c>
      <c r="T208" s="32">
        <f>Taulukko5[[#This Row],[Tasaus 2027, €/asukas]]*Taulukko5[[#This Row],[Asukasluku 31.12.2022]]</f>
        <v>-301840.27777445066</v>
      </c>
      <c r="U208" s="64">
        <f t="shared" si="76"/>
        <v>4.1539029044853919</v>
      </c>
      <c r="V208" s="32">
        <f t="shared" si="77"/>
        <v>15.780469745511567</v>
      </c>
      <c r="W208" s="32">
        <f t="shared" si="78"/>
        <v>28.532395470180148</v>
      </c>
      <c r="X208" s="32">
        <f t="shared" si="79"/>
        <v>41.703496836603108</v>
      </c>
      <c r="Y208" s="99">
        <f t="shared" si="80"/>
        <v>55.309960962650692</v>
      </c>
      <c r="Z208" s="110">
        <v>21.75</v>
      </c>
      <c r="AA208" s="34">
        <f t="shared" si="63"/>
        <v>9.11</v>
      </c>
      <c r="AB208" s="33">
        <f t="shared" si="64"/>
        <v>-12.64</v>
      </c>
      <c r="AC208" s="32">
        <v>140.29960181824131</v>
      </c>
      <c r="AD208" s="15">
        <f t="shared" si="65"/>
        <v>-2.9607374865302821E-2</v>
      </c>
      <c r="AE208" s="15">
        <f t="shared" si="66"/>
        <v>-0.11247693892927244</v>
      </c>
      <c r="AF208" s="15">
        <f t="shared" si="67"/>
        <v>-0.20336761544871651</v>
      </c>
      <c r="AG208" s="15">
        <f t="shared" si="68"/>
        <v>-0.29724600993971567</v>
      </c>
      <c r="AH208" s="111">
        <f t="shared" si="69"/>
        <v>-0.39422749776799054</v>
      </c>
    </row>
    <row r="209" spans="1:34" ht="15.75" x14ac:dyDescent="0.25">
      <c r="A209" s="25">
        <v>615</v>
      </c>
      <c r="B209" s="26" t="s">
        <v>200</v>
      </c>
      <c r="C209" s="25">
        <v>17</v>
      </c>
      <c r="D209" s="25">
        <v>24</v>
      </c>
      <c r="E209" s="31">
        <f>'Tasapainon muutos, pl. tasaus'!D199</f>
        <v>7603</v>
      </c>
      <c r="F209" s="64">
        <v>-101.17769296448391</v>
      </c>
      <c r="G209" s="32">
        <v>-158.16181960654953</v>
      </c>
      <c r="H209" s="61">
        <f t="shared" si="81"/>
        <v>-56.984126642065618</v>
      </c>
      <c r="I209" s="64">
        <f t="shared" si="70"/>
        <v>61.13802954655101</v>
      </c>
      <c r="J209" s="32">
        <f t="shared" si="71"/>
        <v>42.764596387577193</v>
      </c>
      <c r="K209" s="32">
        <f t="shared" si="72"/>
        <v>25.51652211224577</v>
      </c>
      <c r="L209" s="32">
        <f t="shared" si="73"/>
        <v>8.687623478668721</v>
      </c>
      <c r="M209" s="32">
        <f t="shared" si="74"/>
        <v>-4.6900390373493082</v>
      </c>
      <c r="N209" s="61">
        <f t="shared" si="75"/>
        <v>-162.85185864389882</v>
      </c>
      <c r="O209" s="87">
        <f t="shared" ref="O209:O272" si="82">N209-F209</f>
        <v>-61.674165679414912</v>
      </c>
      <c r="P209" s="32">
        <f>Taulukko5[[#This Row],[Tasaus 2023, €/asukas]]*Taulukko5[[#This Row],[Asukasluku 31.12.2022]]</f>
        <v>464832.43864242733</v>
      </c>
      <c r="Q209" s="32">
        <f>Taulukko5[[#This Row],[Tasaus 2024, €/asukas]]*Taulukko5[[#This Row],[Asukasluku 31.12.2022]]</f>
        <v>325139.22633474937</v>
      </c>
      <c r="R209" s="32">
        <f>Taulukko5[[#This Row],[Tasaus 2025, €/asukas]]*Taulukko5[[#This Row],[Asukasluku 31.12.2022]]</f>
        <v>194002.1176194046</v>
      </c>
      <c r="S209" s="32">
        <f>Taulukko5[[#This Row],[Tasaus 2026, €/asukas]]*Taulukko5[[#This Row],[Asukasluku 31.12.2022]]</f>
        <v>66052.001308318286</v>
      </c>
      <c r="T209" s="32">
        <f>Taulukko5[[#This Row],[Tasaus 2027, €/asukas]]*Taulukko5[[#This Row],[Asukasluku 31.12.2022]]</f>
        <v>-35658.366800966789</v>
      </c>
      <c r="U209" s="64">
        <f t="shared" si="76"/>
        <v>4.1539029044853919</v>
      </c>
      <c r="V209" s="32">
        <f t="shared" si="77"/>
        <v>-14.219530254488426</v>
      </c>
      <c r="W209" s="32">
        <f t="shared" si="78"/>
        <v>-31.467604529819848</v>
      </c>
      <c r="X209" s="32">
        <f t="shared" si="79"/>
        <v>-48.296503163396899</v>
      </c>
      <c r="Y209" s="99">
        <f t="shared" si="80"/>
        <v>-61.674165679414926</v>
      </c>
      <c r="Z209" s="110">
        <v>21</v>
      </c>
      <c r="AA209" s="34">
        <f t="shared" ref="AA209:AA272" si="83">Z209-$E$9</f>
        <v>8.36</v>
      </c>
      <c r="AB209" s="33">
        <f t="shared" ref="AB209:AB272" si="84">AA209-Z209</f>
        <v>-12.64</v>
      </c>
      <c r="AC209" s="32">
        <v>132.35068347724223</v>
      </c>
      <c r="AD209" s="15">
        <f t="shared" ref="AD209:AD272" si="85">-U209/$AC209</f>
        <v>-3.1385579547835565E-2</v>
      </c>
      <c r="AE209" s="15">
        <f t="shared" ref="AE209:AE272" si="86">-V209/$AC209</f>
        <v>0.10743828351240424</v>
      </c>
      <c r="AF209" s="15">
        <f t="shared" ref="AF209:AF272" si="87">-W209/$AC209</f>
        <v>0.23775928996415588</v>
      </c>
      <c r="AG209" s="15">
        <f t="shared" ref="AG209:AG272" si="88">-X209/$AC209</f>
        <v>0.36491313754115601</v>
      </c>
      <c r="AH209" s="111">
        <f t="shared" ref="AH209:AH272" si="89">-Y209/$AC209</f>
        <v>0.46599053408001351</v>
      </c>
    </row>
    <row r="210" spans="1:34" ht="15.75" x14ac:dyDescent="0.25">
      <c r="A210" s="25">
        <v>616</v>
      </c>
      <c r="B210" s="26" t="s">
        <v>201</v>
      </c>
      <c r="C210" s="25">
        <v>34</v>
      </c>
      <c r="D210" s="25">
        <v>26</v>
      </c>
      <c r="E210" s="31">
        <f>'Tasapainon muutos, pl. tasaus'!D200</f>
        <v>1807</v>
      </c>
      <c r="F210" s="64">
        <v>-498.05364666805269</v>
      </c>
      <c r="G210" s="32">
        <v>-445.68944935062638</v>
      </c>
      <c r="H210" s="61">
        <f t="shared" si="81"/>
        <v>52.364197317426317</v>
      </c>
      <c r="I210" s="64">
        <f t="shared" ref="I210:I273" si="90">H210*(-1)+$H$17</f>
        <v>-48.210294412940925</v>
      </c>
      <c r="J210" s="32">
        <f t="shared" ref="J210:J273" si="91">IF($H210&lt;-15,-$H210-15,IF($H210&gt;15,15-$H210,0))-$J$17</f>
        <v>-36.583727571914743</v>
      </c>
      <c r="K210" s="32">
        <f t="shared" ref="K210:K273" si="92">IF($H210&lt;-30,-$H210-30,IF($H210&gt;30,30-$H210,0))-$K$17</f>
        <v>-23.831801847246165</v>
      </c>
      <c r="L210" s="32">
        <f t="shared" ref="L210:L273" si="93">IF($H210&lt;-45,-$H210-45,IF($H210&gt;45,45-$H210,0))-$L$17</f>
        <v>-10.660700480823214</v>
      </c>
      <c r="M210" s="32">
        <f t="shared" ref="M210:M273" si="94">IF($H210&lt;-60,-$H210-60,IF($H210&gt;60,60-$H210,0))-$M$17</f>
        <v>-4.6900390373493082</v>
      </c>
      <c r="N210" s="61">
        <f t="shared" ref="N210:N273" si="95">G210+M210</f>
        <v>-450.3794883879757</v>
      </c>
      <c r="O210" s="87">
        <f t="shared" si="82"/>
        <v>47.674158280076995</v>
      </c>
      <c r="P210" s="32">
        <f>Taulukko5[[#This Row],[Tasaus 2023, €/asukas]]*Taulukko5[[#This Row],[Asukasluku 31.12.2022]]</f>
        <v>-87116.002004184251</v>
      </c>
      <c r="Q210" s="32">
        <f>Taulukko5[[#This Row],[Tasaus 2024, €/asukas]]*Taulukko5[[#This Row],[Asukasluku 31.12.2022]]</f>
        <v>-66106.795722449941</v>
      </c>
      <c r="R210" s="32">
        <f>Taulukko5[[#This Row],[Tasaus 2025, €/asukas]]*Taulukko5[[#This Row],[Asukasluku 31.12.2022]]</f>
        <v>-43064.065937973821</v>
      </c>
      <c r="S210" s="32">
        <f>Taulukko5[[#This Row],[Tasaus 2026, €/asukas]]*Taulukko5[[#This Row],[Asukasluku 31.12.2022]]</f>
        <v>-19263.885768847547</v>
      </c>
      <c r="T210" s="32">
        <f>Taulukko5[[#This Row],[Tasaus 2027, €/asukas]]*Taulukko5[[#This Row],[Asukasluku 31.12.2022]]</f>
        <v>-8474.9005404902</v>
      </c>
      <c r="U210" s="64">
        <f t="shared" ref="U210:U274" si="96">$H210+I210</f>
        <v>4.1539029044853919</v>
      </c>
      <c r="V210" s="32">
        <f t="shared" ref="V210:V274" si="97">$H210+J210</f>
        <v>15.780469745511574</v>
      </c>
      <c r="W210" s="32">
        <f t="shared" ref="W210:W274" si="98">$H210+K210</f>
        <v>28.532395470180152</v>
      </c>
      <c r="X210" s="32">
        <f t="shared" ref="X210:X274" si="99">$H210+L210</f>
        <v>41.703496836603101</v>
      </c>
      <c r="Y210" s="99">
        <f t="shared" ref="Y210:Y274" si="100">$H210+M210</f>
        <v>47.674158280077009</v>
      </c>
      <c r="Z210" s="110">
        <v>21.5</v>
      </c>
      <c r="AA210" s="34">
        <f t="shared" si="83"/>
        <v>8.86</v>
      </c>
      <c r="AB210" s="33">
        <f t="shared" si="84"/>
        <v>-12.64</v>
      </c>
      <c r="AC210" s="32">
        <v>179.38569941325375</v>
      </c>
      <c r="AD210" s="15">
        <f t="shared" si="85"/>
        <v>-2.3156265622467365E-2</v>
      </c>
      <c r="AE210" s="15">
        <f t="shared" si="86"/>
        <v>-8.7969496995174909E-2</v>
      </c>
      <c r="AF210" s="15">
        <f t="shared" si="87"/>
        <v>-0.15905613191857401</v>
      </c>
      <c r="AG210" s="15">
        <f t="shared" si="88"/>
        <v>-0.23247949514933228</v>
      </c>
      <c r="AH210" s="111">
        <f t="shared" si="89"/>
        <v>-0.26576342727437419</v>
      </c>
    </row>
    <row r="211" spans="1:34" ht="15.75" x14ac:dyDescent="0.25">
      <c r="A211" s="25">
        <v>619</v>
      </c>
      <c r="B211" s="26" t="s">
        <v>202</v>
      </c>
      <c r="C211" s="25">
        <v>6</v>
      </c>
      <c r="D211" s="25">
        <v>25</v>
      </c>
      <c r="E211" s="31">
        <f>'Tasapainon muutos, pl. tasaus'!D201</f>
        <v>2675</v>
      </c>
      <c r="F211" s="64">
        <v>365.86981356272213</v>
      </c>
      <c r="G211" s="32">
        <v>198.44477919208495</v>
      </c>
      <c r="H211" s="61">
        <f t="shared" ref="H211:H274" si="101">G211-F211</f>
        <v>-167.42503437063718</v>
      </c>
      <c r="I211" s="64">
        <f t="shared" si="90"/>
        <v>171.57893727512257</v>
      </c>
      <c r="J211" s="32">
        <f t="shared" si="91"/>
        <v>153.20550411614875</v>
      </c>
      <c r="K211" s="32">
        <f t="shared" si="92"/>
        <v>135.95742984081733</v>
      </c>
      <c r="L211" s="32">
        <f t="shared" si="93"/>
        <v>119.12853120724029</v>
      </c>
      <c r="M211" s="32">
        <f t="shared" si="94"/>
        <v>102.73499533328787</v>
      </c>
      <c r="N211" s="61">
        <f t="shared" si="95"/>
        <v>301.17977452537281</v>
      </c>
      <c r="O211" s="87">
        <f t="shared" si="82"/>
        <v>-64.690039037349322</v>
      </c>
      <c r="P211" s="32">
        <f>Taulukko5[[#This Row],[Tasaus 2023, €/asukas]]*Taulukko5[[#This Row],[Asukasluku 31.12.2022]]</f>
        <v>458973.65721095289</v>
      </c>
      <c r="Q211" s="32">
        <f>Taulukko5[[#This Row],[Tasaus 2024, €/asukas]]*Taulukko5[[#This Row],[Asukasluku 31.12.2022]]</f>
        <v>409824.72351069789</v>
      </c>
      <c r="R211" s="32">
        <f>Taulukko5[[#This Row],[Tasaus 2025, €/asukas]]*Taulukko5[[#This Row],[Asukasluku 31.12.2022]]</f>
        <v>363686.12482418632</v>
      </c>
      <c r="S211" s="32">
        <f>Taulukko5[[#This Row],[Tasaus 2026, €/asukas]]*Taulukko5[[#This Row],[Asukasluku 31.12.2022]]</f>
        <v>318668.82097936777</v>
      </c>
      <c r="T211" s="32">
        <f>Taulukko5[[#This Row],[Tasaus 2027, €/asukas]]*Taulukko5[[#This Row],[Asukasluku 31.12.2022]]</f>
        <v>274816.11251654505</v>
      </c>
      <c r="U211" s="64">
        <f t="shared" si="96"/>
        <v>4.1539029044853919</v>
      </c>
      <c r="V211" s="32">
        <f t="shared" si="97"/>
        <v>-14.219530254488433</v>
      </c>
      <c r="W211" s="32">
        <f t="shared" si="98"/>
        <v>-31.467604529819852</v>
      </c>
      <c r="X211" s="32">
        <f t="shared" si="99"/>
        <v>-48.296503163396892</v>
      </c>
      <c r="Y211" s="99">
        <f t="shared" si="100"/>
        <v>-64.690039037349308</v>
      </c>
      <c r="Z211" s="110">
        <v>22</v>
      </c>
      <c r="AA211" s="34">
        <f t="shared" si="83"/>
        <v>9.36</v>
      </c>
      <c r="AB211" s="33">
        <f t="shared" si="84"/>
        <v>-12.64</v>
      </c>
      <c r="AC211" s="32">
        <v>144.362389516452</v>
      </c>
      <c r="AD211" s="15">
        <f t="shared" si="85"/>
        <v>-2.8774135135883158E-2</v>
      </c>
      <c r="AE211" s="15">
        <f t="shared" si="86"/>
        <v>9.849885626108959E-2</v>
      </c>
      <c r="AF211" s="15">
        <f t="shared" si="87"/>
        <v>0.21797647320207111</v>
      </c>
      <c r="AG211" s="15">
        <f t="shared" si="88"/>
        <v>0.33455045545566331</v>
      </c>
      <c r="AH211" s="111">
        <f t="shared" si="89"/>
        <v>0.44810867466264143</v>
      </c>
    </row>
    <row r="212" spans="1:34" ht="15.75" x14ac:dyDescent="0.25">
      <c r="A212" s="25">
        <v>620</v>
      </c>
      <c r="B212" s="26" t="s">
        <v>203</v>
      </c>
      <c r="C212" s="25">
        <v>18</v>
      </c>
      <c r="D212" s="25">
        <v>25</v>
      </c>
      <c r="E212" s="31">
        <f>'Tasapainon muutos, pl. tasaus'!D202</f>
        <v>2380</v>
      </c>
      <c r="F212" s="64">
        <v>283.67498284134575</v>
      </c>
      <c r="G212" s="32">
        <v>134.35172788862906</v>
      </c>
      <c r="H212" s="61">
        <f t="shared" si="101"/>
        <v>-149.3232549527167</v>
      </c>
      <c r="I212" s="64">
        <f t="shared" si="90"/>
        <v>153.47715785720209</v>
      </c>
      <c r="J212" s="32">
        <f t="shared" si="91"/>
        <v>135.10372469822826</v>
      </c>
      <c r="K212" s="32">
        <f t="shared" si="92"/>
        <v>117.85565042289684</v>
      </c>
      <c r="L212" s="32">
        <f t="shared" si="93"/>
        <v>101.0267517893198</v>
      </c>
      <c r="M212" s="32">
        <f t="shared" si="94"/>
        <v>84.633215915367387</v>
      </c>
      <c r="N212" s="61">
        <f t="shared" si="95"/>
        <v>218.98494380399643</v>
      </c>
      <c r="O212" s="87">
        <f t="shared" si="82"/>
        <v>-64.690039037349322</v>
      </c>
      <c r="P212" s="32">
        <f>Taulukko5[[#This Row],[Tasaus 2023, €/asukas]]*Taulukko5[[#This Row],[Asukasluku 31.12.2022]]</f>
        <v>365275.63570014096</v>
      </c>
      <c r="Q212" s="32">
        <f>Taulukko5[[#This Row],[Tasaus 2024, €/asukas]]*Taulukko5[[#This Row],[Asukasluku 31.12.2022]]</f>
        <v>321546.86478178325</v>
      </c>
      <c r="R212" s="32">
        <f>Taulukko5[[#This Row],[Tasaus 2025, €/asukas]]*Taulukko5[[#This Row],[Asukasluku 31.12.2022]]</f>
        <v>280496.44800649449</v>
      </c>
      <c r="S212" s="32">
        <f>Taulukko5[[#This Row],[Tasaus 2026, €/asukas]]*Taulukko5[[#This Row],[Asukasluku 31.12.2022]]</f>
        <v>240443.66925858113</v>
      </c>
      <c r="T212" s="32">
        <f>Taulukko5[[#This Row],[Tasaus 2027, €/asukas]]*Taulukko5[[#This Row],[Asukasluku 31.12.2022]]</f>
        <v>201427.05387857437</v>
      </c>
      <c r="U212" s="64">
        <f t="shared" si="96"/>
        <v>4.1539029044853919</v>
      </c>
      <c r="V212" s="32">
        <f t="shared" si="97"/>
        <v>-14.219530254488433</v>
      </c>
      <c r="W212" s="32">
        <f t="shared" si="98"/>
        <v>-31.467604529819852</v>
      </c>
      <c r="X212" s="32">
        <f t="shared" si="99"/>
        <v>-48.296503163396892</v>
      </c>
      <c r="Y212" s="99">
        <f t="shared" si="100"/>
        <v>-64.690039037349308</v>
      </c>
      <c r="Z212" s="110">
        <v>21.5</v>
      </c>
      <c r="AA212" s="34">
        <f t="shared" si="83"/>
        <v>8.86</v>
      </c>
      <c r="AB212" s="33">
        <f t="shared" si="84"/>
        <v>-12.64</v>
      </c>
      <c r="AC212" s="32">
        <v>136.40278430424777</v>
      </c>
      <c r="AD212" s="15">
        <f t="shared" si="85"/>
        <v>-3.0453211975644646E-2</v>
      </c>
      <c r="AE212" s="15">
        <f t="shared" si="86"/>
        <v>0.10424662756715895</v>
      </c>
      <c r="AF212" s="15">
        <f t="shared" si="87"/>
        <v>0.23069620382257774</v>
      </c>
      <c r="AG212" s="15">
        <f t="shared" si="88"/>
        <v>0.35407270760449477</v>
      </c>
      <c r="AH212" s="111">
        <f t="shared" si="89"/>
        <v>0.47425746745064623</v>
      </c>
    </row>
    <row r="213" spans="1:34" ht="15.75" x14ac:dyDescent="0.25">
      <c r="A213" s="25">
        <v>623</v>
      </c>
      <c r="B213" s="26" t="s">
        <v>204</v>
      </c>
      <c r="C213" s="25">
        <v>10</v>
      </c>
      <c r="D213" s="25">
        <v>25</v>
      </c>
      <c r="E213" s="31">
        <f>'Tasapainon muutos, pl. tasaus'!D203</f>
        <v>2107</v>
      </c>
      <c r="F213" s="64">
        <v>154.2144883147856</v>
      </c>
      <c r="G213" s="32">
        <v>99.359638603974801</v>
      </c>
      <c r="H213" s="61">
        <f t="shared" si="101"/>
        <v>-54.854849710810797</v>
      </c>
      <c r="I213" s="64">
        <f t="shared" si="90"/>
        <v>59.008752615296189</v>
      </c>
      <c r="J213" s="32">
        <f t="shared" si="91"/>
        <v>40.635319456322371</v>
      </c>
      <c r="K213" s="32">
        <f t="shared" si="92"/>
        <v>23.387245180990949</v>
      </c>
      <c r="L213" s="32">
        <f t="shared" si="93"/>
        <v>6.5583465474138993</v>
      </c>
      <c r="M213" s="32">
        <f t="shared" si="94"/>
        <v>-4.6900390373493082</v>
      </c>
      <c r="N213" s="61">
        <f t="shared" si="95"/>
        <v>94.669599566625493</v>
      </c>
      <c r="O213" s="87">
        <f t="shared" si="82"/>
        <v>-59.544888748160105</v>
      </c>
      <c r="P213" s="32">
        <f>Taulukko5[[#This Row],[Tasaus 2023, €/asukas]]*Taulukko5[[#This Row],[Asukasluku 31.12.2022]]</f>
        <v>124331.44176042906</v>
      </c>
      <c r="Q213" s="32">
        <f>Taulukko5[[#This Row],[Tasaus 2024, €/asukas]]*Taulukko5[[#This Row],[Asukasluku 31.12.2022]]</f>
        <v>85618.61809447124</v>
      </c>
      <c r="R213" s="32">
        <f>Taulukko5[[#This Row],[Tasaus 2025, €/asukas]]*Taulukko5[[#This Row],[Asukasluku 31.12.2022]]</f>
        <v>49276.92559634793</v>
      </c>
      <c r="S213" s="32">
        <f>Taulukko5[[#This Row],[Tasaus 2026, €/asukas]]*Taulukko5[[#This Row],[Asukasluku 31.12.2022]]</f>
        <v>13818.436175401086</v>
      </c>
      <c r="T213" s="32">
        <f>Taulukko5[[#This Row],[Tasaus 2027, €/asukas]]*Taulukko5[[#This Row],[Asukasluku 31.12.2022]]</f>
        <v>-9881.9122516949919</v>
      </c>
      <c r="U213" s="64">
        <f t="shared" si="96"/>
        <v>4.1539029044853919</v>
      </c>
      <c r="V213" s="32">
        <f t="shared" si="97"/>
        <v>-14.219530254488426</v>
      </c>
      <c r="W213" s="32">
        <f t="shared" si="98"/>
        <v>-31.467604529819848</v>
      </c>
      <c r="X213" s="32">
        <f t="shared" si="99"/>
        <v>-48.296503163396899</v>
      </c>
      <c r="Y213" s="99">
        <f t="shared" si="100"/>
        <v>-59.544888748160105</v>
      </c>
      <c r="Z213" s="110">
        <v>19.5</v>
      </c>
      <c r="AA213" s="34">
        <f t="shared" si="83"/>
        <v>6.8599999999999994</v>
      </c>
      <c r="AB213" s="33">
        <f t="shared" si="84"/>
        <v>-12.64</v>
      </c>
      <c r="AC213" s="32">
        <v>173.43976310179943</v>
      </c>
      <c r="AD213" s="15">
        <f t="shared" si="85"/>
        <v>-2.3950118647517313E-2</v>
      </c>
      <c r="AE213" s="15">
        <f t="shared" si="86"/>
        <v>8.1985410958745134E-2</v>
      </c>
      <c r="AF213" s="15">
        <f t="shared" si="87"/>
        <v>0.18143246950441305</v>
      </c>
      <c r="AG213" s="15">
        <f t="shared" si="88"/>
        <v>0.27846269102114463</v>
      </c>
      <c r="AH213" s="111">
        <f t="shared" si="89"/>
        <v>0.34331740128825355</v>
      </c>
    </row>
    <row r="214" spans="1:34" ht="15.75" x14ac:dyDescent="0.25">
      <c r="A214" s="25">
        <v>624</v>
      </c>
      <c r="B214" s="26" t="s">
        <v>205</v>
      </c>
      <c r="C214" s="25">
        <v>8</v>
      </c>
      <c r="D214" s="25">
        <v>24</v>
      </c>
      <c r="E214" s="31">
        <f>'Tasapainon muutos, pl. tasaus'!D204</f>
        <v>5117</v>
      </c>
      <c r="F214" s="64">
        <v>220.83681369901799</v>
      </c>
      <c r="G214" s="32">
        <v>46.753363073800024</v>
      </c>
      <c r="H214" s="61">
        <f t="shared" si="101"/>
        <v>-174.08345062521798</v>
      </c>
      <c r="I214" s="64">
        <f t="shared" si="90"/>
        <v>178.23735352970337</v>
      </c>
      <c r="J214" s="32">
        <f t="shared" si="91"/>
        <v>159.86392037072955</v>
      </c>
      <c r="K214" s="32">
        <f t="shared" si="92"/>
        <v>142.61584609539813</v>
      </c>
      <c r="L214" s="32">
        <f t="shared" si="93"/>
        <v>125.78694746182109</v>
      </c>
      <c r="M214" s="32">
        <f t="shared" si="94"/>
        <v>109.39341158786867</v>
      </c>
      <c r="N214" s="61">
        <f t="shared" si="95"/>
        <v>156.1467746616687</v>
      </c>
      <c r="O214" s="87">
        <f t="shared" si="82"/>
        <v>-64.690039037349294</v>
      </c>
      <c r="P214" s="32">
        <f>Taulukko5[[#This Row],[Tasaus 2023, €/asukas]]*Taulukko5[[#This Row],[Asukasluku 31.12.2022]]</f>
        <v>912040.53801149211</v>
      </c>
      <c r="Q214" s="32">
        <f>Taulukko5[[#This Row],[Tasaus 2024, €/asukas]]*Taulukko5[[#This Row],[Asukasluku 31.12.2022]]</f>
        <v>818023.68053702312</v>
      </c>
      <c r="R214" s="32">
        <f>Taulukko5[[#This Row],[Tasaus 2025, €/asukas]]*Taulukko5[[#This Row],[Asukasluku 31.12.2022]]</f>
        <v>729765.28447015223</v>
      </c>
      <c r="S214" s="32">
        <f>Taulukko5[[#This Row],[Tasaus 2026, €/asukas]]*Taulukko5[[#This Row],[Asukasluku 31.12.2022]]</f>
        <v>643651.81016213854</v>
      </c>
      <c r="T214" s="32">
        <f>Taulukko5[[#This Row],[Tasaus 2027, €/asukas]]*Taulukko5[[#This Row],[Asukasluku 31.12.2022]]</f>
        <v>559766.08709512395</v>
      </c>
      <c r="U214" s="64">
        <f t="shared" si="96"/>
        <v>4.1539029044853919</v>
      </c>
      <c r="V214" s="32">
        <f t="shared" si="97"/>
        <v>-14.219530254488433</v>
      </c>
      <c r="W214" s="32">
        <f t="shared" si="98"/>
        <v>-31.467604529819852</v>
      </c>
      <c r="X214" s="32">
        <f t="shared" si="99"/>
        <v>-48.296503163396892</v>
      </c>
      <c r="Y214" s="99">
        <f t="shared" si="100"/>
        <v>-64.690039037349308</v>
      </c>
      <c r="Z214" s="110">
        <v>20.75</v>
      </c>
      <c r="AA214" s="34">
        <f t="shared" si="83"/>
        <v>8.11</v>
      </c>
      <c r="AB214" s="33">
        <f t="shared" si="84"/>
        <v>-12.64</v>
      </c>
      <c r="AC214" s="32">
        <v>195.19145212850998</v>
      </c>
      <c r="AD214" s="15">
        <f t="shared" si="85"/>
        <v>-2.1281172198824305E-2</v>
      </c>
      <c r="AE214" s="15">
        <f t="shared" si="86"/>
        <v>7.284914426030599E-2</v>
      </c>
      <c r="AF214" s="15">
        <f t="shared" si="87"/>
        <v>0.16121405003484598</v>
      </c>
      <c r="AG214" s="15">
        <f t="shared" si="88"/>
        <v>0.24743144557170199</v>
      </c>
      <c r="AH214" s="111">
        <f t="shared" si="89"/>
        <v>0.33141840143060536</v>
      </c>
    </row>
    <row r="215" spans="1:34" ht="15.75" x14ac:dyDescent="0.25">
      <c r="A215" s="25">
        <v>625</v>
      </c>
      <c r="B215" s="26" t="s">
        <v>206</v>
      </c>
      <c r="C215" s="25">
        <v>17</v>
      </c>
      <c r="D215" s="25">
        <v>25</v>
      </c>
      <c r="E215" s="31">
        <f>'Tasapainon muutos, pl. tasaus'!D205</f>
        <v>2991</v>
      </c>
      <c r="F215" s="64">
        <v>127.49954686222448</v>
      </c>
      <c r="G215" s="32">
        <v>-61.985390873298307</v>
      </c>
      <c r="H215" s="61">
        <f t="shared" si="101"/>
        <v>-189.48493773552278</v>
      </c>
      <c r="I215" s="64">
        <f t="shared" si="90"/>
        <v>193.63884064000817</v>
      </c>
      <c r="J215" s="32">
        <f t="shared" si="91"/>
        <v>175.26540748103434</v>
      </c>
      <c r="K215" s="32">
        <f t="shared" si="92"/>
        <v>158.01733320570293</v>
      </c>
      <c r="L215" s="32">
        <f t="shared" si="93"/>
        <v>141.18843457212589</v>
      </c>
      <c r="M215" s="32">
        <f t="shared" si="94"/>
        <v>124.79489869817347</v>
      </c>
      <c r="N215" s="61">
        <f t="shared" si="95"/>
        <v>62.809507824875162</v>
      </c>
      <c r="O215" s="87">
        <f t="shared" si="82"/>
        <v>-64.690039037349322</v>
      </c>
      <c r="P215" s="32">
        <f>Taulukko5[[#This Row],[Tasaus 2023, €/asukas]]*Taulukko5[[#This Row],[Asukasluku 31.12.2022]]</f>
        <v>579173.77235426439</v>
      </c>
      <c r="Q215" s="32">
        <f>Taulukko5[[#This Row],[Tasaus 2024, €/asukas]]*Taulukko5[[#This Row],[Asukasluku 31.12.2022]]</f>
        <v>524218.8337757737</v>
      </c>
      <c r="R215" s="32">
        <f>Taulukko5[[#This Row],[Tasaus 2025, €/asukas]]*Taulukko5[[#This Row],[Asukasluku 31.12.2022]]</f>
        <v>472629.84361825744</v>
      </c>
      <c r="S215" s="32">
        <f>Taulukko5[[#This Row],[Tasaus 2026, €/asukas]]*Taulukko5[[#This Row],[Asukasluku 31.12.2022]]</f>
        <v>422294.6078052285</v>
      </c>
      <c r="T215" s="32">
        <f>Taulukko5[[#This Row],[Tasaus 2027, €/asukas]]*Taulukko5[[#This Row],[Asukasluku 31.12.2022]]</f>
        <v>373261.54200623685</v>
      </c>
      <c r="U215" s="64">
        <f t="shared" si="96"/>
        <v>4.1539029044853919</v>
      </c>
      <c r="V215" s="32">
        <f t="shared" si="97"/>
        <v>-14.219530254488433</v>
      </c>
      <c r="W215" s="32">
        <f t="shared" si="98"/>
        <v>-31.467604529819852</v>
      </c>
      <c r="X215" s="32">
        <f t="shared" si="99"/>
        <v>-48.296503163396892</v>
      </c>
      <c r="Y215" s="99">
        <f t="shared" si="100"/>
        <v>-64.690039037349308</v>
      </c>
      <c r="Z215" s="110">
        <v>20.75</v>
      </c>
      <c r="AA215" s="34">
        <f t="shared" si="83"/>
        <v>8.11</v>
      </c>
      <c r="AB215" s="33">
        <f t="shared" si="84"/>
        <v>-12.64</v>
      </c>
      <c r="AC215" s="32">
        <v>177.91976015305295</v>
      </c>
      <c r="AD215" s="15">
        <f t="shared" si="85"/>
        <v>-2.3347057690006192E-2</v>
      </c>
      <c r="AE215" s="15">
        <f t="shared" si="86"/>
        <v>7.9921028683133805E-2</v>
      </c>
      <c r="AF215" s="15">
        <f t="shared" si="87"/>
        <v>0.1768640228761004</v>
      </c>
      <c r="AG215" s="15">
        <f t="shared" si="88"/>
        <v>0.27145103569075468</v>
      </c>
      <c r="AH215" s="111">
        <f t="shared" si="89"/>
        <v>0.36359108725023359</v>
      </c>
    </row>
    <row r="216" spans="1:34" ht="15.75" x14ac:dyDescent="0.25">
      <c r="A216" s="25">
        <v>626</v>
      </c>
      <c r="B216" s="26" t="s">
        <v>207</v>
      </c>
      <c r="C216" s="25">
        <v>17</v>
      </c>
      <c r="D216" s="25">
        <v>24</v>
      </c>
      <c r="E216" s="31">
        <f>'Tasapainon muutos, pl. tasaus'!D206</f>
        <v>4835</v>
      </c>
      <c r="F216" s="64">
        <v>-611.11905940696056</v>
      </c>
      <c r="G216" s="32">
        <v>-462.11571430996094</v>
      </c>
      <c r="H216" s="61">
        <f t="shared" si="101"/>
        <v>149.00334509699962</v>
      </c>
      <c r="I216" s="64">
        <f t="shared" si="90"/>
        <v>-144.84944219251423</v>
      </c>
      <c r="J216" s="32">
        <f t="shared" si="91"/>
        <v>-133.22287535148806</v>
      </c>
      <c r="K216" s="32">
        <f t="shared" si="92"/>
        <v>-120.47094962681948</v>
      </c>
      <c r="L216" s="32">
        <f t="shared" si="93"/>
        <v>-107.29984826039652</v>
      </c>
      <c r="M216" s="32">
        <f t="shared" si="94"/>
        <v>-93.693384134348932</v>
      </c>
      <c r="N216" s="61">
        <f t="shared" si="95"/>
        <v>-555.80909844430983</v>
      </c>
      <c r="O216" s="87">
        <f t="shared" si="82"/>
        <v>55.309960962650734</v>
      </c>
      <c r="P216" s="32">
        <f>Taulukko5[[#This Row],[Tasaus 2023, €/asukas]]*Taulukko5[[#This Row],[Asukasluku 31.12.2022]]</f>
        <v>-700347.05300080637</v>
      </c>
      <c r="Q216" s="32">
        <f>Taulukko5[[#This Row],[Tasaus 2024, €/asukas]]*Taulukko5[[#This Row],[Asukasluku 31.12.2022]]</f>
        <v>-644132.6023244448</v>
      </c>
      <c r="R216" s="32">
        <f>Taulukko5[[#This Row],[Tasaus 2025, €/asukas]]*Taulukko5[[#This Row],[Asukasluku 31.12.2022]]</f>
        <v>-582477.04144567216</v>
      </c>
      <c r="S216" s="32">
        <f>Taulukko5[[#This Row],[Tasaus 2026, €/asukas]]*Taulukko5[[#This Row],[Asukasluku 31.12.2022]]</f>
        <v>-518794.76633901714</v>
      </c>
      <c r="T216" s="32">
        <f>Taulukko5[[#This Row],[Tasaus 2027, €/asukas]]*Taulukko5[[#This Row],[Asukasluku 31.12.2022]]</f>
        <v>-453007.51228957711</v>
      </c>
      <c r="U216" s="64">
        <f t="shared" si="96"/>
        <v>4.1539029044853919</v>
      </c>
      <c r="V216" s="32">
        <f t="shared" si="97"/>
        <v>15.780469745511567</v>
      </c>
      <c r="W216" s="32">
        <f t="shared" si="98"/>
        <v>28.532395470180148</v>
      </c>
      <c r="X216" s="32">
        <f t="shared" si="99"/>
        <v>41.703496836603108</v>
      </c>
      <c r="Y216" s="99">
        <f t="shared" si="100"/>
        <v>55.309960962650692</v>
      </c>
      <c r="Z216" s="110">
        <v>21.75</v>
      </c>
      <c r="AA216" s="34">
        <f t="shared" si="83"/>
        <v>9.11</v>
      </c>
      <c r="AB216" s="33">
        <f t="shared" si="84"/>
        <v>-12.64</v>
      </c>
      <c r="AC216" s="32">
        <v>153.12929871512162</v>
      </c>
      <c r="AD216" s="15">
        <f t="shared" si="85"/>
        <v>-2.7126767635847544E-2</v>
      </c>
      <c r="AE216" s="15">
        <f t="shared" si="86"/>
        <v>-0.10305323591188911</v>
      </c>
      <c r="AF216" s="15">
        <f t="shared" si="87"/>
        <v>-0.1863287803809589</v>
      </c>
      <c r="AG216" s="15">
        <f t="shared" si="88"/>
        <v>-0.27234172158123299</v>
      </c>
      <c r="AH216" s="111">
        <f t="shared" si="89"/>
        <v>-0.36119776833529504</v>
      </c>
    </row>
    <row r="217" spans="1:34" ht="15.75" x14ac:dyDescent="0.25">
      <c r="A217" s="25">
        <v>630</v>
      </c>
      <c r="B217" s="26" t="s">
        <v>208</v>
      </c>
      <c r="C217" s="25">
        <v>17</v>
      </c>
      <c r="D217" s="25">
        <v>26</v>
      </c>
      <c r="E217" s="31">
        <f>'Tasapainon muutos, pl. tasaus'!D207</f>
        <v>1635</v>
      </c>
      <c r="F217" s="64">
        <v>680.6617906310222</v>
      </c>
      <c r="G217" s="32">
        <v>917.29834847367147</v>
      </c>
      <c r="H217" s="61">
        <f t="shared" si="101"/>
        <v>236.63655784264927</v>
      </c>
      <c r="I217" s="64">
        <f t="shared" si="90"/>
        <v>-232.48265493816388</v>
      </c>
      <c r="J217" s="32">
        <f t="shared" si="91"/>
        <v>-220.8560880971377</v>
      </c>
      <c r="K217" s="32">
        <f t="shared" si="92"/>
        <v>-208.10416237246912</v>
      </c>
      <c r="L217" s="32">
        <f t="shared" si="93"/>
        <v>-194.93306100604616</v>
      </c>
      <c r="M217" s="32">
        <f t="shared" si="94"/>
        <v>-181.32659687999859</v>
      </c>
      <c r="N217" s="61">
        <f t="shared" si="95"/>
        <v>735.97175159367293</v>
      </c>
      <c r="O217" s="87">
        <f t="shared" si="82"/>
        <v>55.309960962650734</v>
      </c>
      <c r="P217" s="32">
        <f>Taulukko5[[#This Row],[Tasaus 2023, €/asukas]]*Taulukko5[[#This Row],[Asukasluku 31.12.2022]]</f>
        <v>-380109.14082389796</v>
      </c>
      <c r="Q217" s="32">
        <f>Taulukko5[[#This Row],[Tasaus 2024, €/asukas]]*Taulukko5[[#This Row],[Asukasluku 31.12.2022]]</f>
        <v>-361099.70403882011</v>
      </c>
      <c r="R217" s="32">
        <f>Taulukko5[[#This Row],[Tasaus 2025, €/asukas]]*Taulukko5[[#This Row],[Asukasluku 31.12.2022]]</f>
        <v>-340250.30547898699</v>
      </c>
      <c r="S217" s="32">
        <f>Taulukko5[[#This Row],[Tasaus 2026, €/asukas]]*Taulukko5[[#This Row],[Asukasluku 31.12.2022]]</f>
        <v>-318715.55474488548</v>
      </c>
      <c r="T217" s="32">
        <f>Taulukko5[[#This Row],[Tasaus 2027, €/asukas]]*Taulukko5[[#This Row],[Asukasluku 31.12.2022]]</f>
        <v>-296468.98589879769</v>
      </c>
      <c r="U217" s="64">
        <f t="shared" si="96"/>
        <v>4.1539029044853919</v>
      </c>
      <c r="V217" s="32">
        <f t="shared" si="97"/>
        <v>15.780469745511567</v>
      </c>
      <c r="W217" s="32">
        <f t="shared" si="98"/>
        <v>28.532395470180148</v>
      </c>
      <c r="X217" s="32">
        <f t="shared" si="99"/>
        <v>41.703496836603108</v>
      </c>
      <c r="Y217" s="99">
        <f t="shared" si="100"/>
        <v>55.309960962650678</v>
      </c>
      <c r="Z217" s="110">
        <v>19.75</v>
      </c>
      <c r="AA217" s="34">
        <f t="shared" si="83"/>
        <v>7.1099999999999994</v>
      </c>
      <c r="AB217" s="33">
        <f t="shared" si="84"/>
        <v>-12.64</v>
      </c>
      <c r="AC217" s="32">
        <v>149.44416292056235</v>
      </c>
      <c r="AD217" s="15">
        <f t="shared" si="85"/>
        <v>-2.7795685179711007E-2</v>
      </c>
      <c r="AE217" s="15">
        <f t="shared" si="86"/>
        <v>-0.10559442026450869</v>
      </c>
      <c r="AF217" s="15">
        <f t="shared" si="87"/>
        <v>-0.19092345202767577</v>
      </c>
      <c r="AG217" s="15">
        <f t="shared" si="88"/>
        <v>-0.27905738184482165</v>
      </c>
      <c r="AH217" s="111">
        <f t="shared" si="89"/>
        <v>-0.37010452520685544</v>
      </c>
    </row>
    <row r="218" spans="1:34" ht="15.75" x14ac:dyDescent="0.25">
      <c r="A218" s="25">
        <v>631</v>
      </c>
      <c r="B218" s="26" t="s">
        <v>209</v>
      </c>
      <c r="C218" s="25">
        <v>2</v>
      </c>
      <c r="D218" s="25">
        <v>25</v>
      </c>
      <c r="E218" s="31">
        <f>'Tasapainon muutos, pl. tasaus'!D208</f>
        <v>1963</v>
      </c>
      <c r="F218" s="64">
        <v>-497.99608548980262</v>
      </c>
      <c r="G218" s="32">
        <v>-600.95841711708988</v>
      </c>
      <c r="H218" s="61">
        <f t="shared" si="101"/>
        <v>-102.96233162728726</v>
      </c>
      <c r="I218" s="64">
        <f t="shared" si="90"/>
        <v>107.11623453177265</v>
      </c>
      <c r="J218" s="32">
        <f t="shared" si="91"/>
        <v>88.742801372798823</v>
      </c>
      <c r="K218" s="32">
        <f t="shared" si="92"/>
        <v>71.494727097467404</v>
      </c>
      <c r="L218" s="32">
        <f t="shared" si="93"/>
        <v>54.665828463890357</v>
      </c>
      <c r="M218" s="32">
        <f t="shared" si="94"/>
        <v>38.272292589937948</v>
      </c>
      <c r="N218" s="61">
        <f t="shared" si="95"/>
        <v>-562.68612452715195</v>
      </c>
      <c r="O218" s="87">
        <f t="shared" si="82"/>
        <v>-64.690039037349322</v>
      </c>
      <c r="P218" s="32">
        <f>Taulukko5[[#This Row],[Tasaus 2023, €/asukas]]*Taulukko5[[#This Row],[Asukasluku 31.12.2022]]</f>
        <v>210269.16838586971</v>
      </c>
      <c r="Q218" s="32">
        <f>Taulukko5[[#This Row],[Tasaus 2024, €/asukas]]*Taulukko5[[#This Row],[Asukasluku 31.12.2022]]</f>
        <v>174202.1190948041</v>
      </c>
      <c r="R218" s="32">
        <f>Taulukko5[[#This Row],[Tasaus 2025, €/asukas]]*Taulukko5[[#This Row],[Asukasluku 31.12.2022]]</f>
        <v>140344.14929232851</v>
      </c>
      <c r="S218" s="32">
        <f>Taulukko5[[#This Row],[Tasaus 2026, €/asukas]]*Taulukko5[[#This Row],[Asukasluku 31.12.2022]]</f>
        <v>107309.02127461677</v>
      </c>
      <c r="T218" s="32">
        <f>Taulukko5[[#This Row],[Tasaus 2027, €/asukas]]*Taulukko5[[#This Row],[Asukasluku 31.12.2022]]</f>
        <v>75128.510354048194</v>
      </c>
      <c r="U218" s="64">
        <f t="shared" si="96"/>
        <v>4.1539029044853919</v>
      </c>
      <c r="V218" s="32">
        <f t="shared" si="97"/>
        <v>-14.219530254488433</v>
      </c>
      <c r="W218" s="32">
        <f t="shared" si="98"/>
        <v>-31.467604529819852</v>
      </c>
      <c r="X218" s="32">
        <f t="shared" si="99"/>
        <v>-48.296503163396899</v>
      </c>
      <c r="Y218" s="99">
        <f t="shared" si="100"/>
        <v>-64.690039037349308</v>
      </c>
      <c r="Z218" s="110">
        <v>21.75</v>
      </c>
      <c r="AA218" s="34">
        <f t="shared" si="83"/>
        <v>9.11</v>
      </c>
      <c r="AB218" s="33">
        <f t="shared" si="84"/>
        <v>-12.64</v>
      </c>
      <c r="AC218" s="32">
        <v>183.43509634560752</v>
      </c>
      <c r="AD218" s="15">
        <f t="shared" si="85"/>
        <v>-2.2645082578194749E-2</v>
      </c>
      <c r="AE218" s="15">
        <f t="shared" si="86"/>
        <v>7.7518046097883112E-2</v>
      </c>
      <c r="AF218" s="15">
        <f t="shared" si="87"/>
        <v>0.1715462589041967</v>
      </c>
      <c r="AG218" s="15">
        <f t="shared" si="88"/>
        <v>0.26328932753632994</v>
      </c>
      <c r="AH218" s="111">
        <f t="shared" si="89"/>
        <v>0.35265900760598018</v>
      </c>
    </row>
    <row r="219" spans="1:34" ht="15.75" x14ac:dyDescent="0.25">
      <c r="A219" s="25">
        <v>635</v>
      </c>
      <c r="B219" s="26" t="s">
        <v>210</v>
      </c>
      <c r="C219" s="25">
        <v>6</v>
      </c>
      <c r="D219" s="25">
        <v>24</v>
      </c>
      <c r="E219" s="31">
        <f>'Tasapainon muutos, pl. tasaus'!D209</f>
        <v>6347</v>
      </c>
      <c r="F219" s="64">
        <v>46.650855504467025</v>
      </c>
      <c r="G219" s="32">
        <v>68.423709464737357</v>
      </c>
      <c r="H219" s="61">
        <f t="shared" si="101"/>
        <v>21.772853960270332</v>
      </c>
      <c r="I219" s="64">
        <f t="shared" si="90"/>
        <v>-17.61895105578494</v>
      </c>
      <c r="J219" s="32">
        <f t="shared" si="91"/>
        <v>-5.9923842147587605</v>
      </c>
      <c r="K219" s="32">
        <f t="shared" si="92"/>
        <v>-1.467604529819847</v>
      </c>
      <c r="L219" s="32">
        <f t="shared" si="93"/>
        <v>-3.2965031633968969</v>
      </c>
      <c r="M219" s="32">
        <f t="shared" si="94"/>
        <v>-4.6900390373493082</v>
      </c>
      <c r="N219" s="61">
        <f t="shared" si="95"/>
        <v>63.733670427388049</v>
      </c>
      <c r="O219" s="87">
        <f t="shared" si="82"/>
        <v>17.082814922921024</v>
      </c>
      <c r="P219" s="32">
        <f>Taulukko5[[#This Row],[Tasaus 2023, €/asukas]]*Taulukko5[[#This Row],[Asukasluku 31.12.2022]]</f>
        <v>-111827.48235106701</v>
      </c>
      <c r="Q219" s="32">
        <f>Taulukko5[[#This Row],[Tasaus 2024, €/asukas]]*Taulukko5[[#This Row],[Asukasluku 31.12.2022]]</f>
        <v>-38033.662611073851</v>
      </c>
      <c r="R219" s="32">
        <f>Taulukko5[[#This Row],[Tasaus 2025, €/asukas]]*Taulukko5[[#This Row],[Asukasluku 31.12.2022]]</f>
        <v>-9314.8859507665693</v>
      </c>
      <c r="S219" s="32">
        <f>Taulukko5[[#This Row],[Tasaus 2026, €/asukas]]*Taulukko5[[#This Row],[Asukasluku 31.12.2022]]</f>
        <v>-20922.905578080103</v>
      </c>
      <c r="T219" s="32">
        <f>Taulukko5[[#This Row],[Tasaus 2027, €/asukas]]*Taulukko5[[#This Row],[Asukasluku 31.12.2022]]</f>
        <v>-29767.67777005606</v>
      </c>
      <c r="U219" s="64">
        <f t="shared" si="96"/>
        <v>4.1539029044853919</v>
      </c>
      <c r="V219" s="32">
        <f t="shared" si="97"/>
        <v>15.780469745511571</v>
      </c>
      <c r="W219" s="32">
        <f t="shared" si="98"/>
        <v>20.305249430450484</v>
      </c>
      <c r="X219" s="32">
        <f t="shared" si="99"/>
        <v>18.476350796873437</v>
      </c>
      <c r="Y219" s="99">
        <f t="shared" si="100"/>
        <v>17.082814922921024</v>
      </c>
      <c r="Z219" s="110">
        <v>21.5</v>
      </c>
      <c r="AA219" s="34">
        <f t="shared" si="83"/>
        <v>8.86</v>
      </c>
      <c r="AB219" s="33">
        <f t="shared" si="84"/>
        <v>-12.64</v>
      </c>
      <c r="AC219" s="32">
        <v>167.195816959166</v>
      </c>
      <c r="AD219" s="15">
        <f t="shared" si="85"/>
        <v>-2.4844538458159475E-2</v>
      </c>
      <c r="AE219" s="15">
        <f t="shared" si="86"/>
        <v>-9.4383161208905206E-2</v>
      </c>
      <c r="AF219" s="15">
        <f t="shared" si="87"/>
        <v>-0.12144591772537951</v>
      </c>
      <c r="AG219" s="15">
        <f t="shared" si="88"/>
        <v>-0.11050725510307408</v>
      </c>
      <c r="AH219" s="111">
        <f t="shared" si="89"/>
        <v>-0.10217250188198869</v>
      </c>
    </row>
    <row r="220" spans="1:34" ht="15.75" x14ac:dyDescent="0.25">
      <c r="A220" s="25">
        <v>636</v>
      </c>
      <c r="B220" s="26" t="s">
        <v>211</v>
      </c>
      <c r="C220" s="25">
        <v>2</v>
      </c>
      <c r="D220" s="25">
        <v>24</v>
      </c>
      <c r="E220" s="31">
        <f>'Tasapainon muutos, pl. tasaus'!D210</f>
        <v>8154</v>
      </c>
      <c r="F220" s="64">
        <v>-39.545397244094119</v>
      </c>
      <c r="G220" s="32">
        <v>-79.925727716207817</v>
      </c>
      <c r="H220" s="61">
        <f t="shared" si="101"/>
        <v>-40.380330472113698</v>
      </c>
      <c r="I220" s="64">
        <f t="shared" si="90"/>
        <v>44.53423337659909</v>
      </c>
      <c r="J220" s="32">
        <f t="shared" si="91"/>
        <v>26.160800217625269</v>
      </c>
      <c r="K220" s="32">
        <f t="shared" si="92"/>
        <v>8.9127259422938518</v>
      </c>
      <c r="L220" s="32">
        <f t="shared" si="93"/>
        <v>-3.2965031633968969</v>
      </c>
      <c r="M220" s="32">
        <f t="shared" si="94"/>
        <v>-4.6900390373493082</v>
      </c>
      <c r="N220" s="61">
        <f t="shared" si="95"/>
        <v>-84.615766753557125</v>
      </c>
      <c r="O220" s="87">
        <f t="shared" si="82"/>
        <v>-45.070369509463006</v>
      </c>
      <c r="P220" s="32">
        <f>Taulukko5[[#This Row],[Tasaus 2023, €/asukas]]*Taulukko5[[#This Row],[Asukasluku 31.12.2022]]</f>
        <v>363132.13895278896</v>
      </c>
      <c r="Q220" s="32">
        <f>Taulukko5[[#This Row],[Tasaus 2024, €/asukas]]*Taulukko5[[#This Row],[Asukasluku 31.12.2022]]</f>
        <v>213315.16497451643</v>
      </c>
      <c r="R220" s="32">
        <f>Taulukko5[[#This Row],[Tasaus 2025, €/asukas]]*Taulukko5[[#This Row],[Asukasluku 31.12.2022]]</f>
        <v>72674.367333464063</v>
      </c>
      <c r="S220" s="32">
        <f>Taulukko5[[#This Row],[Tasaus 2026, €/asukas]]*Taulukko5[[#This Row],[Asukasluku 31.12.2022]]</f>
        <v>-26879.686794338297</v>
      </c>
      <c r="T220" s="32">
        <f>Taulukko5[[#This Row],[Tasaus 2027, €/asukas]]*Taulukko5[[#This Row],[Asukasluku 31.12.2022]]</f>
        <v>-38242.578310546261</v>
      </c>
      <c r="U220" s="64">
        <f t="shared" si="96"/>
        <v>4.1539029044853919</v>
      </c>
      <c r="V220" s="32">
        <f t="shared" si="97"/>
        <v>-14.219530254488429</v>
      </c>
      <c r="W220" s="32">
        <f t="shared" si="98"/>
        <v>-31.467604529819845</v>
      </c>
      <c r="X220" s="32">
        <f t="shared" si="99"/>
        <v>-43.676833635510597</v>
      </c>
      <c r="Y220" s="99">
        <f t="shared" si="100"/>
        <v>-45.070369509463006</v>
      </c>
      <c r="Z220" s="110">
        <v>21.25</v>
      </c>
      <c r="AA220" s="34">
        <f t="shared" si="83"/>
        <v>8.61</v>
      </c>
      <c r="AB220" s="33">
        <f t="shared" si="84"/>
        <v>-12.64</v>
      </c>
      <c r="AC220" s="32">
        <v>157.46133934008864</v>
      </c>
      <c r="AD220" s="15">
        <f t="shared" si="85"/>
        <v>-2.6380462162294303E-2</v>
      </c>
      <c r="AE220" s="15">
        <f t="shared" si="86"/>
        <v>9.0304898421934288E-2</v>
      </c>
      <c r="AF220" s="15">
        <f t="shared" si="87"/>
        <v>0.19984336892915272</v>
      </c>
      <c r="AG220" s="15">
        <f t="shared" si="88"/>
        <v>0.27738131670007177</v>
      </c>
      <c r="AH220" s="111">
        <f t="shared" si="89"/>
        <v>0.28623133588441657</v>
      </c>
    </row>
    <row r="221" spans="1:34" ht="15.75" x14ac:dyDescent="0.25">
      <c r="A221" s="25">
        <v>638</v>
      </c>
      <c r="B221" s="26" t="s">
        <v>212</v>
      </c>
      <c r="C221" s="25">
        <v>34</v>
      </c>
      <c r="D221" s="25">
        <v>21</v>
      </c>
      <c r="E221" s="31">
        <f>'Tasapainon muutos, pl. tasaus'!D211</f>
        <v>51232</v>
      </c>
      <c r="F221" s="64">
        <v>646.00677714196809</v>
      </c>
      <c r="G221" s="32">
        <v>521.55054891663372</v>
      </c>
      <c r="H221" s="61">
        <f t="shared" si="101"/>
        <v>-124.45622822533437</v>
      </c>
      <c r="I221" s="64">
        <f t="shared" si="90"/>
        <v>128.61013112981976</v>
      </c>
      <c r="J221" s="32">
        <f t="shared" si="91"/>
        <v>110.23669797084594</v>
      </c>
      <c r="K221" s="32">
        <f t="shared" si="92"/>
        <v>92.988623695514519</v>
      </c>
      <c r="L221" s="32">
        <f t="shared" si="93"/>
        <v>76.159725061937479</v>
      </c>
      <c r="M221" s="32">
        <f t="shared" si="94"/>
        <v>59.766189187985063</v>
      </c>
      <c r="N221" s="61">
        <f t="shared" si="95"/>
        <v>581.31673810461882</v>
      </c>
      <c r="O221" s="87">
        <f t="shared" si="82"/>
        <v>-64.690039037349266</v>
      </c>
      <c r="P221" s="32">
        <f>Taulukko5[[#This Row],[Tasaus 2023, €/asukas]]*Taulukko5[[#This Row],[Asukasluku 31.12.2022]]</f>
        <v>6588954.2380429264</v>
      </c>
      <c r="Q221" s="32">
        <f>Taulukko5[[#This Row],[Tasaus 2024, €/asukas]]*Taulukko5[[#This Row],[Asukasluku 31.12.2022]]</f>
        <v>5647646.5104423789</v>
      </c>
      <c r="R221" s="32">
        <f>Taulukko5[[#This Row],[Tasaus 2025, €/asukas]]*Taulukko5[[#This Row],[Asukasluku 31.12.2022]]</f>
        <v>4763993.1691685999</v>
      </c>
      <c r="S221" s="32">
        <f>Taulukko5[[#This Row],[Tasaus 2026, €/asukas]]*Taulukko5[[#This Row],[Asukasluku 31.12.2022]]</f>
        <v>3901815.0343731809</v>
      </c>
      <c r="T221" s="32">
        <f>Taulukko5[[#This Row],[Tasaus 2027, €/asukas]]*Taulukko5[[#This Row],[Asukasluku 31.12.2022]]</f>
        <v>3061941.4044788508</v>
      </c>
      <c r="U221" s="64">
        <f t="shared" si="96"/>
        <v>4.1539029044853919</v>
      </c>
      <c r="V221" s="32">
        <f t="shared" si="97"/>
        <v>-14.219530254488433</v>
      </c>
      <c r="W221" s="32">
        <f t="shared" si="98"/>
        <v>-31.467604529819852</v>
      </c>
      <c r="X221" s="32">
        <f t="shared" si="99"/>
        <v>-48.296503163396892</v>
      </c>
      <c r="Y221" s="99">
        <f t="shared" si="100"/>
        <v>-64.690039037349308</v>
      </c>
      <c r="Z221" s="110">
        <v>19.75</v>
      </c>
      <c r="AA221" s="34">
        <f t="shared" si="83"/>
        <v>7.1099999999999994</v>
      </c>
      <c r="AB221" s="33">
        <f t="shared" si="84"/>
        <v>-12.64</v>
      </c>
      <c r="AC221" s="32">
        <v>222.01575290493938</v>
      </c>
      <c r="AD221" s="15">
        <f t="shared" si="85"/>
        <v>-1.8709946704835719E-2</v>
      </c>
      <c r="AE221" s="15">
        <f t="shared" si="86"/>
        <v>6.4047393342295034E-2</v>
      </c>
      <c r="AF221" s="15">
        <f t="shared" si="87"/>
        <v>0.14173590890774923</v>
      </c>
      <c r="AG221" s="15">
        <f t="shared" si="88"/>
        <v>0.21753637988055755</v>
      </c>
      <c r="AH221" s="111">
        <f t="shared" si="89"/>
        <v>0.29137589648896528</v>
      </c>
    </row>
    <row r="222" spans="1:34" ht="15.75" x14ac:dyDescent="0.25">
      <c r="A222" s="25">
        <v>678</v>
      </c>
      <c r="B222" s="26" t="s">
        <v>213</v>
      </c>
      <c r="C222" s="25">
        <v>17</v>
      </c>
      <c r="D222" s="25">
        <v>22</v>
      </c>
      <c r="E222" s="31">
        <f>'Tasapainon muutos, pl. tasaus'!D212</f>
        <v>24073</v>
      </c>
      <c r="F222" s="64">
        <v>-309.63487749240392</v>
      </c>
      <c r="G222" s="32">
        <v>-347.65229692997895</v>
      </c>
      <c r="H222" s="61">
        <f t="shared" si="101"/>
        <v>-38.017419437575029</v>
      </c>
      <c r="I222" s="64">
        <f t="shared" si="90"/>
        <v>42.171322342060421</v>
      </c>
      <c r="J222" s="32">
        <f t="shared" si="91"/>
        <v>23.7978891830866</v>
      </c>
      <c r="K222" s="32">
        <f t="shared" si="92"/>
        <v>6.5498149077551817</v>
      </c>
      <c r="L222" s="32">
        <f t="shared" si="93"/>
        <v>-3.2965031633968969</v>
      </c>
      <c r="M222" s="32">
        <f t="shared" si="94"/>
        <v>-4.6900390373493082</v>
      </c>
      <c r="N222" s="61">
        <f t="shared" si="95"/>
        <v>-352.34233596732827</v>
      </c>
      <c r="O222" s="87">
        <f t="shared" si="82"/>
        <v>-42.707458474924351</v>
      </c>
      <c r="P222" s="32">
        <f>Taulukko5[[#This Row],[Tasaus 2023, €/asukas]]*Taulukko5[[#This Row],[Asukasluku 31.12.2022]]</f>
        <v>1015190.2427404205</v>
      </c>
      <c r="Q222" s="32">
        <f>Taulukko5[[#This Row],[Tasaus 2024, €/asukas]]*Taulukko5[[#This Row],[Asukasluku 31.12.2022]]</f>
        <v>572886.58630444377</v>
      </c>
      <c r="R222" s="32">
        <f>Taulukko5[[#This Row],[Tasaus 2025, €/asukas]]*Taulukko5[[#This Row],[Asukasluku 31.12.2022]]</f>
        <v>157673.69427439049</v>
      </c>
      <c r="S222" s="32">
        <f>Taulukko5[[#This Row],[Tasaus 2026, €/asukas]]*Taulukko5[[#This Row],[Asukasluku 31.12.2022]]</f>
        <v>-79356.720652453499</v>
      </c>
      <c r="T222" s="32">
        <f>Taulukko5[[#This Row],[Tasaus 2027, €/asukas]]*Taulukko5[[#This Row],[Asukasluku 31.12.2022]]</f>
        <v>-112903.3097461099</v>
      </c>
      <c r="U222" s="64">
        <f t="shared" si="96"/>
        <v>4.1539029044853919</v>
      </c>
      <c r="V222" s="32">
        <f t="shared" si="97"/>
        <v>-14.219530254488429</v>
      </c>
      <c r="W222" s="32">
        <f t="shared" si="98"/>
        <v>-31.467604529819848</v>
      </c>
      <c r="X222" s="32">
        <f t="shared" si="99"/>
        <v>-41.313922600971928</v>
      </c>
      <c r="Y222" s="99">
        <f t="shared" si="100"/>
        <v>-42.707458474924337</v>
      </c>
      <c r="Z222" s="110">
        <v>21.25</v>
      </c>
      <c r="AA222" s="34">
        <f t="shared" si="83"/>
        <v>8.61</v>
      </c>
      <c r="AB222" s="33">
        <f t="shared" si="84"/>
        <v>-12.64</v>
      </c>
      <c r="AC222" s="32">
        <v>183.04934981040049</v>
      </c>
      <c r="AD222" s="15">
        <f t="shared" si="85"/>
        <v>-2.2692803382191394E-2</v>
      </c>
      <c r="AE222" s="15">
        <f t="shared" si="86"/>
        <v>7.7681402688492399E-2</v>
      </c>
      <c r="AF222" s="15">
        <f t="shared" si="87"/>
        <v>0.17190776455864759</v>
      </c>
      <c r="AG222" s="15">
        <f t="shared" si="88"/>
        <v>0.22569827559488309</v>
      </c>
      <c r="AH222" s="111">
        <f t="shared" si="89"/>
        <v>0.23331117274745866</v>
      </c>
    </row>
    <row r="223" spans="1:34" ht="15.75" x14ac:dyDescent="0.25">
      <c r="A223" s="25">
        <v>680</v>
      </c>
      <c r="B223" s="26" t="s">
        <v>214</v>
      </c>
      <c r="C223" s="25">
        <v>2</v>
      </c>
      <c r="D223" s="25">
        <v>22</v>
      </c>
      <c r="E223" s="31">
        <f>'Tasapainon muutos, pl. tasaus'!D213</f>
        <v>24942</v>
      </c>
      <c r="F223" s="64">
        <v>194.41477127799666</v>
      </c>
      <c r="G223" s="32">
        <v>147.62430736267416</v>
      </c>
      <c r="H223" s="61">
        <f t="shared" si="101"/>
        <v>-46.790463915322505</v>
      </c>
      <c r="I223" s="64">
        <f t="shared" si="90"/>
        <v>50.944366819807897</v>
      </c>
      <c r="J223" s="32">
        <f t="shared" si="91"/>
        <v>32.570933660834079</v>
      </c>
      <c r="K223" s="32">
        <f t="shared" si="92"/>
        <v>15.322859385502658</v>
      </c>
      <c r="L223" s="32">
        <f t="shared" si="93"/>
        <v>-1.506039248074392</v>
      </c>
      <c r="M223" s="32">
        <f t="shared" si="94"/>
        <v>-4.6900390373493082</v>
      </c>
      <c r="N223" s="61">
        <f t="shared" si="95"/>
        <v>142.93426832532487</v>
      </c>
      <c r="O223" s="87">
        <f t="shared" si="82"/>
        <v>-51.480502952671799</v>
      </c>
      <c r="P223" s="32">
        <f>Taulukko5[[#This Row],[Tasaus 2023, €/asukas]]*Taulukko5[[#This Row],[Asukasluku 31.12.2022]]</f>
        <v>1270654.3972196486</v>
      </c>
      <c r="Q223" s="32">
        <f>Taulukko5[[#This Row],[Tasaus 2024, €/asukas]]*Taulukko5[[#This Row],[Asukasluku 31.12.2022]]</f>
        <v>812384.2273685236</v>
      </c>
      <c r="R223" s="32">
        <f>Taulukko5[[#This Row],[Tasaus 2025, €/asukas]]*Taulukko5[[#This Row],[Asukasluku 31.12.2022]]</f>
        <v>382182.75879320729</v>
      </c>
      <c r="S223" s="32">
        <f>Taulukko5[[#This Row],[Tasaus 2026, €/asukas]]*Taulukko5[[#This Row],[Asukasluku 31.12.2022]]</f>
        <v>-37563.630925471487</v>
      </c>
      <c r="T223" s="32">
        <f>Taulukko5[[#This Row],[Tasaus 2027, €/asukas]]*Taulukko5[[#This Row],[Asukasluku 31.12.2022]]</f>
        <v>-116978.95366956644</v>
      </c>
      <c r="U223" s="64">
        <f t="shared" si="96"/>
        <v>4.1539029044853919</v>
      </c>
      <c r="V223" s="32">
        <f t="shared" si="97"/>
        <v>-14.219530254488426</v>
      </c>
      <c r="W223" s="32">
        <f t="shared" si="98"/>
        <v>-31.467604529819845</v>
      </c>
      <c r="X223" s="32">
        <f t="shared" si="99"/>
        <v>-48.296503163396899</v>
      </c>
      <c r="Y223" s="99">
        <f t="shared" si="100"/>
        <v>-51.480502952671813</v>
      </c>
      <c r="Z223" s="110">
        <v>20.25</v>
      </c>
      <c r="AA223" s="34">
        <f t="shared" si="83"/>
        <v>7.6099999999999994</v>
      </c>
      <c r="AB223" s="33">
        <f t="shared" si="84"/>
        <v>-12.64</v>
      </c>
      <c r="AC223" s="32">
        <v>205.10498741042412</v>
      </c>
      <c r="AD223" s="15">
        <f t="shared" si="85"/>
        <v>-2.0252568974216355E-2</v>
      </c>
      <c r="AE223" s="15">
        <f t="shared" si="86"/>
        <v>6.9328056982029984E-2</v>
      </c>
      <c r="AF223" s="15">
        <f t="shared" si="87"/>
        <v>0.15342193735568108</v>
      </c>
      <c r="AG223" s="15">
        <f t="shared" si="88"/>
        <v>0.23547210515536351</v>
      </c>
      <c r="AH223" s="111">
        <f t="shared" si="89"/>
        <v>0.25099586120573975</v>
      </c>
    </row>
    <row r="224" spans="1:34" ht="15.75" x14ac:dyDescent="0.25">
      <c r="A224" s="25">
        <v>681</v>
      </c>
      <c r="B224" s="26" t="s">
        <v>215</v>
      </c>
      <c r="C224" s="25">
        <v>10</v>
      </c>
      <c r="D224" s="25">
        <v>25</v>
      </c>
      <c r="E224" s="31">
        <f>'Tasapainon muutos, pl. tasaus'!D214</f>
        <v>3308</v>
      </c>
      <c r="F224" s="64">
        <v>266.24423507543474</v>
      </c>
      <c r="G224" s="32">
        <v>162.60816788032511</v>
      </c>
      <c r="H224" s="61">
        <f t="shared" si="101"/>
        <v>-103.63606719510963</v>
      </c>
      <c r="I224" s="64">
        <f t="shared" si="90"/>
        <v>107.78997009959502</v>
      </c>
      <c r="J224" s="32">
        <f t="shared" si="91"/>
        <v>89.416536940621199</v>
      </c>
      <c r="K224" s="32">
        <f t="shared" si="92"/>
        <v>72.16846266528978</v>
      </c>
      <c r="L224" s="32">
        <f t="shared" si="93"/>
        <v>55.339564031712733</v>
      </c>
      <c r="M224" s="32">
        <f t="shared" si="94"/>
        <v>38.946028157760324</v>
      </c>
      <c r="N224" s="61">
        <f t="shared" si="95"/>
        <v>201.55419603808542</v>
      </c>
      <c r="O224" s="87">
        <f t="shared" si="82"/>
        <v>-64.690039037349322</v>
      </c>
      <c r="P224" s="32">
        <f>Taulukko5[[#This Row],[Tasaus 2023, €/asukas]]*Taulukko5[[#This Row],[Asukasluku 31.12.2022]]</f>
        <v>356569.22108946036</v>
      </c>
      <c r="Q224" s="32">
        <f>Taulukko5[[#This Row],[Tasaus 2024, €/asukas]]*Taulukko5[[#This Row],[Asukasluku 31.12.2022]]</f>
        <v>295789.9041995749</v>
      </c>
      <c r="R224" s="32">
        <f>Taulukko5[[#This Row],[Tasaus 2025, €/asukas]]*Taulukko5[[#This Row],[Asukasluku 31.12.2022]]</f>
        <v>238733.27449677858</v>
      </c>
      <c r="S224" s="32">
        <f>Taulukko5[[#This Row],[Tasaus 2026, €/asukas]]*Taulukko5[[#This Row],[Asukasluku 31.12.2022]]</f>
        <v>183063.27781690573</v>
      </c>
      <c r="T224" s="32">
        <f>Taulukko5[[#This Row],[Tasaus 2027, €/asukas]]*Taulukko5[[#This Row],[Asukasluku 31.12.2022]]</f>
        <v>128833.46114587116</v>
      </c>
      <c r="U224" s="64">
        <f t="shared" si="96"/>
        <v>4.1539029044853919</v>
      </c>
      <c r="V224" s="32">
        <f t="shared" si="97"/>
        <v>-14.219530254488433</v>
      </c>
      <c r="W224" s="32">
        <f t="shared" si="98"/>
        <v>-31.467604529819852</v>
      </c>
      <c r="X224" s="32">
        <f t="shared" si="99"/>
        <v>-48.296503163396899</v>
      </c>
      <c r="Y224" s="99">
        <f t="shared" si="100"/>
        <v>-64.690039037349308</v>
      </c>
      <c r="Z224" s="110">
        <v>21.999999999999996</v>
      </c>
      <c r="AA224" s="34">
        <f t="shared" si="83"/>
        <v>9.3599999999999959</v>
      </c>
      <c r="AB224" s="33">
        <f t="shared" si="84"/>
        <v>-12.64</v>
      </c>
      <c r="AC224" s="32">
        <v>144.38978122479486</v>
      </c>
      <c r="AD224" s="15">
        <f t="shared" si="85"/>
        <v>-2.8768676489774173E-2</v>
      </c>
      <c r="AE224" s="15">
        <f t="shared" si="86"/>
        <v>9.8480170368501332E-2</v>
      </c>
      <c r="AF224" s="15">
        <f t="shared" si="87"/>
        <v>0.21793512160551831</v>
      </c>
      <c r="AG224" s="15">
        <f t="shared" si="88"/>
        <v>0.33448698899408913</v>
      </c>
      <c r="AH224" s="111">
        <f t="shared" si="89"/>
        <v>0.44802366544648953</v>
      </c>
    </row>
    <row r="225" spans="1:34" ht="15.75" x14ac:dyDescent="0.25">
      <c r="A225" s="25">
        <v>683</v>
      </c>
      <c r="B225" s="26" t="s">
        <v>216</v>
      </c>
      <c r="C225" s="25">
        <v>19</v>
      </c>
      <c r="D225" s="25">
        <v>25</v>
      </c>
      <c r="E225" s="31">
        <f>'Tasapainon muutos, pl. tasaus'!D215</f>
        <v>3618</v>
      </c>
      <c r="F225" s="64">
        <v>177.40082110558373</v>
      </c>
      <c r="G225" s="32">
        <v>109.877129853197</v>
      </c>
      <c r="H225" s="61">
        <f t="shared" si="101"/>
        <v>-67.523691252386726</v>
      </c>
      <c r="I225" s="64">
        <f t="shared" si="90"/>
        <v>71.677594156872118</v>
      </c>
      <c r="J225" s="32">
        <f t="shared" si="91"/>
        <v>53.3041609978983</v>
      </c>
      <c r="K225" s="32">
        <f t="shared" si="92"/>
        <v>36.056086722566882</v>
      </c>
      <c r="L225" s="32">
        <f t="shared" si="93"/>
        <v>19.227188088989831</v>
      </c>
      <c r="M225" s="32">
        <f t="shared" si="94"/>
        <v>2.8336522150374179</v>
      </c>
      <c r="N225" s="61">
        <f t="shared" si="95"/>
        <v>112.71078206823442</v>
      </c>
      <c r="O225" s="87">
        <f t="shared" si="82"/>
        <v>-64.690039037349308</v>
      </c>
      <c r="P225" s="32">
        <f>Taulukko5[[#This Row],[Tasaus 2023, €/asukas]]*Taulukko5[[#This Row],[Asukasluku 31.12.2022]]</f>
        <v>259329.53565956332</v>
      </c>
      <c r="Q225" s="32">
        <f>Taulukko5[[#This Row],[Tasaus 2024, €/asukas]]*Taulukko5[[#This Row],[Asukasluku 31.12.2022]]</f>
        <v>192854.45449039605</v>
      </c>
      <c r="R225" s="32">
        <f>Taulukko5[[#This Row],[Tasaus 2025, €/asukas]]*Taulukko5[[#This Row],[Asukasluku 31.12.2022]]</f>
        <v>130450.92176224697</v>
      </c>
      <c r="S225" s="32">
        <f>Taulukko5[[#This Row],[Tasaus 2026, €/asukas]]*Taulukko5[[#This Row],[Asukasluku 31.12.2022]]</f>
        <v>69563.966505965203</v>
      </c>
      <c r="T225" s="32">
        <f>Taulukko5[[#This Row],[Tasaus 2027, €/asukas]]*Taulukko5[[#This Row],[Asukasluku 31.12.2022]]</f>
        <v>10252.153714005379</v>
      </c>
      <c r="U225" s="64">
        <f t="shared" si="96"/>
        <v>4.1539029044853919</v>
      </c>
      <c r="V225" s="32">
        <f t="shared" si="97"/>
        <v>-14.219530254488426</v>
      </c>
      <c r="W225" s="32">
        <f t="shared" si="98"/>
        <v>-31.467604529819845</v>
      </c>
      <c r="X225" s="32">
        <f t="shared" si="99"/>
        <v>-48.296503163396892</v>
      </c>
      <c r="Y225" s="99">
        <f t="shared" si="100"/>
        <v>-64.690039037349308</v>
      </c>
      <c r="Z225" s="110">
        <v>19.75</v>
      </c>
      <c r="AA225" s="34">
        <f t="shared" si="83"/>
        <v>7.1099999999999994</v>
      </c>
      <c r="AB225" s="33">
        <f t="shared" si="84"/>
        <v>-12.64</v>
      </c>
      <c r="AC225" s="32">
        <v>127.49723788784183</v>
      </c>
      <c r="AD225" s="15">
        <f t="shared" si="85"/>
        <v>-3.2580336431598168E-2</v>
      </c>
      <c r="AE225" s="15">
        <f t="shared" si="86"/>
        <v>0.11152814359003775</v>
      </c>
      <c r="AF225" s="15">
        <f t="shared" si="87"/>
        <v>0.24681008821149217</v>
      </c>
      <c r="AG225" s="15">
        <f t="shared" si="88"/>
        <v>0.37880430951675115</v>
      </c>
      <c r="AH225" s="111">
        <f t="shared" si="89"/>
        <v>0.50738384696817163</v>
      </c>
    </row>
    <row r="226" spans="1:34" ht="15.75" x14ac:dyDescent="0.25">
      <c r="A226" s="25">
        <v>684</v>
      </c>
      <c r="B226" s="26" t="s">
        <v>217</v>
      </c>
      <c r="C226" s="25">
        <v>4</v>
      </c>
      <c r="D226" s="25">
        <v>22</v>
      </c>
      <c r="E226" s="31">
        <f>'Tasapainon muutos, pl. tasaus'!D216</f>
        <v>38667</v>
      </c>
      <c r="F226" s="64">
        <v>-57.583833304986115</v>
      </c>
      <c r="G226" s="32">
        <v>-96.569183597121182</v>
      </c>
      <c r="H226" s="61">
        <f t="shared" si="101"/>
        <v>-38.985350292135067</v>
      </c>
      <c r="I226" s="64">
        <f t="shared" si="90"/>
        <v>43.139253196620459</v>
      </c>
      <c r="J226" s="32">
        <f t="shared" si="91"/>
        <v>24.765820037646638</v>
      </c>
      <c r="K226" s="32">
        <f t="shared" si="92"/>
        <v>7.5177457623152195</v>
      </c>
      <c r="L226" s="32">
        <f t="shared" si="93"/>
        <v>-3.2965031633968969</v>
      </c>
      <c r="M226" s="32">
        <f t="shared" si="94"/>
        <v>-4.6900390373493082</v>
      </c>
      <c r="N226" s="61">
        <f t="shared" si="95"/>
        <v>-101.25922263447049</v>
      </c>
      <c r="O226" s="87">
        <f t="shared" si="82"/>
        <v>-43.675389329484375</v>
      </c>
      <c r="P226" s="32">
        <f>Taulukko5[[#This Row],[Tasaus 2023, €/asukas]]*Taulukko5[[#This Row],[Asukasluku 31.12.2022]]</f>
        <v>1668065.5033537233</v>
      </c>
      <c r="Q226" s="32">
        <f>Taulukko5[[#This Row],[Tasaus 2024, €/asukas]]*Taulukko5[[#This Row],[Asukasluku 31.12.2022]]</f>
        <v>957619.96339568251</v>
      </c>
      <c r="R226" s="32">
        <f>Taulukko5[[#This Row],[Tasaus 2025, €/asukas]]*Taulukko5[[#This Row],[Asukasluku 31.12.2022]]</f>
        <v>290688.67539144261</v>
      </c>
      <c r="S226" s="32">
        <f>Taulukko5[[#This Row],[Tasaus 2026, €/asukas]]*Taulukko5[[#This Row],[Asukasluku 31.12.2022]]</f>
        <v>-127465.88781906781</v>
      </c>
      <c r="T226" s="32">
        <f>Taulukko5[[#This Row],[Tasaus 2027, €/asukas]]*Taulukko5[[#This Row],[Asukasluku 31.12.2022]]</f>
        <v>-181349.7394571857</v>
      </c>
      <c r="U226" s="64">
        <f t="shared" si="96"/>
        <v>4.1539029044853919</v>
      </c>
      <c r="V226" s="32">
        <f t="shared" si="97"/>
        <v>-14.219530254488429</v>
      </c>
      <c r="W226" s="32">
        <f t="shared" si="98"/>
        <v>-31.467604529819848</v>
      </c>
      <c r="X226" s="32">
        <f t="shared" si="99"/>
        <v>-42.281853455531966</v>
      </c>
      <c r="Y226" s="99">
        <f t="shared" si="100"/>
        <v>-43.675389329484375</v>
      </c>
      <c r="Z226" s="110">
        <v>20.5</v>
      </c>
      <c r="AA226" s="34">
        <f t="shared" si="83"/>
        <v>7.8599999999999994</v>
      </c>
      <c r="AB226" s="33">
        <f t="shared" si="84"/>
        <v>-12.64</v>
      </c>
      <c r="AC226" s="32">
        <v>209.69621921285849</v>
      </c>
      <c r="AD226" s="15">
        <f t="shared" si="85"/>
        <v>-1.9809145439426579E-2</v>
      </c>
      <c r="AE226" s="15">
        <f t="shared" si="86"/>
        <v>6.7810141298038681E-2</v>
      </c>
      <c r="AF226" s="15">
        <f t="shared" si="87"/>
        <v>0.1500628129965362</v>
      </c>
      <c r="AG226" s="15">
        <f t="shared" si="88"/>
        <v>0.20163383781665845</v>
      </c>
      <c r="AH226" s="111">
        <f t="shared" si="89"/>
        <v>0.20827933614363522</v>
      </c>
    </row>
    <row r="227" spans="1:34" ht="15.75" x14ac:dyDescent="0.25">
      <c r="A227" s="25">
        <v>686</v>
      </c>
      <c r="B227" s="26" t="s">
        <v>218</v>
      </c>
      <c r="C227" s="25">
        <v>11</v>
      </c>
      <c r="D227" s="25">
        <v>25</v>
      </c>
      <c r="E227" s="31">
        <f>'Tasapainon muutos, pl. tasaus'!D217</f>
        <v>2964</v>
      </c>
      <c r="F227" s="64">
        <v>218.94899329160404</v>
      </c>
      <c r="G227" s="32">
        <v>307.49773205710227</v>
      </c>
      <c r="H227" s="61">
        <f t="shared" si="101"/>
        <v>88.548738765498229</v>
      </c>
      <c r="I227" s="64">
        <f t="shared" si="90"/>
        <v>-84.394835861012837</v>
      </c>
      <c r="J227" s="32">
        <f t="shared" si="91"/>
        <v>-72.768269019986661</v>
      </c>
      <c r="K227" s="32">
        <f t="shared" si="92"/>
        <v>-60.016343295318073</v>
      </c>
      <c r="L227" s="32">
        <f t="shared" si="93"/>
        <v>-46.845241928895128</v>
      </c>
      <c r="M227" s="32">
        <f t="shared" si="94"/>
        <v>-33.238777802847537</v>
      </c>
      <c r="N227" s="61">
        <f t="shared" si="95"/>
        <v>274.25895425425472</v>
      </c>
      <c r="O227" s="87">
        <f t="shared" si="82"/>
        <v>55.309960962650678</v>
      </c>
      <c r="P227" s="32">
        <f>Taulukko5[[#This Row],[Tasaus 2023, €/asukas]]*Taulukko5[[#This Row],[Asukasluku 31.12.2022]]</f>
        <v>-250146.29349204205</v>
      </c>
      <c r="Q227" s="32">
        <f>Taulukko5[[#This Row],[Tasaus 2024, €/asukas]]*Taulukko5[[#This Row],[Asukasluku 31.12.2022]]</f>
        <v>-215685.14937524046</v>
      </c>
      <c r="R227" s="32">
        <f>Taulukko5[[#This Row],[Tasaus 2025, €/asukas]]*Taulukko5[[#This Row],[Asukasluku 31.12.2022]]</f>
        <v>-177888.44152732278</v>
      </c>
      <c r="S227" s="32">
        <f>Taulukko5[[#This Row],[Tasaus 2026, €/asukas]]*Taulukko5[[#This Row],[Asukasluku 31.12.2022]]</f>
        <v>-138849.29707724517</v>
      </c>
      <c r="T227" s="32">
        <f>Taulukko5[[#This Row],[Tasaus 2027, €/asukas]]*Taulukko5[[#This Row],[Asukasluku 31.12.2022]]</f>
        <v>-98519.737407640103</v>
      </c>
      <c r="U227" s="64">
        <f t="shared" si="96"/>
        <v>4.1539029044853919</v>
      </c>
      <c r="V227" s="32">
        <f t="shared" si="97"/>
        <v>15.780469745511567</v>
      </c>
      <c r="W227" s="32">
        <f t="shared" si="98"/>
        <v>28.532395470180155</v>
      </c>
      <c r="X227" s="32">
        <f t="shared" si="99"/>
        <v>41.703496836603101</v>
      </c>
      <c r="Y227" s="99">
        <f t="shared" si="100"/>
        <v>55.309960962650692</v>
      </c>
      <c r="Z227" s="110">
        <v>22.499999999999996</v>
      </c>
      <c r="AA227" s="34">
        <f t="shared" si="83"/>
        <v>9.8599999999999959</v>
      </c>
      <c r="AB227" s="33">
        <f t="shared" si="84"/>
        <v>-12.64</v>
      </c>
      <c r="AC227" s="32">
        <v>146.83555286063316</v>
      </c>
      <c r="AD227" s="15">
        <f t="shared" si="85"/>
        <v>-2.8289490001294229E-2</v>
      </c>
      <c r="AE227" s="15">
        <f t="shared" si="86"/>
        <v>-0.10747036012790016</v>
      </c>
      <c r="AF227" s="15">
        <f t="shared" si="87"/>
        <v>-0.19431530657470447</v>
      </c>
      <c r="AG227" s="15">
        <f t="shared" si="88"/>
        <v>-0.28401498155004307</v>
      </c>
      <c r="AH227" s="111">
        <f t="shared" si="89"/>
        <v>-0.37667962482592576</v>
      </c>
    </row>
    <row r="228" spans="1:34" ht="15.75" x14ac:dyDescent="0.25">
      <c r="A228" s="25">
        <v>687</v>
      </c>
      <c r="B228" s="26" t="s">
        <v>219</v>
      </c>
      <c r="C228" s="25">
        <v>11</v>
      </c>
      <c r="D228" s="25">
        <v>26</v>
      </c>
      <c r="E228" s="31">
        <f>'Tasapainon muutos, pl. tasaus'!D218</f>
        <v>1477</v>
      </c>
      <c r="F228" s="64">
        <v>527.73799568947879</v>
      </c>
      <c r="G228" s="32">
        <v>615.81443041346256</v>
      </c>
      <c r="H228" s="61">
        <f t="shared" si="101"/>
        <v>88.076434723983766</v>
      </c>
      <c r="I228" s="64">
        <f t="shared" si="90"/>
        <v>-83.922531819498374</v>
      </c>
      <c r="J228" s="32">
        <f t="shared" si="91"/>
        <v>-72.295964978472199</v>
      </c>
      <c r="K228" s="32">
        <f t="shared" si="92"/>
        <v>-59.544039253803611</v>
      </c>
      <c r="L228" s="32">
        <f t="shared" si="93"/>
        <v>-46.372937887380665</v>
      </c>
      <c r="M228" s="32">
        <f t="shared" si="94"/>
        <v>-32.766473761333074</v>
      </c>
      <c r="N228" s="61">
        <f t="shared" si="95"/>
        <v>583.04795665212953</v>
      </c>
      <c r="O228" s="87">
        <f t="shared" si="82"/>
        <v>55.309960962650734</v>
      </c>
      <c r="P228" s="32">
        <f>Taulukko5[[#This Row],[Tasaus 2023, €/asukas]]*Taulukko5[[#This Row],[Asukasluku 31.12.2022]]</f>
        <v>-123953.5794973991</v>
      </c>
      <c r="Q228" s="32">
        <f>Taulukko5[[#This Row],[Tasaus 2024, €/asukas]]*Taulukko5[[#This Row],[Asukasluku 31.12.2022]]</f>
        <v>-106781.14027320343</v>
      </c>
      <c r="R228" s="32">
        <f>Taulukko5[[#This Row],[Tasaus 2025, €/asukas]]*Taulukko5[[#This Row],[Asukasluku 31.12.2022]]</f>
        <v>-87946.545977867936</v>
      </c>
      <c r="S228" s="32">
        <f>Taulukko5[[#This Row],[Tasaus 2026, €/asukas]]*Taulukko5[[#This Row],[Asukasluku 31.12.2022]]</f>
        <v>-68492.829259661245</v>
      </c>
      <c r="T228" s="32">
        <f>Taulukko5[[#This Row],[Tasaus 2027, €/asukas]]*Taulukko5[[#This Row],[Asukasluku 31.12.2022]]</f>
        <v>-48396.081745488947</v>
      </c>
      <c r="U228" s="64">
        <f t="shared" si="96"/>
        <v>4.1539029044853919</v>
      </c>
      <c r="V228" s="32">
        <f t="shared" si="97"/>
        <v>15.780469745511567</v>
      </c>
      <c r="W228" s="32">
        <f t="shared" si="98"/>
        <v>28.532395470180155</v>
      </c>
      <c r="X228" s="32">
        <f t="shared" si="99"/>
        <v>41.703496836603101</v>
      </c>
      <c r="Y228" s="99">
        <f t="shared" si="100"/>
        <v>55.309960962650692</v>
      </c>
      <c r="Z228" s="110">
        <v>22</v>
      </c>
      <c r="AA228" s="34">
        <f t="shared" si="83"/>
        <v>9.36</v>
      </c>
      <c r="AB228" s="33">
        <f t="shared" si="84"/>
        <v>-12.64</v>
      </c>
      <c r="AC228" s="32">
        <v>124.49170739323193</v>
      </c>
      <c r="AD228" s="15">
        <f t="shared" si="85"/>
        <v>-3.3366904442594394E-2</v>
      </c>
      <c r="AE228" s="15">
        <f t="shared" si="86"/>
        <v>-0.12675920409434019</v>
      </c>
      <c r="AF228" s="15">
        <f t="shared" si="87"/>
        <v>-0.22919113302908509</v>
      </c>
      <c r="AG228" s="15">
        <f t="shared" si="88"/>
        <v>-0.33499015886153988</v>
      </c>
      <c r="AH228" s="111">
        <f t="shared" si="89"/>
        <v>-0.4442863072633676</v>
      </c>
    </row>
    <row r="229" spans="1:34" ht="15.75" x14ac:dyDescent="0.25">
      <c r="A229" s="25">
        <v>689</v>
      </c>
      <c r="B229" s="26" t="s">
        <v>220</v>
      </c>
      <c r="C229" s="25">
        <v>9</v>
      </c>
      <c r="D229" s="25">
        <v>25</v>
      </c>
      <c r="E229" s="31">
        <f>'Tasapainon muutos, pl. tasaus'!D219</f>
        <v>3093</v>
      </c>
      <c r="F229" s="64">
        <v>234.40703489176261</v>
      </c>
      <c r="G229" s="32">
        <v>-79.210142055780508</v>
      </c>
      <c r="H229" s="61">
        <f t="shared" si="101"/>
        <v>-313.6171769475431</v>
      </c>
      <c r="I229" s="64">
        <f t="shared" si="90"/>
        <v>317.77107985202849</v>
      </c>
      <c r="J229" s="32">
        <f t="shared" si="91"/>
        <v>299.3976466930547</v>
      </c>
      <c r="K229" s="32">
        <f t="shared" si="92"/>
        <v>282.14957241772328</v>
      </c>
      <c r="L229" s="32">
        <f t="shared" si="93"/>
        <v>265.32067378414621</v>
      </c>
      <c r="M229" s="32">
        <f t="shared" si="94"/>
        <v>248.92713791019378</v>
      </c>
      <c r="N229" s="61">
        <f t="shared" si="95"/>
        <v>169.71699585441326</v>
      </c>
      <c r="O229" s="87">
        <f t="shared" si="82"/>
        <v>-64.690039037349351</v>
      </c>
      <c r="P229" s="32">
        <f>Taulukko5[[#This Row],[Tasaus 2023, €/asukas]]*Taulukko5[[#This Row],[Asukasluku 31.12.2022]]</f>
        <v>982865.94998232415</v>
      </c>
      <c r="Q229" s="32">
        <f>Taulukko5[[#This Row],[Tasaus 2024, €/asukas]]*Taulukko5[[#This Row],[Asukasluku 31.12.2022]]</f>
        <v>926036.92122161819</v>
      </c>
      <c r="R229" s="32">
        <f>Taulukko5[[#This Row],[Tasaus 2025, €/asukas]]*Taulukko5[[#This Row],[Asukasluku 31.12.2022]]</f>
        <v>872688.62748801813</v>
      </c>
      <c r="S229" s="32">
        <f>Taulukko5[[#This Row],[Tasaus 2026, €/asukas]]*Taulukko5[[#This Row],[Asukasluku 31.12.2022]]</f>
        <v>820636.84401436418</v>
      </c>
      <c r="T229" s="32">
        <f>Taulukko5[[#This Row],[Tasaus 2027, €/asukas]]*Taulukko5[[#This Row],[Asukasluku 31.12.2022]]</f>
        <v>769931.63755622937</v>
      </c>
      <c r="U229" s="64">
        <f t="shared" si="96"/>
        <v>4.1539029044853919</v>
      </c>
      <c r="V229" s="32">
        <f t="shared" si="97"/>
        <v>-14.219530254488404</v>
      </c>
      <c r="W229" s="32">
        <f t="shared" si="98"/>
        <v>-31.467604529819823</v>
      </c>
      <c r="X229" s="32">
        <f t="shared" si="99"/>
        <v>-48.296503163396892</v>
      </c>
      <c r="Y229" s="99">
        <f t="shared" si="100"/>
        <v>-64.690039037349322</v>
      </c>
      <c r="Z229" s="110">
        <v>21</v>
      </c>
      <c r="AA229" s="34">
        <f t="shared" si="83"/>
        <v>8.36</v>
      </c>
      <c r="AB229" s="33">
        <f t="shared" si="84"/>
        <v>-12.64</v>
      </c>
      <c r="AC229" s="32">
        <v>167.35272578296124</v>
      </c>
      <c r="AD229" s="15">
        <f t="shared" si="85"/>
        <v>-2.4821244381000186E-2</v>
      </c>
      <c r="AE229" s="15">
        <f t="shared" si="86"/>
        <v>8.4967425465956425E-2</v>
      </c>
      <c r="AF229" s="15">
        <f t="shared" si="87"/>
        <v>0.18803162232702425</v>
      </c>
      <c r="AG229" s="15">
        <f t="shared" si="88"/>
        <v>0.28859107574998416</v>
      </c>
      <c r="AH229" s="111">
        <f t="shared" si="89"/>
        <v>0.38654906118018928</v>
      </c>
    </row>
    <row r="230" spans="1:34" ht="15.75" x14ac:dyDescent="0.25">
      <c r="A230" s="25">
        <v>691</v>
      </c>
      <c r="B230" s="26" t="s">
        <v>221</v>
      </c>
      <c r="C230" s="25">
        <v>17</v>
      </c>
      <c r="D230" s="25">
        <v>25</v>
      </c>
      <c r="E230" s="31">
        <f>'Tasapainon muutos, pl. tasaus'!D220</f>
        <v>2636</v>
      </c>
      <c r="F230" s="64">
        <v>263.80257586648543</v>
      </c>
      <c r="G230" s="32">
        <v>235.77280109846959</v>
      </c>
      <c r="H230" s="61">
        <f t="shared" si="101"/>
        <v>-28.029774768015841</v>
      </c>
      <c r="I230" s="64">
        <f t="shared" si="90"/>
        <v>32.183677672501233</v>
      </c>
      <c r="J230" s="32">
        <f t="shared" si="91"/>
        <v>13.810244513527413</v>
      </c>
      <c r="K230" s="32">
        <f t="shared" si="92"/>
        <v>-1.467604529819847</v>
      </c>
      <c r="L230" s="32">
        <f t="shared" si="93"/>
        <v>-3.2965031633968969</v>
      </c>
      <c r="M230" s="32">
        <f t="shared" si="94"/>
        <v>-4.6900390373493082</v>
      </c>
      <c r="N230" s="61">
        <f t="shared" si="95"/>
        <v>231.08276206112026</v>
      </c>
      <c r="O230" s="87">
        <f t="shared" si="82"/>
        <v>-32.719813805365163</v>
      </c>
      <c r="P230" s="32">
        <f>Taulukko5[[#This Row],[Tasaus 2023, €/asukas]]*Taulukko5[[#This Row],[Asukasluku 31.12.2022]]</f>
        <v>84836.174344713247</v>
      </c>
      <c r="Q230" s="32">
        <f>Taulukko5[[#This Row],[Tasaus 2024, €/asukas]]*Taulukko5[[#This Row],[Asukasluku 31.12.2022]]</f>
        <v>36403.80453765826</v>
      </c>
      <c r="R230" s="32">
        <f>Taulukko5[[#This Row],[Tasaus 2025, €/asukas]]*Taulukko5[[#This Row],[Asukasluku 31.12.2022]]</f>
        <v>-3868.6055406051169</v>
      </c>
      <c r="S230" s="32">
        <f>Taulukko5[[#This Row],[Tasaus 2026, €/asukas]]*Taulukko5[[#This Row],[Asukasluku 31.12.2022]]</f>
        <v>-8689.5823387142209</v>
      </c>
      <c r="T230" s="32">
        <f>Taulukko5[[#This Row],[Tasaus 2027, €/asukas]]*Taulukko5[[#This Row],[Asukasluku 31.12.2022]]</f>
        <v>-12362.942902452776</v>
      </c>
      <c r="U230" s="64">
        <f t="shared" si="96"/>
        <v>4.1539029044853919</v>
      </c>
      <c r="V230" s="32">
        <f t="shared" si="97"/>
        <v>-14.219530254488427</v>
      </c>
      <c r="W230" s="32">
        <f t="shared" si="98"/>
        <v>-29.497379297835689</v>
      </c>
      <c r="X230" s="32">
        <f t="shared" si="99"/>
        <v>-31.326277931412736</v>
      </c>
      <c r="Y230" s="99">
        <f t="shared" si="100"/>
        <v>-32.719813805365149</v>
      </c>
      <c r="Z230" s="110">
        <v>22.5</v>
      </c>
      <c r="AA230" s="34">
        <f t="shared" si="83"/>
        <v>9.86</v>
      </c>
      <c r="AB230" s="33">
        <f t="shared" si="84"/>
        <v>-12.64</v>
      </c>
      <c r="AC230" s="32">
        <v>140.26359576980548</v>
      </c>
      <c r="AD230" s="15">
        <f t="shared" si="85"/>
        <v>-2.9614975159360644E-2</v>
      </c>
      <c r="AE230" s="15">
        <f t="shared" si="86"/>
        <v>0.101377197529036</v>
      </c>
      <c r="AF230" s="15">
        <f t="shared" si="87"/>
        <v>0.21029960864717534</v>
      </c>
      <c r="AG230" s="15">
        <f t="shared" si="88"/>
        <v>0.22333862011368982</v>
      </c>
      <c r="AH230" s="111">
        <f t="shared" si="89"/>
        <v>0.2332737416703867</v>
      </c>
    </row>
    <row r="231" spans="1:34" ht="15.75" x14ac:dyDescent="0.25">
      <c r="A231" s="25">
        <v>694</v>
      </c>
      <c r="B231" s="26" t="s">
        <v>222</v>
      </c>
      <c r="C231" s="25">
        <v>5</v>
      </c>
      <c r="D231" s="25">
        <v>22</v>
      </c>
      <c r="E231" s="31">
        <f>'Tasapainon muutos, pl. tasaus'!D221</f>
        <v>28349</v>
      </c>
      <c r="F231" s="64">
        <v>229.07261668037535</v>
      </c>
      <c r="G231" s="32">
        <v>207.66570314919355</v>
      </c>
      <c r="H231" s="61">
        <f t="shared" si="101"/>
        <v>-21.4069135311818</v>
      </c>
      <c r="I231" s="64">
        <f t="shared" si="90"/>
        <v>25.560816435667192</v>
      </c>
      <c r="J231" s="32">
        <f t="shared" si="91"/>
        <v>7.1873832766933718</v>
      </c>
      <c r="K231" s="32">
        <f t="shared" si="92"/>
        <v>-1.467604529819847</v>
      </c>
      <c r="L231" s="32">
        <f t="shared" si="93"/>
        <v>-3.2965031633968969</v>
      </c>
      <c r="M231" s="32">
        <f t="shared" si="94"/>
        <v>-4.6900390373493082</v>
      </c>
      <c r="N231" s="61">
        <f t="shared" si="95"/>
        <v>202.97566411184425</v>
      </c>
      <c r="O231" s="87">
        <f t="shared" si="82"/>
        <v>-26.096952568531094</v>
      </c>
      <c r="P231" s="32">
        <f>Taulukko5[[#This Row],[Tasaus 2023, €/asukas]]*Taulukko5[[#This Row],[Asukasluku 31.12.2022]]</f>
        <v>724623.58513472928</v>
      </c>
      <c r="Q231" s="32">
        <f>Taulukko5[[#This Row],[Tasaus 2024, €/asukas]]*Taulukko5[[#This Row],[Asukasluku 31.12.2022]]</f>
        <v>203755.1285109804</v>
      </c>
      <c r="R231" s="32">
        <f>Taulukko5[[#This Row],[Tasaus 2025, €/asukas]]*Taulukko5[[#This Row],[Asukasluku 31.12.2022]]</f>
        <v>-41605.120815862843</v>
      </c>
      <c r="S231" s="32">
        <f>Taulukko5[[#This Row],[Tasaus 2026, €/asukas]]*Taulukko5[[#This Row],[Asukasluku 31.12.2022]]</f>
        <v>-93452.568179138631</v>
      </c>
      <c r="T231" s="32">
        <f>Taulukko5[[#This Row],[Tasaus 2027, €/asukas]]*Taulukko5[[#This Row],[Asukasluku 31.12.2022]]</f>
        <v>-132957.91666981555</v>
      </c>
      <c r="U231" s="64">
        <f t="shared" si="96"/>
        <v>4.1539029044853919</v>
      </c>
      <c r="V231" s="32">
        <f t="shared" si="97"/>
        <v>-14.219530254488429</v>
      </c>
      <c r="W231" s="32">
        <f t="shared" si="98"/>
        <v>-22.874518061001648</v>
      </c>
      <c r="X231" s="32">
        <f t="shared" si="99"/>
        <v>-24.703416694578696</v>
      </c>
      <c r="Y231" s="99">
        <f t="shared" si="100"/>
        <v>-26.096952568531108</v>
      </c>
      <c r="Z231" s="110">
        <v>20.5</v>
      </c>
      <c r="AA231" s="34">
        <f t="shared" si="83"/>
        <v>7.8599999999999994</v>
      </c>
      <c r="AB231" s="33">
        <f t="shared" si="84"/>
        <v>-12.64</v>
      </c>
      <c r="AC231" s="32">
        <v>199.73812870200271</v>
      </c>
      <c r="AD231" s="15">
        <f t="shared" si="85"/>
        <v>-2.0796744875300026E-2</v>
      </c>
      <c r="AE231" s="15">
        <f t="shared" si="86"/>
        <v>7.1190865494204739E-2</v>
      </c>
      <c r="AF231" s="15">
        <f t="shared" si="87"/>
        <v>0.11452254113749637</v>
      </c>
      <c r="AG231" s="15">
        <f t="shared" si="88"/>
        <v>0.12367902340486382</v>
      </c>
      <c r="AH231" s="111">
        <f t="shared" si="89"/>
        <v>0.13065583791198021</v>
      </c>
    </row>
    <row r="232" spans="1:34" ht="15.75" x14ac:dyDescent="0.25">
      <c r="A232" s="25">
        <v>697</v>
      </c>
      <c r="B232" s="26" t="s">
        <v>223</v>
      </c>
      <c r="C232" s="25">
        <v>18</v>
      </c>
      <c r="D232" s="25">
        <v>26</v>
      </c>
      <c r="E232" s="31">
        <f>'Tasapainon muutos, pl. tasaus'!D222</f>
        <v>1174</v>
      </c>
      <c r="F232" s="64">
        <v>-5.7293513512089724</v>
      </c>
      <c r="G232" s="32">
        <v>57.142791898029472</v>
      </c>
      <c r="H232" s="61">
        <f t="shared" si="101"/>
        <v>62.872143249238448</v>
      </c>
      <c r="I232" s="64">
        <f t="shared" si="90"/>
        <v>-58.718240344753056</v>
      </c>
      <c r="J232" s="32">
        <f t="shared" si="91"/>
        <v>-47.091673503726874</v>
      </c>
      <c r="K232" s="32">
        <f t="shared" si="92"/>
        <v>-34.339747779058293</v>
      </c>
      <c r="L232" s="32">
        <f t="shared" si="93"/>
        <v>-21.168646412635344</v>
      </c>
      <c r="M232" s="32">
        <f t="shared" si="94"/>
        <v>-7.5621822865877562</v>
      </c>
      <c r="N232" s="61">
        <f t="shared" si="95"/>
        <v>49.580609611441716</v>
      </c>
      <c r="O232" s="87">
        <f t="shared" si="82"/>
        <v>55.309960962650692</v>
      </c>
      <c r="P232" s="32">
        <f>Taulukko5[[#This Row],[Tasaus 2023, €/asukas]]*Taulukko5[[#This Row],[Asukasluku 31.12.2022]]</f>
        <v>-68935.214164740086</v>
      </c>
      <c r="Q232" s="32">
        <f>Taulukko5[[#This Row],[Tasaus 2024, €/asukas]]*Taulukko5[[#This Row],[Asukasluku 31.12.2022]]</f>
        <v>-55285.62469337535</v>
      </c>
      <c r="R232" s="32">
        <f>Taulukko5[[#This Row],[Tasaus 2025, €/asukas]]*Taulukko5[[#This Row],[Asukasluku 31.12.2022]]</f>
        <v>-40314.863892614434</v>
      </c>
      <c r="S232" s="32">
        <f>Taulukko5[[#This Row],[Tasaus 2026, €/asukas]]*Taulukko5[[#This Row],[Asukasluku 31.12.2022]]</f>
        <v>-24851.990888433895</v>
      </c>
      <c r="T232" s="32">
        <f>Taulukko5[[#This Row],[Tasaus 2027, €/asukas]]*Taulukko5[[#This Row],[Asukasluku 31.12.2022]]</f>
        <v>-8878.0020044540252</v>
      </c>
      <c r="U232" s="64">
        <f t="shared" si="96"/>
        <v>4.1539029044853919</v>
      </c>
      <c r="V232" s="32">
        <f t="shared" si="97"/>
        <v>15.780469745511574</v>
      </c>
      <c r="W232" s="32">
        <f t="shared" si="98"/>
        <v>28.532395470180155</v>
      </c>
      <c r="X232" s="32">
        <f t="shared" si="99"/>
        <v>41.703496836603108</v>
      </c>
      <c r="Y232" s="99">
        <f t="shared" si="100"/>
        <v>55.309960962650692</v>
      </c>
      <c r="Z232" s="110">
        <v>22</v>
      </c>
      <c r="AA232" s="34">
        <f t="shared" si="83"/>
        <v>9.36</v>
      </c>
      <c r="AB232" s="33">
        <f t="shared" si="84"/>
        <v>-12.64</v>
      </c>
      <c r="AC232" s="32">
        <v>153.20189834688779</v>
      </c>
      <c r="AD232" s="15">
        <f t="shared" si="85"/>
        <v>-2.711391274721614E-2</v>
      </c>
      <c r="AE232" s="15">
        <f t="shared" si="86"/>
        <v>-0.10300440083177433</v>
      </c>
      <c r="AF232" s="15">
        <f t="shared" si="87"/>
        <v>-0.18624048251396733</v>
      </c>
      <c r="AG232" s="15">
        <f t="shared" si="88"/>
        <v>-0.27221266372415215</v>
      </c>
      <c r="AH232" s="111">
        <f t="shared" si="89"/>
        <v>-0.36102660319139762</v>
      </c>
    </row>
    <row r="233" spans="1:34" ht="15.75" x14ac:dyDescent="0.25">
      <c r="A233" s="25">
        <v>698</v>
      </c>
      <c r="B233" s="26" t="s">
        <v>224</v>
      </c>
      <c r="C233" s="25">
        <v>19</v>
      </c>
      <c r="D233" s="25">
        <v>21</v>
      </c>
      <c r="E233" s="31">
        <f>'Tasapainon muutos, pl. tasaus'!D223</f>
        <v>64535</v>
      </c>
      <c r="F233" s="64">
        <v>10.870121365871956</v>
      </c>
      <c r="G233" s="32">
        <v>185.36241153288637</v>
      </c>
      <c r="H233" s="61">
        <f t="shared" si="101"/>
        <v>174.4922901670144</v>
      </c>
      <c r="I233" s="64">
        <f t="shared" si="90"/>
        <v>-170.33838726252901</v>
      </c>
      <c r="J233" s="32">
        <f t="shared" si="91"/>
        <v>-158.71182042150284</v>
      </c>
      <c r="K233" s="32">
        <f t="shared" si="92"/>
        <v>-145.95989469683425</v>
      </c>
      <c r="L233" s="32">
        <f t="shared" si="93"/>
        <v>-132.78879333041129</v>
      </c>
      <c r="M233" s="32">
        <f t="shared" si="94"/>
        <v>-119.18232920436371</v>
      </c>
      <c r="N233" s="61">
        <f t="shared" si="95"/>
        <v>66.180082328522658</v>
      </c>
      <c r="O233" s="87">
        <f t="shared" si="82"/>
        <v>55.309960962650706</v>
      </c>
      <c r="P233" s="32">
        <f>Taulukko5[[#This Row],[Tasaus 2023, €/asukas]]*Taulukko5[[#This Row],[Asukasluku 31.12.2022]]</f>
        <v>-10992787.82198731</v>
      </c>
      <c r="Q233" s="32">
        <f>Taulukko5[[#This Row],[Tasaus 2024, €/asukas]]*Taulukko5[[#This Row],[Asukasluku 31.12.2022]]</f>
        <v>-10242467.330901686</v>
      </c>
      <c r="R233" s="32">
        <f>Taulukko5[[#This Row],[Tasaus 2025, €/asukas]]*Taulukko5[[#This Row],[Asukasluku 31.12.2022]]</f>
        <v>-9419521.804260198</v>
      </c>
      <c r="S233" s="32">
        <f>Taulukko5[[#This Row],[Tasaus 2026, €/asukas]]*Taulukko5[[#This Row],[Asukasluku 31.12.2022]]</f>
        <v>-8569524.7775780931</v>
      </c>
      <c r="T233" s="32">
        <f>Taulukko5[[#This Row],[Tasaus 2027, €/asukas]]*Taulukko5[[#This Row],[Asukasluku 31.12.2022]]</f>
        <v>-7691431.6152036125</v>
      </c>
      <c r="U233" s="64">
        <f t="shared" si="96"/>
        <v>4.1539029044853919</v>
      </c>
      <c r="V233" s="32">
        <f t="shared" si="97"/>
        <v>15.780469745511567</v>
      </c>
      <c r="W233" s="32">
        <f t="shared" si="98"/>
        <v>28.532395470180148</v>
      </c>
      <c r="X233" s="32">
        <f t="shared" si="99"/>
        <v>41.703496836603108</v>
      </c>
      <c r="Y233" s="99">
        <f t="shared" si="100"/>
        <v>55.309960962650692</v>
      </c>
      <c r="Z233" s="110">
        <v>21.5</v>
      </c>
      <c r="AA233" s="34">
        <f t="shared" si="83"/>
        <v>8.86</v>
      </c>
      <c r="AB233" s="33">
        <f t="shared" si="84"/>
        <v>-12.64</v>
      </c>
      <c r="AC233" s="32">
        <v>182.85586544814214</v>
      </c>
      <c r="AD233" s="15">
        <f t="shared" si="85"/>
        <v>-2.2716815204724385E-2</v>
      </c>
      <c r="AE233" s="15">
        <f t="shared" si="86"/>
        <v>-8.63000467982631E-2</v>
      </c>
      <c r="AF233" s="15">
        <f t="shared" si="87"/>
        <v>-0.15603762777996272</v>
      </c>
      <c r="AG233" s="15">
        <f t="shared" si="88"/>
        <v>-0.22806759156670425</v>
      </c>
      <c r="AH233" s="111">
        <f t="shared" si="89"/>
        <v>-0.3024784620777537</v>
      </c>
    </row>
    <row r="234" spans="1:34" ht="15.75" x14ac:dyDescent="0.25">
      <c r="A234" s="25">
        <v>700</v>
      </c>
      <c r="B234" s="26" t="s">
        <v>225</v>
      </c>
      <c r="C234" s="25">
        <v>9</v>
      </c>
      <c r="D234" s="25">
        <v>24</v>
      </c>
      <c r="E234" s="31">
        <f>'Tasapainon muutos, pl. tasaus'!D224</f>
        <v>4842</v>
      </c>
      <c r="F234" s="64">
        <v>-157.40284800607648</v>
      </c>
      <c r="G234" s="32">
        <v>-273.73463368052461</v>
      </c>
      <c r="H234" s="61">
        <f t="shared" si="101"/>
        <v>-116.33178567444813</v>
      </c>
      <c r="I234" s="64">
        <f t="shared" si="90"/>
        <v>120.48568857893352</v>
      </c>
      <c r="J234" s="32">
        <f t="shared" si="91"/>
        <v>102.11225541995969</v>
      </c>
      <c r="K234" s="32">
        <f t="shared" si="92"/>
        <v>84.864181144628276</v>
      </c>
      <c r="L234" s="32">
        <f t="shared" si="93"/>
        <v>68.035282511051236</v>
      </c>
      <c r="M234" s="32">
        <f t="shared" si="94"/>
        <v>51.641746637098819</v>
      </c>
      <c r="N234" s="61">
        <f t="shared" si="95"/>
        <v>-222.09288704342578</v>
      </c>
      <c r="O234" s="87">
        <f t="shared" si="82"/>
        <v>-64.690039037349294</v>
      </c>
      <c r="P234" s="32">
        <f>Taulukko5[[#This Row],[Tasaus 2023, €/asukas]]*Taulukko5[[#This Row],[Asukasluku 31.12.2022]]</f>
        <v>583391.70409919613</v>
      </c>
      <c r="Q234" s="32">
        <f>Taulukko5[[#This Row],[Tasaus 2024, €/asukas]]*Taulukko5[[#This Row],[Asukasluku 31.12.2022]]</f>
        <v>494427.54074344481</v>
      </c>
      <c r="R234" s="32">
        <f>Taulukko5[[#This Row],[Tasaus 2025, €/asukas]]*Taulukko5[[#This Row],[Asukasluku 31.12.2022]]</f>
        <v>410912.36510229012</v>
      </c>
      <c r="S234" s="32">
        <f>Taulukko5[[#This Row],[Tasaus 2026, €/asukas]]*Taulukko5[[#This Row],[Asukasluku 31.12.2022]]</f>
        <v>329426.83791851008</v>
      </c>
      <c r="T234" s="32">
        <f>Taulukko5[[#This Row],[Tasaus 2027, €/asukas]]*Taulukko5[[#This Row],[Asukasluku 31.12.2022]]</f>
        <v>250049.33721683247</v>
      </c>
      <c r="U234" s="64">
        <f t="shared" si="96"/>
        <v>4.1539029044853919</v>
      </c>
      <c r="V234" s="32">
        <f t="shared" si="97"/>
        <v>-14.219530254488433</v>
      </c>
      <c r="W234" s="32">
        <f t="shared" si="98"/>
        <v>-31.467604529819852</v>
      </c>
      <c r="X234" s="32">
        <f t="shared" si="99"/>
        <v>-48.296503163396892</v>
      </c>
      <c r="Y234" s="99">
        <f t="shared" si="100"/>
        <v>-64.690039037349308</v>
      </c>
      <c r="Z234" s="110">
        <v>20.5</v>
      </c>
      <c r="AA234" s="34">
        <f t="shared" si="83"/>
        <v>7.8599999999999994</v>
      </c>
      <c r="AB234" s="33">
        <f t="shared" si="84"/>
        <v>-12.64</v>
      </c>
      <c r="AC234" s="32">
        <v>186.08498629032584</v>
      </c>
      <c r="AD234" s="15">
        <f t="shared" si="85"/>
        <v>-2.2322611766241909E-2</v>
      </c>
      <c r="AE234" s="15">
        <f t="shared" si="86"/>
        <v>7.6414172566847627E-2</v>
      </c>
      <c r="AF234" s="15">
        <f t="shared" si="87"/>
        <v>0.1691034035423189</v>
      </c>
      <c r="AG234" s="15">
        <f t="shared" si="88"/>
        <v>0.25954003128466102</v>
      </c>
      <c r="AH234" s="111">
        <f t="shared" si="89"/>
        <v>0.34763706802450617</v>
      </c>
    </row>
    <row r="235" spans="1:34" ht="15.75" x14ac:dyDescent="0.25">
      <c r="A235" s="25">
        <v>702</v>
      </c>
      <c r="B235" s="26" t="s">
        <v>226</v>
      </c>
      <c r="C235" s="25">
        <v>6</v>
      </c>
      <c r="D235" s="25">
        <v>25</v>
      </c>
      <c r="E235" s="31">
        <f>'Tasapainon muutos, pl. tasaus'!D225</f>
        <v>4114</v>
      </c>
      <c r="F235" s="64">
        <v>-159.87582784904711</v>
      </c>
      <c r="G235" s="32">
        <v>-219.19367833615053</v>
      </c>
      <c r="H235" s="61">
        <f t="shared" si="101"/>
        <v>-59.317850487103414</v>
      </c>
      <c r="I235" s="64">
        <f t="shared" si="90"/>
        <v>63.471753391588805</v>
      </c>
      <c r="J235" s="32">
        <f t="shared" si="91"/>
        <v>45.098320232614988</v>
      </c>
      <c r="K235" s="32">
        <f t="shared" si="92"/>
        <v>27.850245957283565</v>
      </c>
      <c r="L235" s="32">
        <f t="shared" si="93"/>
        <v>11.021347323706516</v>
      </c>
      <c r="M235" s="32">
        <f t="shared" si="94"/>
        <v>-4.6900390373493082</v>
      </c>
      <c r="N235" s="61">
        <f t="shared" si="95"/>
        <v>-223.88371737349985</v>
      </c>
      <c r="O235" s="87">
        <f t="shared" si="82"/>
        <v>-64.007889524452736</v>
      </c>
      <c r="P235" s="32">
        <f>Taulukko5[[#This Row],[Tasaus 2023, €/asukas]]*Taulukko5[[#This Row],[Asukasluku 31.12.2022]]</f>
        <v>261122.79345299635</v>
      </c>
      <c r="Q235" s="32">
        <f>Taulukko5[[#This Row],[Tasaus 2024, €/asukas]]*Taulukko5[[#This Row],[Asukasluku 31.12.2022]]</f>
        <v>185534.48943697807</v>
      </c>
      <c r="R235" s="32">
        <f>Taulukko5[[#This Row],[Tasaus 2025, €/asukas]]*Taulukko5[[#This Row],[Asukasluku 31.12.2022]]</f>
        <v>114575.91186826459</v>
      </c>
      <c r="S235" s="32">
        <f>Taulukko5[[#This Row],[Tasaus 2026, €/asukas]]*Taulukko5[[#This Row],[Asukasluku 31.12.2022]]</f>
        <v>45341.82288972861</v>
      </c>
      <c r="T235" s="32">
        <f>Taulukko5[[#This Row],[Tasaus 2027, €/asukas]]*Taulukko5[[#This Row],[Asukasluku 31.12.2022]]</f>
        <v>-19294.820599655053</v>
      </c>
      <c r="U235" s="64">
        <f t="shared" si="96"/>
        <v>4.1539029044853919</v>
      </c>
      <c r="V235" s="32">
        <f t="shared" si="97"/>
        <v>-14.219530254488426</v>
      </c>
      <c r="W235" s="32">
        <f t="shared" si="98"/>
        <v>-31.467604529819848</v>
      </c>
      <c r="X235" s="32">
        <f t="shared" si="99"/>
        <v>-48.296503163396899</v>
      </c>
      <c r="Y235" s="99">
        <f t="shared" si="100"/>
        <v>-64.007889524452722</v>
      </c>
      <c r="Z235" s="110">
        <v>22</v>
      </c>
      <c r="AA235" s="34">
        <f t="shared" si="83"/>
        <v>9.36</v>
      </c>
      <c r="AB235" s="33">
        <f t="shared" si="84"/>
        <v>-12.64</v>
      </c>
      <c r="AC235" s="32">
        <v>152.42289164555967</v>
      </c>
      <c r="AD235" s="15">
        <f t="shared" si="85"/>
        <v>-2.7252487206086945E-2</v>
      </c>
      <c r="AE235" s="15">
        <f t="shared" si="86"/>
        <v>9.3289991424346949E-2</v>
      </c>
      <c r="AF235" s="15">
        <f t="shared" si="87"/>
        <v>0.20644933441489757</v>
      </c>
      <c r="AG235" s="15">
        <f t="shared" si="88"/>
        <v>0.31685859415201467</v>
      </c>
      <c r="AH235" s="111">
        <f t="shared" si="89"/>
        <v>0.41993619746629035</v>
      </c>
    </row>
    <row r="236" spans="1:34" ht="15.75" x14ac:dyDescent="0.25">
      <c r="A236" s="25">
        <v>704</v>
      </c>
      <c r="B236" s="26" t="s">
        <v>227</v>
      </c>
      <c r="C236" s="25">
        <v>2</v>
      </c>
      <c r="D236" s="25">
        <v>24</v>
      </c>
      <c r="E236" s="31">
        <f>'Tasapainon muutos, pl. tasaus'!D226</f>
        <v>6428</v>
      </c>
      <c r="F236" s="64">
        <v>13.576694390218989</v>
      </c>
      <c r="G236" s="32">
        <v>-28.590533389457789</v>
      </c>
      <c r="H236" s="61">
        <f t="shared" si="101"/>
        <v>-42.167227779676779</v>
      </c>
      <c r="I236" s="64">
        <f t="shared" si="90"/>
        <v>46.321130684162171</v>
      </c>
      <c r="J236" s="32">
        <f t="shared" si="91"/>
        <v>27.947697525188349</v>
      </c>
      <c r="K236" s="32">
        <f t="shared" si="92"/>
        <v>10.699623249856932</v>
      </c>
      <c r="L236" s="32">
        <f t="shared" si="93"/>
        <v>-3.2965031633968969</v>
      </c>
      <c r="M236" s="32">
        <f t="shared" si="94"/>
        <v>-4.6900390373493082</v>
      </c>
      <c r="N236" s="61">
        <f t="shared" si="95"/>
        <v>-33.280572426807097</v>
      </c>
      <c r="O236" s="87">
        <f t="shared" si="82"/>
        <v>-46.857266817026087</v>
      </c>
      <c r="P236" s="32">
        <f>Taulukko5[[#This Row],[Tasaus 2023, €/asukas]]*Taulukko5[[#This Row],[Asukasluku 31.12.2022]]</f>
        <v>297752.22803779441</v>
      </c>
      <c r="Q236" s="32">
        <f>Taulukko5[[#This Row],[Tasaus 2024, €/asukas]]*Taulukko5[[#This Row],[Asukasluku 31.12.2022]]</f>
        <v>179647.79969191071</v>
      </c>
      <c r="R236" s="32">
        <f>Taulukko5[[#This Row],[Tasaus 2025, €/asukas]]*Taulukko5[[#This Row],[Asukasluku 31.12.2022]]</f>
        <v>68777.178250080367</v>
      </c>
      <c r="S236" s="32">
        <f>Taulukko5[[#This Row],[Tasaus 2026, €/asukas]]*Taulukko5[[#This Row],[Asukasluku 31.12.2022]]</f>
        <v>-21189.922334315252</v>
      </c>
      <c r="T236" s="32">
        <f>Taulukko5[[#This Row],[Tasaus 2027, €/asukas]]*Taulukko5[[#This Row],[Asukasluku 31.12.2022]]</f>
        <v>-30147.570932081351</v>
      </c>
      <c r="U236" s="64">
        <f t="shared" si="96"/>
        <v>4.1539029044853919</v>
      </c>
      <c r="V236" s="32">
        <f t="shared" si="97"/>
        <v>-14.219530254488429</v>
      </c>
      <c r="W236" s="32">
        <f t="shared" si="98"/>
        <v>-31.467604529819845</v>
      </c>
      <c r="X236" s="32">
        <f t="shared" si="99"/>
        <v>-45.463730943073678</v>
      </c>
      <c r="Y236" s="99">
        <f t="shared" si="100"/>
        <v>-46.857266817026087</v>
      </c>
      <c r="Z236" s="110">
        <v>19.75</v>
      </c>
      <c r="AA236" s="34">
        <f t="shared" si="83"/>
        <v>7.1099999999999994</v>
      </c>
      <c r="AB236" s="33">
        <f t="shared" si="84"/>
        <v>-12.64</v>
      </c>
      <c r="AC236" s="32">
        <v>204.31406576635567</v>
      </c>
      <c r="AD236" s="15">
        <f t="shared" si="85"/>
        <v>-2.0330968839098955E-2</v>
      </c>
      <c r="AE236" s="15">
        <f t="shared" si="86"/>
        <v>6.9596433320206361E-2</v>
      </c>
      <c r="AF236" s="15">
        <f t="shared" si="87"/>
        <v>0.15401585011677452</v>
      </c>
      <c r="AG236" s="15">
        <f t="shared" si="88"/>
        <v>0.22251884995066343</v>
      </c>
      <c r="AH236" s="111">
        <f t="shared" si="89"/>
        <v>0.22933940764807617</v>
      </c>
    </row>
    <row r="237" spans="1:34" ht="15.75" x14ac:dyDescent="0.25">
      <c r="A237" s="25">
        <v>707</v>
      </c>
      <c r="B237" s="26" t="s">
        <v>228</v>
      </c>
      <c r="C237" s="25">
        <v>12</v>
      </c>
      <c r="D237" s="25">
        <v>25</v>
      </c>
      <c r="E237" s="31">
        <f>'Tasapainon muutos, pl. tasaus'!D227</f>
        <v>1960</v>
      </c>
      <c r="F237" s="64">
        <v>712.57138877876616</v>
      </c>
      <c r="G237" s="32">
        <v>707.11632943711129</v>
      </c>
      <c r="H237" s="61">
        <f t="shared" si="101"/>
        <v>-5.4550593416548736</v>
      </c>
      <c r="I237" s="64">
        <f t="shared" si="90"/>
        <v>9.6089622461402655</v>
      </c>
      <c r="J237" s="32">
        <f t="shared" si="91"/>
        <v>0.78046974551157189</v>
      </c>
      <c r="K237" s="32">
        <f t="shared" si="92"/>
        <v>-1.467604529819847</v>
      </c>
      <c r="L237" s="32">
        <f t="shared" si="93"/>
        <v>-3.2965031633968969</v>
      </c>
      <c r="M237" s="32">
        <f t="shared" si="94"/>
        <v>-4.6900390373493082</v>
      </c>
      <c r="N237" s="61">
        <f t="shared" si="95"/>
        <v>702.42629039976202</v>
      </c>
      <c r="O237" s="87">
        <f t="shared" si="82"/>
        <v>-10.145098379004139</v>
      </c>
      <c r="P237" s="32">
        <f>Taulukko5[[#This Row],[Tasaus 2023, €/asukas]]*Taulukko5[[#This Row],[Asukasluku 31.12.2022]]</f>
        <v>18833.56600243492</v>
      </c>
      <c r="Q237" s="32">
        <f>Taulukko5[[#This Row],[Tasaus 2024, €/asukas]]*Taulukko5[[#This Row],[Asukasluku 31.12.2022]]</f>
        <v>1529.7207012026809</v>
      </c>
      <c r="R237" s="32">
        <f>Taulukko5[[#This Row],[Tasaus 2025, €/asukas]]*Taulukko5[[#This Row],[Asukasluku 31.12.2022]]</f>
        <v>-2876.5048784469</v>
      </c>
      <c r="S237" s="32">
        <f>Taulukko5[[#This Row],[Tasaus 2026, €/asukas]]*Taulukko5[[#This Row],[Asukasluku 31.12.2022]]</f>
        <v>-6461.1462002579183</v>
      </c>
      <c r="T237" s="32">
        <f>Taulukko5[[#This Row],[Tasaus 2027, €/asukas]]*Taulukko5[[#This Row],[Asukasluku 31.12.2022]]</f>
        <v>-9192.4765132046432</v>
      </c>
      <c r="U237" s="64">
        <f t="shared" si="96"/>
        <v>4.1539029044853919</v>
      </c>
      <c r="V237" s="32">
        <f t="shared" si="97"/>
        <v>-4.6745895961433019</v>
      </c>
      <c r="W237" s="32">
        <f t="shared" si="98"/>
        <v>-6.9226638714747208</v>
      </c>
      <c r="X237" s="32">
        <f t="shared" si="99"/>
        <v>-8.7515625050517709</v>
      </c>
      <c r="Y237" s="99">
        <f t="shared" si="100"/>
        <v>-10.145098379004182</v>
      </c>
      <c r="Z237" s="110">
        <v>21.500000000000004</v>
      </c>
      <c r="AA237" s="34">
        <f t="shared" si="83"/>
        <v>8.860000000000003</v>
      </c>
      <c r="AB237" s="33">
        <f t="shared" si="84"/>
        <v>-12.64</v>
      </c>
      <c r="AC237" s="32">
        <v>125.96642053011037</v>
      </c>
      <c r="AD237" s="15">
        <f t="shared" si="85"/>
        <v>-3.2976271668309132E-2</v>
      </c>
      <c r="AE237" s="15">
        <f t="shared" si="86"/>
        <v>3.7109807331755625E-2</v>
      </c>
      <c r="AF237" s="15">
        <f t="shared" si="87"/>
        <v>5.4956422849373278E-2</v>
      </c>
      <c r="AG237" s="15">
        <f t="shared" si="88"/>
        <v>6.9475360720914051E-2</v>
      </c>
      <c r="AH237" s="111">
        <f t="shared" si="89"/>
        <v>8.0538117510286403E-2</v>
      </c>
    </row>
    <row r="238" spans="1:34" ht="15.75" x14ac:dyDescent="0.25">
      <c r="A238" s="25">
        <v>710</v>
      </c>
      <c r="B238" s="26" t="s">
        <v>229</v>
      </c>
      <c r="C238" s="25">
        <v>33</v>
      </c>
      <c r="D238" s="25">
        <v>22</v>
      </c>
      <c r="E238" s="31">
        <f>'Tasapainon muutos, pl. tasaus'!D228</f>
        <v>27306</v>
      </c>
      <c r="F238" s="64">
        <v>141.67250296754327</v>
      </c>
      <c r="G238" s="32">
        <v>138.6577059273292</v>
      </c>
      <c r="H238" s="61">
        <f t="shared" si="101"/>
        <v>-3.0147970402140629</v>
      </c>
      <c r="I238" s="64">
        <f t="shared" si="90"/>
        <v>7.1686999446994548</v>
      </c>
      <c r="J238" s="32">
        <f t="shared" si="91"/>
        <v>0.78046974551157189</v>
      </c>
      <c r="K238" s="32">
        <f t="shared" si="92"/>
        <v>-1.467604529819847</v>
      </c>
      <c r="L238" s="32">
        <f t="shared" si="93"/>
        <v>-3.2965031633968969</v>
      </c>
      <c r="M238" s="32">
        <f t="shared" si="94"/>
        <v>-4.6900390373493082</v>
      </c>
      <c r="N238" s="61">
        <f t="shared" si="95"/>
        <v>133.96766688997991</v>
      </c>
      <c r="O238" s="87">
        <f t="shared" si="82"/>
        <v>-7.7048360775633569</v>
      </c>
      <c r="P238" s="32">
        <f>Taulukko5[[#This Row],[Tasaus 2023, €/asukas]]*Taulukko5[[#This Row],[Asukasluku 31.12.2022]]</f>
        <v>195748.5206899633</v>
      </c>
      <c r="Q238" s="32">
        <f>Taulukko5[[#This Row],[Tasaus 2024, €/asukas]]*Taulukko5[[#This Row],[Asukasluku 31.12.2022]]</f>
        <v>21311.506870938982</v>
      </c>
      <c r="R238" s="32">
        <f>Taulukko5[[#This Row],[Tasaus 2025, €/asukas]]*Taulukko5[[#This Row],[Asukasluku 31.12.2022]]</f>
        <v>-40074.409291260745</v>
      </c>
      <c r="S238" s="32">
        <f>Taulukko5[[#This Row],[Tasaus 2026, €/asukas]]*Taulukko5[[#This Row],[Asukasluku 31.12.2022]]</f>
        <v>-90014.31537971567</v>
      </c>
      <c r="T238" s="32">
        <f>Taulukko5[[#This Row],[Tasaus 2027, €/asukas]]*Taulukko5[[#This Row],[Asukasluku 31.12.2022]]</f>
        <v>-128066.2059538602</v>
      </c>
      <c r="U238" s="64">
        <f t="shared" si="96"/>
        <v>4.1539029044853919</v>
      </c>
      <c r="V238" s="32">
        <f t="shared" si="97"/>
        <v>-2.2343272947024913</v>
      </c>
      <c r="W238" s="32">
        <f t="shared" si="98"/>
        <v>-4.4824015700339102</v>
      </c>
      <c r="X238" s="32">
        <f t="shared" si="99"/>
        <v>-6.3113002036109602</v>
      </c>
      <c r="Y238" s="99">
        <f t="shared" si="100"/>
        <v>-7.7048360775633711</v>
      </c>
      <c r="Z238" s="110">
        <v>22</v>
      </c>
      <c r="AA238" s="34">
        <f t="shared" si="83"/>
        <v>9.36</v>
      </c>
      <c r="AB238" s="33">
        <f t="shared" si="84"/>
        <v>-12.64</v>
      </c>
      <c r="AC238" s="32">
        <v>186.13673574210603</v>
      </c>
      <c r="AD238" s="15">
        <f t="shared" si="85"/>
        <v>-2.2316405667716546E-2</v>
      </c>
      <c r="AE238" s="15">
        <f t="shared" si="86"/>
        <v>1.2003687965164329E-2</v>
      </c>
      <c r="AF238" s="15">
        <f t="shared" si="87"/>
        <v>2.4081230135271709E-2</v>
      </c>
      <c r="AG238" s="15">
        <f t="shared" si="88"/>
        <v>3.3906795337570107E-2</v>
      </c>
      <c r="AH238" s="111">
        <f t="shared" si="89"/>
        <v>4.1393419986898689E-2</v>
      </c>
    </row>
    <row r="239" spans="1:34" ht="15.75" x14ac:dyDescent="0.25">
      <c r="A239" s="25">
        <v>729</v>
      </c>
      <c r="B239" s="26" t="s">
        <v>230</v>
      </c>
      <c r="C239" s="25">
        <v>13</v>
      </c>
      <c r="D239" s="25">
        <v>24</v>
      </c>
      <c r="E239" s="31">
        <f>'Tasapainon muutos, pl. tasaus'!D229</f>
        <v>8975</v>
      </c>
      <c r="F239" s="64">
        <v>104.34917925848602</v>
      </c>
      <c r="G239" s="32">
        <v>124.05449782876335</v>
      </c>
      <c r="H239" s="61">
        <f t="shared" si="101"/>
        <v>19.705318570277328</v>
      </c>
      <c r="I239" s="64">
        <f t="shared" si="90"/>
        <v>-15.551415665791936</v>
      </c>
      <c r="J239" s="32">
        <f t="shared" si="91"/>
        <v>-3.924848824765756</v>
      </c>
      <c r="K239" s="32">
        <f t="shared" si="92"/>
        <v>-1.467604529819847</v>
      </c>
      <c r="L239" s="32">
        <f t="shared" si="93"/>
        <v>-3.2965031633968969</v>
      </c>
      <c r="M239" s="32">
        <f t="shared" si="94"/>
        <v>-4.6900390373493082</v>
      </c>
      <c r="N239" s="61">
        <f t="shared" si="95"/>
        <v>119.36445879141404</v>
      </c>
      <c r="O239" s="87">
        <f t="shared" si="82"/>
        <v>15.01527953292802</v>
      </c>
      <c r="P239" s="32">
        <f>Taulukko5[[#This Row],[Tasaus 2023, €/asukas]]*Taulukko5[[#This Row],[Asukasluku 31.12.2022]]</f>
        <v>-139573.95560048262</v>
      </c>
      <c r="Q239" s="32">
        <f>Taulukko5[[#This Row],[Tasaus 2024, €/asukas]]*Taulukko5[[#This Row],[Asukasluku 31.12.2022]]</f>
        <v>-35225.518202272659</v>
      </c>
      <c r="R239" s="32">
        <f>Taulukko5[[#This Row],[Tasaus 2025, €/asukas]]*Taulukko5[[#This Row],[Asukasluku 31.12.2022]]</f>
        <v>-13171.750655133126</v>
      </c>
      <c r="S239" s="32">
        <f>Taulukko5[[#This Row],[Tasaus 2026, €/asukas]]*Taulukko5[[#This Row],[Asukasluku 31.12.2022]]</f>
        <v>-29586.115891487148</v>
      </c>
      <c r="T239" s="32">
        <f>Taulukko5[[#This Row],[Tasaus 2027, €/asukas]]*Taulukko5[[#This Row],[Asukasluku 31.12.2022]]</f>
        <v>-42093.100360210039</v>
      </c>
      <c r="U239" s="64">
        <f t="shared" si="96"/>
        <v>4.1539029044853919</v>
      </c>
      <c r="V239" s="32">
        <f t="shared" si="97"/>
        <v>15.780469745511571</v>
      </c>
      <c r="W239" s="32">
        <f t="shared" si="98"/>
        <v>18.23771404045748</v>
      </c>
      <c r="X239" s="32">
        <f t="shared" si="99"/>
        <v>16.408815406880432</v>
      </c>
      <c r="Y239" s="99">
        <f t="shared" si="100"/>
        <v>15.01527953292802</v>
      </c>
      <c r="Z239" s="110">
        <v>22</v>
      </c>
      <c r="AA239" s="34">
        <f t="shared" si="83"/>
        <v>9.36</v>
      </c>
      <c r="AB239" s="33">
        <f t="shared" si="84"/>
        <v>-12.64</v>
      </c>
      <c r="AC239" s="32">
        <v>144.25851924967748</v>
      </c>
      <c r="AD239" s="15">
        <f t="shared" si="85"/>
        <v>-2.879485333754165E-2</v>
      </c>
      <c r="AE239" s="15">
        <f t="shared" si="86"/>
        <v>-0.10939021021142813</v>
      </c>
      <c r="AF239" s="15">
        <f t="shared" si="87"/>
        <v>-0.12642382671967053</v>
      </c>
      <c r="AG239" s="15">
        <f t="shared" si="88"/>
        <v>-0.11374590209456291</v>
      </c>
      <c r="AH239" s="111">
        <f t="shared" si="89"/>
        <v>-0.10408591195186269</v>
      </c>
    </row>
    <row r="240" spans="1:34" ht="15.75" x14ac:dyDescent="0.25">
      <c r="A240" s="25">
        <v>732</v>
      </c>
      <c r="B240" s="26" t="s">
        <v>231</v>
      </c>
      <c r="C240" s="25">
        <v>19</v>
      </c>
      <c r="D240" s="25">
        <v>25</v>
      </c>
      <c r="E240" s="31">
        <f>'Tasapainon muutos, pl. tasaus'!D230</f>
        <v>3336</v>
      </c>
      <c r="F240" s="64">
        <v>866.40456746919835</v>
      </c>
      <c r="G240" s="32">
        <v>726.29584413715099</v>
      </c>
      <c r="H240" s="61">
        <f t="shared" si="101"/>
        <v>-140.10872333204736</v>
      </c>
      <c r="I240" s="64">
        <f t="shared" si="90"/>
        <v>144.26262623653275</v>
      </c>
      <c r="J240" s="32">
        <f t="shared" si="91"/>
        <v>125.88919307755893</v>
      </c>
      <c r="K240" s="32">
        <f t="shared" si="92"/>
        <v>108.64111880222751</v>
      </c>
      <c r="L240" s="32">
        <f t="shared" si="93"/>
        <v>91.81222016865047</v>
      </c>
      <c r="M240" s="32">
        <f t="shared" si="94"/>
        <v>75.418684294698053</v>
      </c>
      <c r="N240" s="61">
        <f t="shared" si="95"/>
        <v>801.71452843184909</v>
      </c>
      <c r="O240" s="87">
        <f t="shared" si="82"/>
        <v>-64.690039037349266</v>
      </c>
      <c r="P240" s="32">
        <f>Taulukko5[[#This Row],[Tasaus 2023, €/asukas]]*Taulukko5[[#This Row],[Asukasluku 31.12.2022]]</f>
        <v>481260.12112507329</v>
      </c>
      <c r="Q240" s="32">
        <f>Taulukko5[[#This Row],[Tasaus 2024, €/asukas]]*Taulukko5[[#This Row],[Asukasluku 31.12.2022]]</f>
        <v>419966.34810673661</v>
      </c>
      <c r="R240" s="32">
        <f>Taulukko5[[#This Row],[Tasaus 2025, €/asukas]]*Taulukko5[[#This Row],[Asukasluku 31.12.2022]]</f>
        <v>362426.77232423099</v>
      </c>
      <c r="S240" s="32">
        <f>Taulukko5[[#This Row],[Tasaus 2026, €/asukas]]*Taulukko5[[#This Row],[Asukasluku 31.12.2022]]</f>
        <v>306285.56648261799</v>
      </c>
      <c r="T240" s="32">
        <f>Taulukko5[[#This Row],[Tasaus 2027, €/asukas]]*Taulukko5[[#This Row],[Asukasluku 31.12.2022]]</f>
        <v>251596.7308071127</v>
      </c>
      <c r="U240" s="64">
        <f t="shared" si="96"/>
        <v>4.1539029044853919</v>
      </c>
      <c r="V240" s="32">
        <f t="shared" si="97"/>
        <v>-14.219530254488433</v>
      </c>
      <c r="W240" s="32">
        <f t="shared" si="98"/>
        <v>-31.467604529819852</v>
      </c>
      <c r="X240" s="32">
        <f t="shared" si="99"/>
        <v>-48.296503163396892</v>
      </c>
      <c r="Y240" s="99">
        <f t="shared" si="100"/>
        <v>-64.690039037349308</v>
      </c>
      <c r="Z240" s="110">
        <v>20.25</v>
      </c>
      <c r="AA240" s="34">
        <f t="shared" si="83"/>
        <v>7.6099999999999994</v>
      </c>
      <c r="AB240" s="33">
        <f t="shared" si="84"/>
        <v>-12.64</v>
      </c>
      <c r="AC240" s="32">
        <v>150.85223960823328</v>
      </c>
      <c r="AD240" s="15">
        <f t="shared" si="85"/>
        <v>-2.7536236222101659E-2</v>
      </c>
      <c r="AE240" s="15">
        <f t="shared" si="86"/>
        <v>9.4261313530491025E-2</v>
      </c>
      <c r="AF240" s="15">
        <f t="shared" si="87"/>
        <v>0.2085988554862821</v>
      </c>
      <c r="AG240" s="15">
        <f t="shared" si="88"/>
        <v>0.32015768071341877</v>
      </c>
      <c r="AH240" s="111">
        <f t="shared" si="89"/>
        <v>0.42883048475349667</v>
      </c>
    </row>
    <row r="241" spans="1:34" ht="15.75" x14ac:dyDescent="0.25">
      <c r="A241" s="25">
        <v>734</v>
      </c>
      <c r="B241" s="26" t="s">
        <v>232</v>
      </c>
      <c r="C241" s="25">
        <v>2</v>
      </c>
      <c r="D241" s="25">
        <v>21</v>
      </c>
      <c r="E241" s="31">
        <f>'Tasapainon muutos, pl. tasaus'!D231</f>
        <v>50933</v>
      </c>
      <c r="F241" s="64">
        <v>77.746974068224858</v>
      </c>
      <c r="G241" s="32">
        <v>62.052660540633923</v>
      </c>
      <c r="H241" s="61">
        <f t="shared" si="101"/>
        <v>-15.694313527590936</v>
      </c>
      <c r="I241" s="64">
        <f t="shared" si="90"/>
        <v>19.848216432076327</v>
      </c>
      <c r="J241" s="32">
        <f t="shared" si="91"/>
        <v>1.4747832731025075</v>
      </c>
      <c r="K241" s="32">
        <f t="shared" si="92"/>
        <v>-1.467604529819847</v>
      </c>
      <c r="L241" s="32">
        <f t="shared" si="93"/>
        <v>-3.2965031633968969</v>
      </c>
      <c r="M241" s="32">
        <f t="shared" si="94"/>
        <v>-4.6900390373493082</v>
      </c>
      <c r="N241" s="61">
        <f t="shared" si="95"/>
        <v>57.362621503284615</v>
      </c>
      <c r="O241" s="87">
        <f t="shared" si="82"/>
        <v>-20.384352564940244</v>
      </c>
      <c r="P241" s="32">
        <f>Taulukko5[[#This Row],[Tasaus 2023, €/asukas]]*Taulukko5[[#This Row],[Asukasluku 31.12.2022]]</f>
        <v>1010929.2075349436</v>
      </c>
      <c r="Q241" s="32">
        <f>Taulukko5[[#This Row],[Tasaus 2024, €/asukas]]*Taulukko5[[#This Row],[Asukasluku 31.12.2022]]</f>
        <v>75115.136448930018</v>
      </c>
      <c r="R241" s="32">
        <f>Taulukko5[[#This Row],[Tasaus 2025, €/asukas]]*Taulukko5[[#This Row],[Asukasluku 31.12.2022]]</f>
        <v>-74749.501517314275</v>
      </c>
      <c r="S241" s="32">
        <f>Taulukko5[[#This Row],[Tasaus 2026, €/asukas]]*Taulukko5[[#This Row],[Asukasluku 31.12.2022]]</f>
        <v>-167900.79562129415</v>
      </c>
      <c r="T241" s="32">
        <f>Taulukko5[[#This Row],[Tasaus 2027, €/asukas]]*Taulukko5[[#This Row],[Asukasluku 31.12.2022]]</f>
        <v>-238877.7582893123</v>
      </c>
      <c r="U241" s="64">
        <f t="shared" si="96"/>
        <v>4.1539029044853919</v>
      </c>
      <c r="V241" s="32">
        <f t="shared" si="97"/>
        <v>-14.219530254488427</v>
      </c>
      <c r="W241" s="32">
        <f t="shared" si="98"/>
        <v>-17.161918057410784</v>
      </c>
      <c r="X241" s="32">
        <f t="shared" si="99"/>
        <v>-18.990816690987831</v>
      </c>
      <c r="Y241" s="99">
        <f t="shared" si="100"/>
        <v>-20.384352564940244</v>
      </c>
      <c r="Z241" s="110">
        <v>20.75</v>
      </c>
      <c r="AA241" s="34">
        <f t="shared" si="83"/>
        <v>8.11</v>
      </c>
      <c r="AB241" s="33">
        <f t="shared" si="84"/>
        <v>-12.64</v>
      </c>
      <c r="AC241" s="32">
        <v>177.8865439917295</v>
      </c>
      <c r="AD241" s="15">
        <f t="shared" si="85"/>
        <v>-2.3351417208254493E-2</v>
      </c>
      <c r="AE241" s="15">
        <f t="shared" si="86"/>
        <v>7.993595207037997E-2</v>
      </c>
      <c r="AF241" s="15">
        <f t="shared" si="87"/>
        <v>9.647676362866825E-2</v>
      </c>
      <c r="AG241" s="15">
        <f t="shared" si="88"/>
        <v>0.10675802826250182</v>
      </c>
      <c r="AH241" s="111">
        <f t="shared" si="89"/>
        <v>0.11459187472824238</v>
      </c>
    </row>
    <row r="242" spans="1:34" ht="15.75" x14ac:dyDescent="0.25">
      <c r="A242" s="25">
        <v>738</v>
      </c>
      <c r="B242" s="26" t="s">
        <v>233</v>
      </c>
      <c r="C242" s="25">
        <v>2</v>
      </c>
      <c r="D242" s="25">
        <v>25</v>
      </c>
      <c r="E242" s="31">
        <f>'Tasapainon muutos, pl. tasaus'!D232</f>
        <v>2917</v>
      </c>
      <c r="F242" s="64">
        <v>145.70766223994661</v>
      </c>
      <c r="G242" s="32">
        <v>137.72363720022628</v>
      </c>
      <c r="H242" s="61">
        <f t="shared" si="101"/>
        <v>-7.9840250397203363</v>
      </c>
      <c r="I242" s="64">
        <f t="shared" si="90"/>
        <v>12.137927944205728</v>
      </c>
      <c r="J242" s="32">
        <f t="shared" si="91"/>
        <v>0.78046974551157189</v>
      </c>
      <c r="K242" s="32">
        <f t="shared" si="92"/>
        <v>-1.467604529819847</v>
      </c>
      <c r="L242" s="32">
        <f t="shared" si="93"/>
        <v>-3.2965031633968969</v>
      </c>
      <c r="M242" s="32">
        <f t="shared" si="94"/>
        <v>-4.6900390373493082</v>
      </c>
      <c r="N242" s="61">
        <f t="shared" si="95"/>
        <v>133.03359816287696</v>
      </c>
      <c r="O242" s="87">
        <f t="shared" si="82"/>
        <v>-12.674064077069659</v>
      </c>
      <c r="P242" s="32">
        <f>Taulukko5[[#This Row],[Tasaus 2023, €/asukas]]*Taulukko5[[#This Row],[Asukasluku 31.12.2022]]</f>
        <v>35406.335813248108</v>
      </c>
      <c r="Q242" s="32">
        <f>Taulukko5[[#This Row],[Tasaus 2024, €/asukas]]*Taulukko5[[#This Row],[Asukasluku 31.12.2022]]</f>
        <v>2276.630247657255</v>
      </c>
      <c r="R242" s="32">
        <f>Taulukko5[[#This Row],[Tasaus 2025, €/asukas]]*Taulukko5[[#This Row],[Asukasluku 31.12.2022]]</f>
        <v>-4281.0024134844934</v>
      </c>
      <c r="S242" s="32">
        <f>Taulukko5[[#This Row],[Tasaus 2026, €/asukas]]*Taulukko5[[#This Row],[Asukasluku 31.12.2022]]</f>
        <v>-9615.8997276287482</v>
      </c>
      <c r="T242" s="32">
        <f>Taulukko5[[#This Row],[Tasaus 2027, €/asukas]]*Taulukko5[[#This Row],[Asukasluku 31.12.2022]]</f>
        <v>-13680.843871947933</v>
      </c>
      <c r="U242" s="64">
        <f t="shared" si="96"/>
        <v>4.1539029044853919</v>
      </c>
      <c r="V242" s="32">
        <f t="shared" si="97"/>
        <v>-7.2035552942087646</v>
      </c>
      <c r="W242" s="32">
        <f t="shared" si="98"/>
        <v>-9.4516295695401826</v>
      </c>
      <c r="X242" s="32">
        <f t="shared" si="99"/>
        <v>-11.280528203117234</v>
      </c>
      <c r="Y242" s="99">
        <f t="shared" si="100"/>
        <v>-12.674064077069644</v>
      </c>
      <c r="Z242" s="110">
        <v>21.5</v>
      </c>
      <c r="AA242" s="34">
        <f t="shared" si="83"/>
        <v>8.86</v>
      </c>
      <c r="AB242" s="33">
        <f t="shared" si="84"/>
        <v>-12.64</v>
      </c>
      <c r="AC242" s="32">
        <v>180.2494070992183</v>
      </c>
      <c r="AD242" s="15">
        <f t="shared" si="85"/>
        <v>-2.304530689634322E-2</v>
      </c>
      <c r="AE242" s="15">
        <f t="shared" si="86"/>
        <v>3.9964377193449335E-2</v>
      </c>
      <c r="AF242" s="15">
        <f t="shared" si="87"/>
        <v>5.243639755407091E-2</v>
      </c>
      <c r="AG242" s="15">
        <f t="shared" si="88"/>
        <v>6.2582886593950712E-2</v>
      </c>
      <c r="AH242" s="111">
        <f t="shared" si="89"/>
        <v>7.0314040312449991E-2</v>
      </c>
    </row>
    <row r="243" spans="1:34" ht="15.75" x14ac:dyDescent="0.25">
      <c r="A243" s="25">
        <v>739</v>
      </c>
      <c r="B243" s="26" t="s">
        <v>234</v>
      </c>
      <c r="C243" s="25">
        <v>9</v>
      </c>
      <c r="D243" s="25">
        <v>25</v>
      </c>
      <c r="E243" s="31">
        <f>'Tasapainon muutos, pl. tasaus'!D233</f>
        <v>3256</v>
      </c>
      <c r="F243" s="64">
        <v>143.05114197036875</v>
      </c>
      <c r="G243" s="32">
        <v>-185.88594148458836</v>
      </c>
      <c r="H243" s="61">
        <f t="shared" si="101"/>
        <v>-328.93708345495713</v>
      </c>
      <c r="I243" s="64">
        <f t="shared" si="90"/>
        <v>333.09098635944252</v>
      </c>
      <c r="J243" s="32">
        <f t="shared" si="91"/>
        <v>314.71755320046873</v>
      </c>
      <c r="K243" s="32">
        <f t="shared" si="92"/>
        <v>297.46947892513731</v>
      </c>
      <c r="L243" s="32">
        <f t="shared" si="93"/>
        <v>280.64058029156024</v>
      </c>
      <c r="M243" s="32">
        <f t="shared" si="94"/>
        <v>264.24704441760781</v>
      </c>
      <c r="N243" s="61">
        <f t="shared" si="95"/>
        <v>78.361102933019453</v>
      </c>
      <c r="O243" s="87">
        <f t="shared" si="82"/>
        <v>-64.690039037349294</v>
      </c>
      <c r="P243" s="32">
        <f>Taulukko5[[#This Row],[Tasaus 2023, €/asukas]]*Taulukko5[[#This Row],[Asukasluku 31.12.2022]]</f>
        <v>1084544.2515863448</v>
      </c>
      <c r="Q243" s="32">
        <f>Taulukko5[[#This Row],[Tasaus 2024, €/asukas]]*Taulukko5[[#This Row],[Asukasluku 31.12.2022]]</f>
        <v>1024720.3532207261</v>
      </c>
      <c r="R243" s="32">
        <f>Taulukko5[[#This Row],[Tasaus 2025, €/asukas]]*Taulukko5[[#This Row],[Asukasluku 31.12.2022]]</f>
        <v>968560.62338024704</v>
      </c>
      <c r="S243" s="32">
        <f>Taulukko5[[#This Row],[Tasaus 2026, €/asukas]]*Taulukko5[[#This Row],[Asukasluku 31.12.2022]]</f>
        <v>913765.7294293202</v>
      </c>
      <c r="T243" s="32">
        <f>Taulukko5[[#This Row],[Tasaus 2027, €/asukas]]*Taulukko5[[#This Row],[Asukasluku 31.12.2022]]</f>
        <v>860388.37662373099</v>
      </c>
      <c r="U243" s="64">
        <f t="shared" si="96"/>
        <v>4.1539029044853919</v>
      </c>
      <c r="V243" s="32">
        <f t="shared" si="97"/>
        <v>-14.219530254488404</v>
      </c>
      <c r="W243" s="32">
        <f t="shared" si="98"/>
        <v>-31.467604529819823</v>
      </c>
      <c r="X243" s="32">
        <f t="shared" si="99"/>
        <v>-48.296503163396892</v>
      </c>
      <c r="Y243" s="99">
        <f t="shared" si="100"/>
        <v>-64.690039037349322</v>
      </c>
      <c r="Z243" s="110">
        <v>21.5</v>
      </c>
      <c r="AA243" s="34">
        <f t="shared" si="83"/>
        <v>8.86</v>
      </c>
      <c r="AB243" s="33">
        <f t="shared" si="84"/>
        <v>-12.64</v>
      </c>
      <c r="AC243" s="32">
        <v>152.3037071462993</v>
      </c>
      <c r="AD243" s="15">
        <f t="shared" si="85"/>
        <v>-2.7273813502748503E-2</v>
      </c>
      <c r="AE243" s="15">
        <f t="shared" si="86"/>
        <v>9.3362995037471169E-2</v>
      </c>
      <c r="AF243" s="15">
        <f t="shared" si="87"/>
        <v>0.20661089030218283</v>
      </c>
      <c r="AG243" s="15">
        <f t="shared" si="88"/>
        <v>0.31710655024965628</v>
      </c>
      <c r="AH243" s="111">
        <f t="shared" si="89"/>
        <v>0.42474369304228171</v>
      </c>
    </row>
    <row r="244" spans="1:34" ht="15.75" x14ac:dyDescent="0.25">
      <c r="A244" s="25">
        <v>740</v>
      </c>
      <c r="B244" s="26" t="s">
        <v>235</v>
      </c>
      <c r="C244" s="25">
        <v>10</v>
      </c>
      <c r="D244" s="25">
        <v>22</v>
      </c>
      <c r="E244" s="31">
        <f>'Tasapainon muutos, pl. tasaus'!D234</f>
        <v>32085</v>
      </c>
      <c r="F244" s="64">
        <v>83.282743743538063</v>
      </c>
      <c r="G244" s="32">
        <v>143.44290409473052</v>
      </c>
      <c r="H244" s="61">
        <f t="shared" si="101"/>
        <v>60.160160351192459</v>
      </c>
      <c r="I244" s="64">
        <f t="shared" si="90"/>
        <v>-56.006257446707068</v>
      </c>
      <c r="J244" s="32">
        <f t="shared" si="91"/>
        <v>-44.379690605680885</v>
      </c>
      <c r="K244" s="32">
        <f t="shared" si="92"/>
        <v>-31.627764881012308</v>
      </c>
      <c r="L244" s="32">
        <f t="shared" si="93"/>
        <v>-18.456663514589355</v>
      </c>
      <c r="M244" s="32">
        <f t="shared" si="94"/>
        <v>-4.8501993885417676</v>
      </c>
      <c r="N244" s="61">
        <f t="shared" si="95"/>
        <v>138.59270470618875</v>
      </c>
      <c r="O244" s="87">
        <f t="shared" si="82"/>
        <v>55.309960962650692</v>
      </c>
      <c r="P244" s="32">
        <f>Taulukko5[[#This Row],[Tasaus 2023, €/asukas]]*Taulukko5[[#This Row],[Asukasluku 31.12.2022]]</f>
        <v>-1796960.7701775962</v>
      </c>
      <c r="Q244" s="32">
        <f>Taulukko5[[#This Row],[Tasaus 2024, €/asukas]]*Taulukko5[[#This Row],[Asukasluku 31.12.2022]]</f>
        <v>-1423922.3730832711</v>
      </c>
      <c r="R244" s="32">
        <f>Taulukko5[[#This Row],[Tasaus 2025, €/asukas]]*Taulukko5[[#This Row],[Asukasluku 31.12.2022]]</f>
        <v>-1014776.8362072799</v>
      </c>
      <c r="S244" s="32">
        <f>Taulukko5[[#This Row],[Tasaus 2026, €/asukas]]*Taulukko5[[#This Row],[Asukasluku 31.12.2022]]</f>
        <v>-592182.04886559944</v>
      </c>
      <c r="T244" s="32">
        <f>Taulukko5[[#This Row],[Tasaus 2027, €/asukas]]*Taulukko5[[#This Row],[Asukasluku 31.12.2022]]</f>
        <v>-155618.64738136262</v>
      </c>
      <c r="U244" s="64">
        <f t="shared" si="96"/>
        <v>4.1539029044853919</v>
      </c>
      <c r="V244" s="32">
        <f t="shared" si="97"/>
        <v>15.780469745511574</v>
      </c>
      <c r="W244" s="32">
        <f t="shared" si="98"/>
        <v>28.532395470180152</v>
      </c>
      <c r="X244" s="32">
        <f t="shared" si="99"/>
        <v>41.703496836603108</v>
      </c>
      <c r="Y244" s="99">
        <f t="shared" si="100"/>
        <v>55.309960962650692</v>
      </c>
      <c r="Z244" s="110">
        <v>22</v>
      </c>
      <c r="AA244" s="34">
        <f t="shared" si="83"/>
        <v>9.36</v>
      </c>
      <c r="AB244" s="33">
        <f t="shared" si="84"/>
        <v>-12.64</v>
      </c>
      <c r="AC244" s="32">
        <v>169.24289336164432</v>
      </c>
      <c r="AD244" s="15">
        <f t="shared" si="85"/>
        <v>-2.4544031492118149E-2</v>
      </c>
      <c r="AE244" s="15">
        <f t="shared" si="86"/>
        <v>-9.3241550248088098E-2</v>
      </c>
      <c r="AF244" s="15">
        <f t="shared" si="87"/>
        <v>-0.16858844057464262</v>
      </c>
      <c r="AG244" s="15">
        <f t="shared" si="88"/>
        <v>-0.2464121004330124</v>
      </c>
      <c r="AH244" s="111">
        <f t="shared" si="89"/>
        <v>-0.32680817412204349</v>
      </c>
    </row>
    <row r="245" spans="1:34" ht="15.75" x14ac:dyDescent="0.25">
      <c r="A245" s="25">
        <v>742</v>
      </c>
      <c r="B245" s="26" t="s">
        <v>236</v>
      </c>
      <c r="C245" s="25">
        <v>19</v>
      </c>
      <c r="D245" s="25">
        <v>26</v>
      </c>
      <c r="E245" s="31">
        <f>'Tasapainon muutos, pl. tasaus'!D235</f>
        <v>988</v>
      </c>
      <c r="F245" s="64">
        <v>19402.445091348778</v>
      </c>
      <c r="G245" s="32">
        <v>19172.233108364755</v>
      </c>
      <c r="H245" s="61">
        <f t="shared" si="101"/>
        <v>-230.21198298402305</v>
      </c>
      <c r="I245" s="64">
        <f t="shared" si="90"/>
        <v>234.36588588850844</v>
      </c>
      <c r="J245" s="32">
        <f t="shared" si="91"/>
        <v>215.99245272953462</v>
      </c>
      <c r="K245" s="32">
        <f t="shared" si="92"/>
        <v>198.7443784542032</v>
      </c>
      <c r="L245" s="32">
        <f t="shared" si="93"/>
        <v>181.91547982062616</v>
      </c>
      <c r="M245" s="32">
        <f t="shared" si="94"/>
        <v>165.52194394667373</v>
      </c>
      <c r="N245" s="61">
        <f t="shared" si="95"/>
        <v>19337.75505231143</v>
      </c>
      <c r="O245" s="87">
        <f t="shared" si="82"/>
        <v>-64.69003903734847</v>
      </c>
      <c r="P245" s="32">
        <f>Taulukko5[[#This Row],[Tasaus 2023, €/asukas]]*Taulukko5[[#This Row],[Asukasluku 31.12.2022]]</f>
        <v>231553.49525784634</v>
      </c>
      <c r="Q245" s="32">
        <f>Taulukko5[[#This Row],[Tasaus 2024, €/asukas]]*Taulukko5[[#This Row],[Asukasluku 31.12.2022]]</f>
        <v>213400.5432967802</v>
      </c>
      <c r="R245" s="32">
        <f>Taulukko5[[#This Row],[Tasaus 2025, €/asukas]]*Taulukko5[[#This Row],[Asukasluku 31.12.2022]]</f>
        <v>196359.44591275277</v>
      </c>
      <c r="S245" s="32">
        <f>Taulukko5[[#This Row],[Tasaus 2026, €/asukas]]*Taulukko5[[#This Row],[Asukasluku 31.12.2022]]</f>
        <v>179732.49406277866</v>
      </c>
      <c r="T245" s="32">
        <f>Taulukko5[[#This Row],[Tasaus 2027, €/asukas]]*Taulukko5[[#This Row],[Asukasluku 31.12.2022]]</f>
        <v>163535.68061931364</v>
      </c>
      <c r="U245" s="64">
        <f t="shared" si="96"/>
        <v>4.1539029044853919</v>
      </c>
      <c r="V245" s="32">
        <f t="shared" si="97"/>
        <v>-14.219530254488433</v>
      </c>
      <c r="W245" s="32">
        <f t="shared" si="98"/>
        <v>-31.467604529819852</v>
      </c>
      <c r="X245" s="32">
        <f t="shared" si="99"/>
        <v>-48.296503163396892</v>
      </c>
      <c r="Y245" s="99">
        <f t="shared" si="100"/>
        <v>-64.690039037349322</v>
      </c>
      <c r="Z245" s="110">
        <v>21.75</v>
      </c>
      <c r="AA245" s="34">
        <f t="shared" si="83"/>
        <v>9.11</v>
      </c>
      <c r="AB245" s="33">
        <f t="shared" si="84"/>
        <v>-12.64</v>
      </c>
      <c r="AC245" s="32">
        <v>157.25393185227119</v>
      </c>
      <c r="AD245" s="15">
        <f t="shared" si="85"/>
        <v>-2.6415256239110677E-2</v>
      </c>
      <c r="AE245" s="15">
        <f t="shared" si="86"/>
        <v>9.0424004582897566E-2</v>
      </c>
      <c r="AF245" s="15">
        <f t="shared" si="87"/>
        <v>0.20010694905473914</v>
      </c>
      <c r="AG245" s="15">
        <f t="shared" si="88"/>
        <v>0.30712429631818683</v>
      </c>
      <c r="AH245" s="111">
        <f t="shared" si="89"/>
        <v>0.41137311020064654</v>
      </c>
    </row>
    <row r="246" spans="1:34" ht="15.75" x14ac:dyDescent="0.25">
      <c r="A246" s="25">
        <v>743</v>
      </c>
      <c r="B246" s="26" t="s">
        <v>237</v>
      </c>
      <c r="C246" s="25">
        <v>14</v>
      </c>
      <c r="D246" s="25">
        <v>21</v>
      </c>
      <c r="E246" s="31">
        <f>'Tasapainon muutos, pl. tasaus'!D236</f>
        <v>65323</v>
      </c>
      <c r="F246" s="64">
        <v>8.3087914589625793</v>
      </c>
      <c r="G246" s="32">
        <v>82.114831550670104</v>
      </c>
      <c r="H246" s="61">
        <f t="shared" si="101"/>
        <v>73.80604009170753</v>
      </c>
      <c r="I246" s="64">
        <f t="shared" si="90"/>
        <v>-69.652137187222138</v>
      </c>
      <c r="J246" s="32">
        <f t="shared" si="91"/>
        <v>-58.025570346195956</v>
      </c>
      <c r="K246" s="32">
        <f t="shared" si="92"/>
        <v>-45.273644621527374</v>
      </c>
      <c r="L246" s="32">
        <f t="shared" si="93"/>
        <v>-32.102543255104429</v>
      </c>
      <c r="M246" s="32">
        <f t="shared" si="94"/>
        <v>-18.496079129056838</v>
      </c>
      <c r="N246" s="61">
        <f t="shared" si="95"/>
        <v>63.618752421613266</v>
      </c>
      <c r="O246" s="87">
        <f t="shared" si="82"/>
        <v>55.309960962650685</v>
      </c>
      <c r="P246" s="32">
        <f>Taulukko5[[#This Row],[Tasaus 2023, €/asukas]]*Taulukko5[[#This Row],[Asukasluku 31.12.2022]]</f>
        <v>-4549886.5574809117</v>
      </c>
      <c r="Q246" s="32">
        <f>Taulukko5[[#This Row],[Tasaus 2024, €/asukas]]*Taulukko5[[#This Row],[Asukasluku 31.12.2022]]</f>
        <v>-3790404.3317245585</v>
      </c>
      <c r="R246" s="32">
        <f>Taulukko5[[#This Row],[Tasaus 2025, €/asukas]]*Taulukko5[[#This Row],[Asukasluku 31.12.2022]]</f>
        <v>-2957410.2876120326</v>
      </c>
      <c r="S246" s="32">
        <f>Taulukko5[[#This Row],[Tasaus 2026, €/asukas]]*Taulukko5[[#This Row],[Asukasluku 31.12.2022]]</f>
        <v>-2097034.4330531866</v>
      </c>
      <c r="T246" s="32">
        <f>Taulukko5[[#This Row],[Tasaus 2027, €/asukas]]*Taulukko5[[#This Row],[Asukasluku 31.12.2022]]</f>
        <v>-1208219.3769473799</v>
      </c>
      <c r="U246" s="64">
        <f t="shared" si="96"/>
        <v>4.1539029044853919</v>
      </c>
      <c r="V246" s="32">
        <f t="shared" si="97"/>
        <v>15.780469745511574</v>
      </c>
      <c r="W246" s="32">
        <f t="shared" si="98"/>
        <v>28.532395470180155</v>
      </c>
      <c r="X246" s="32">
        <f t="shared" si="99"/>
        <v>41.703496836603101</v>
      </c>
      <c r="Y246" s="99">
        <f t="shared" si="100"/>
        <v>55.309960962650692</v>
      </c>
      <c r="Z246" s="110">
        <v>21</v>
      </c>
      <c r="AA246" s="34">
        <f t="shared" si="83"/>
        <v>8.36</v>
      </c>
      <c r="AB246" s="33">
        <f t="shared" si="84"/>
        <v>-12.64</v>
      </c>
      <c r="AC246" s="32">
        <v>183.97709671694966</v>
      </c>
      <c r="AD246" s="15">
        <f t="shared" si="85"/>
        <v>-2.257836969172422E-2</v>
      </c>
      <c r="AE246" s="15">
        <f t="shared" si="86"/>
        <v>-8.577409920643525E-2</v>
      </c>
      <c r="AF246" s="15">
        <f t="shared" si="87"/>
        <v>-0.15508667100056203</v>
      </c>
      <c r="AG246" s="15">
        <f t="shared" si="88"/>
        <v>-0.22667765488638125</v>
      </c>
      <c r="AH246" s="111">
        <f t="shared" si="89"/>
        <v>-0.30063503528238378</v>
      </c>
    </row>
    <row r="247" spans="1:34" ht="15.75" x14ac:dyDescent="0.25">
      <c r="A247" s="25">
        <v>746</v>
      </c>
      <c r="B247" s="26" t="s">
        <v>238</v>
      </c>
      <c r="C247" s="25">
        <v>17</v>
      </c>
      <c r="D247" s="25">
        <v>25</v>
      </c>
      <c r="E247" s="31">
        <f>'Tasapainon muutos, pl. tasaus'!D237</f>
        <v>4735</v>
      </c>
      <c r="F247" s="64">
        <v>570.92614303683467</v>
      </c>
      <c r="G247" s="32">
        <v>711.97569733798241</v>
      </c>
      <c r="H247" s="61">
        <f t="shared" si="101"/>
        <v>141.04955430114774</v>
      </c>
      <c r="I247" s="64">
        <f t="shared" si="90"/>
        <v>-136.89565139666234</v>
      </c>
      <c r="J247" s="32">
        <f t="shared" si="91"/>
        <v>-125.26908455563617</v>
      </c>
      <c r="K247" s="32">
        <f t="shared" si="92"/>
        <v>-112.51715883096759</v>
      </c>
      <c r="L247" s="32">
        <f t="shared" si="93"/>
        <v>-99.346057464544629</v>
      </c>
      <c r="M247" s="32">
        <f t="shared" si="94"/>
        <v>-85.739593338497045</v>
      </c>
      <c r="N247" s="61">
        <f t="shared" si="95"/>
        <v>626.23610399948541</v>
      </c>
      <c r="O247" s="87">
        <f t="shared" si="82"/>
        <v>55.309960962650734</v>
      </c>
      <c r="P247" s="32">
        <f>Taulukko5[[#This Row],[Tasaus 2023, €/asukas]]*Taulukko5[[#This Row],[Asukasluku 31.12.2022]]</f>
        <v>-648200.90936319623</v>
      </c>
      <c r="Q247" s="32">
        <f>Taulukko5[[#This Row],[Tasaus 2024, €/asukas]]*Taulukko5[[#This Row],[Asukasluku 31.12.2022]]</f>
        <v>-593149.11537093727</v>
      </c>
      <c r="R247" s="32">
        <f>Taulukko5[[#This Row],[Tasaus 2025, €/asukas]]*Taulukko5[[#This Row],[Asukasluku 31.12.2022]]</f>
        <v>-532768.74706463155</v>
      </c>
      <c r="S247" s="32">
        <f>Taulukko5[[#This Row],[Tasaus 2026, €/asukas]]*Taulukko5[[#This Row],[Asukasluku 31.12.2022]]</f>
        <v>-470403.58209461882</v>
      </c>
      <c r="T247" s="32">
        <f>Taulukko5[[#This Row],[Tasaus 2027, €/asukas]]*Taulukko5[[#This Row],[Asukasluku 31.12.2022]]</f>
        <v>-405976.97445778351</v>
      </c>
      <c r="U247" s="64">
        <f t="shared" si="96"/>
        <v>4.1539029044853919</v>
      </c>
      <c r="V247" s="32">
        <f t="shared" si="97"/>
        <v>15.780469745511567</v>
      </c>
      <c r="W247" s="32">
        <f t="shared" si="98"/>
        <v>28.532395470180148</v>
      </c>
      <c r="X247" s="32">
        <f t="shared" si="99"/>
        <v>41.703496836603108</v>
      </c>
      <c r="Y247" s="99">
        <f t="shared" si="100"/>
        <v>55.309960962650692</v>
      </c>
      <c r="Z247" s="110">
        <v>21.75</v>
      </c>
      <c r="AA247" s="34">
        <f t="shared" si="83"/>
        <v>9.11</v>
      </c>
      <c r="AB247" s="33">
        <f t="shared" si="84"/>
        <v>-12.64</v>
      </c>
      <c r="AC247" s="32">
        <v>136.87265958405899</v>
      </c>
      <c r="AD247" s="15">
        <f t="shared" si="85"/>
        <v>-3.0348668003592882E-2</v>
      </c>
      <c r="AE247" s="15">
        <f t="shared" si="86"/>
        <v>-0.11529307455167953</v>
      </c>
      <c r="AF247" s="15">
        <f t="shared" si="87"/>
        <v>-0.2084594217492885</v>
      </c>
      <c r="AG247" s="15">
        <f t="shared" si="88"/>
        <v>-0.30468829175479939</v>
      </c>
      <c r="AH247" s="111">
        <f t="shared" si="89"/>
        <v>-0.4040979486387683</v>
      </c>
    </row>
    <row r="248" spans="1:34" ht="15.75" x14ac:dyDescent="0.25">
      <c r="A248" s="25">
        <v>747</v>
      </c>
      <c r="B248" s="26" t="s">
        <v>239</v>
      </c>
      <c r="C248" s="25">
        <v>4</v>
      </c>
      <c r="D248" s="25">
        <v>26</v>
      </c>
      <c r="E248" s="31">
        <f>'Tasapainon muutos, pl. tasaus'!D238</f>
        <v>1308</v>
      </c>
      <c r="F248" s="64">
        <v>145.91550851551054</v>
      </c>
      <c r="G248" s="32">
        <v>-82.593822331171324</v>
      </c>
      <c r="H248" s="61">
        <f t="shared" si="101"/>
        <v>-228.50933084668185</v>
      </c>
      <c r="I248" s="64">
        <f t="shared" si="90"/>
        <v>232.66323375116724</v>
      </c>
      <c r="J248" s="32">
        <f t="shared" si="91"/>
        <v>214.28980059219342</v>
      </c>
      <c r="K248" s="32">
        <f t="shared" si="92"/>
        <v>197.041726316862</v>
      </c>
      <c r="L248" s="32">
        <f t="shared" si="93"/>
        <v>180.21282768328496</v>
      </c>
      <c r="M248" s="32">
        <f t="shared" si="94"/>
        <v>163.81929180933253</v>
      </c>
      <c r="N248" s="61">
        <f t="shared" si="95"/>
        <v>81.225469478161202</v>
      </c>
      <c r="O248" s="87">
        <f t="shared" si="82"/>
        <v>-64.690039037349337</v>
      </c>
      <c r="P248" s="32">
        <f>Taulukko5[[#This Row],[Tasaus 2023, €/asukas]]*Taulukko5[[#This Row],[Asukasluku 31.12.2022]]</f>
        <v>304323.50974652678</v>
      </c>
      <c r="Q248" s="32">
        <f>Taulukko5[[#This Row],[Tasaus 2024, €/asukas]]*Taulukko5[[#This Row],[Asukasluku 31.12.2022]]</f>
        <v>280291.059174589</v>
      </c>
      <c r="R248" s="32">
        <f>Taulukko5[[#This Row],[Tasaus 2025, €/asukas]]*Taulukko5[[#This Row],[Asukasluku 31.12.2022]]</f>
        <v>257730.57802245551</v>
      </c>
      <c r="S248" s="32">
        <f>Taulukko5[[#This Row],[Tasaus 2026, €/asukas]]*Taulukko5[[#This Row],[Asukasluku 31.12.2022]]</f>
        <v>235718.37860973671</v>
      </c>
      <c r="T248" s="32">
        <f>Taulukko5[[#This Row],[Tasaus 2027, €/asukas]]*Taulukko5[[#This Row],[Asukasluku 31.12.2022]]</f>
        <v>214275.63368660695</v>
      </c>
      <c r="U248" s="64">
        <f t="shared" si="96"/>
        <v>4.1539029044853919</v>
      </c>
      <c r="V248" s="32">
        <f t="shared" si="97"/>
        <v>-14.219530254488433</v>
      </c>
      <c r="W248" s="32">
        <f t="shared" si="98"/>
        <v>-31.467604529819852</v>
      </c>
      <c r="X248" s="32">
        <f t="shared" si="99"/>
        <v>-48.296503163396892</v>
      </c>
      <c r="Y248" s="99">
        <f t="shared" si="100"/>
        <v>-64.690039037349322</v>
      </c>
      <c r="Z248" s="110">
        <v>22</v>
      </c>
      <c r="AA248" s="34">
        <f t="shared" si="83"/>
        <v>9.36</v>
      </c>
      <c r="AB248" s="33">
        <f t="shared" si="84"/>
        <v>-12.64</v>
      </c>
      <c r="AC248" s="32">
        <v>131.28178647989861</v>
      </c>
      <c r="AD248" s="15">
        <f t="shared" si="85"/>
        <v>-3.1641121101908698E-2</v>
      </c>
      <c r="AE248" s="15">
        <f t="shared" si="86"/>
        <v>0.10831304658293689</v>
      </c>
      <c r="AF248" s="15">
        <f t="shared" si="87"/>
        <v>0.23969512735597984</v>
      </c>
      <c r="AG248" s="15">
        <f t="shared" si="88"/>
        <v>0.36788426223002285</v>
      </c>
      <c r="AH248" s="111">
        <f t="shared" si="89"/>
        <v>0.49275715064446068</v>
      </c>
    </row>
    <row r="249" spans="1:34" ht="15.75" x14ac:dyDescent="0.25">
      <c r="A249" s="25">
        <v>748</v>
      </c>
      <c r="B249" s="26" t="s">
        <v>240</v>
      </c>
      <c r="C249" s="25">
        <v>17</v>
      </c>
      <c r="D249" s="25">
        <v>24</v>
      </c>
      <c r="E249" s="31">
        <f>'Tasapainon muutos, pl. tasaus'!D239</f>
        <v>4897</v>
      </c>
      <c r="F249" s="64">
        <v>375.22987448497435</v>
      </c>
      <c r="G249" s="32">
        <v>582.75447676429621</v>
      </c>
      <c r="H249" s="61">
        <f t="shared" si="101"/>
        <v>207.52460227932187</v>
      </c>
      <c r="I249" s="64">
        <f t="shared" si="90"/>
        <v>-203.37069937483648</v>
      </c>
      <c r="J249" s="32">
        <f t="shared" si="91"/>
        <v>-191.7441325338103</v>
      </c>
      <c r="K249" s="32">
        <f t="shared" si="92"/>
        <v>-178.99220680914172</v>
      </c>
      <c r="L249" s="32">
        <f t="shared" si="93"/>
        <v>-165.82110544271876</v>
      </c>
      <c r="M249" s="32">
        <f t="shared" si="94"/>
        <v>-152.21464131667119</v>
      </c>
      <c r="N249" s="61">
        <f t="shared" si="95"/>
        <v>430.53983544762502</v>
      </c>
      <c r="O249" s="87">
        <f t="shared" si="82"/>
        <v>55.309960962650678</v>
      </c>
      <c r="P249" s="32">
        <f>Taulukko5[[#This Row],[Tasaus 2023, €/asukas]]*Taulukko5[[#This Row],[Asukasluku 31.12.2022]]</f>
        <v>-995906.31483857427</v>
      </c>
      <c r="Q249" s="32">
        <f>Taulukko5[[#This Row],[Tasaus 2024, €/asukas]]*Taulukko5[[#This Row],[Asukasluku 31.12.2022]]</f>
        <v>-938971.01701806905</v>
      </c>
      <c r="R249" s="32">
        <f>Taulukko5[[#This Row],[Tasaus 2025, €/asukas]]*Taulukko5[[#This Row],[Asukasluku 31.12.2022]]</f>
        <v>-876524.83674436703</v>
      </c>
      <c r="S249" s="32">
        <f>Taulukko5[[#This Row],[Tasaus 2026, €/asukas]]*Taulukko5[[#This Row],[Asukasluku 31.12.2022]]</f>
        <v>-812025.95335299382</v>
      </c>
      <c r="T249" s="32">
        <f>Taulukko5[[#This Row],[Tasaus 2027, €/asukas]]*Taulukko5[[#This Row],[Asukasluku 31.12.2022]]</f>
        <v>-745395.09852773882</v>
      </c>
      <c r="U249" s="64">
        <f t="shared" si="96"/>
        <v>4.1539029044853919</v>
      </c>
      <c r="V249" s="32">
        <f t="shared" si="97"/>
        <v>15.780469745511567</v>
      </c>
      <c r="W249" s="32">
        <f t="shared" si="98"/>
        <v>28.532395470180148</v>
      </c>
      <c r="X249" s="32">
        <f t="shared" si="99"/>
        <v>41.703496836603108</v>
      </c>
      <c r="Y249" s="99">
        <f t="shared" si="100"/>
        <v>55.309960962650678</v>
      </c>
      <c r="Z249" s="110">
        <v>22</v>
      </c>
      <c r="AA249" s="34">
        <f t="shared" si="83"/>
        <v>9.36</v>
      </c>
      <c r="AB249" s="33">
        <f t="shared" si="84"/>
        <v>-12.64</v>
      </c>
      <c r="AC249" s="32">
        <v>150.31953141319678</v>
      </c>
      <c r="AD249" s="15">
        <f t="shared" si="85"/>
        <v>-2.7633820205753477E-2</v>
      </c>
      <c r="AE249" s="15">
        <f t="shared" si="86"/>
        <v>-0.10497950330974871</v>
      </c>
      <c r="AF249" s="15">
        <f t="shared" si="87"/>
        <v>-0.1898116312759823</v>
      </c>
      <c r="AG249" s="15">
        <f t="shared" si="88"/>
        <v>-0.27743232329516093</v>
      </c>
      <c r="AH249" s="111">
        <f t="shared" si="89"/>
        <v>-0.36794926409539708</v>
      </c>
    </row>
    <row r="250" spans="1:34" ht="15.75" x14ac:dyDescent="0.25">
      <c r="A250" s="25">
        <v>749</v>
      </c>
      <c r="B250" s="26" t="s">
        <v>241</v>
      </c>
      <c r="C250" s="25">
        <v>11</v>
      </c>
      <c r="D250" s="25">
        <v>22</v>
      </c>
      <c r="E250" s="31">
        <f>'Tasapainon muutos, pl. tasaus'!D240</f>
        <v>21232</v>
      </c>
      <c r="F250" s="64">
        <v>-126.62856695815337</v>
      </c>
      <c r="G250" s="32">
        <v>-14.874227973226859</v>
      </c>
      <c r="H250" s="61">
        <f t="shared" si="101"/>
        <v>111.75433898492651</v>
      </c>
      <c r="I250" s="64">
        <f t="shared" si="90"/>
        <v>-107.60043608044111</v>
      </c>
      <c r="J250" s="32">
        <f t="shared" si="91"/>
        <v>-95.973869239414938</v>
      </c>
      <c r="K250" s="32">
        <f t="shared" si="92"/>
        <v>-83.221943514746357</v>
      </c>
      <c r="L250" s="32">
        <f t="shared" si="93"/>
        <v>-70.050842148323397</v>
      </c>
      <c r="M250" s="32">
        <f t="shared" si="94"/>
        <v>-56.444378022275814</v>
      </c>
      <c r="N250" s="61">
        <f t="shared" si="95"/>
        <v>-71.318605995502679</v>
      </c>
      <c r="O250" s="87">
        <f t="shared" si="82"/>
        <v>55.309960962650692</v>
      </c>
      <c r="P250" s="32">
        <f>Taulukko5[[#This Row],[Tasaus 2023, €/asukas]]*Taulukko5[[#This Row],[Asukasluku 31.12.2022]]</f>
        <v>-2284572.4588599256</v>
      </c>
      <c r="Q250" s="32">
        <f>Taulukko5[[#This Row],[Tasaus 2024, €/asukas]]*Taulukko5[[#This Row],[Asukasluku 31.12.2022]]</f>
        <v>-2037717.191691258</v>
      </c>
      <c r="R250" s="32">
        <f>Taulukko5[[#This Row],[Tasaus 2025, €/asukas]]*Taulukko5[[#This Row],[Asukasluku 31.12.2022]]</f>
        <v>-1766968.3047050945</v>
      </c>
      <c r="S250" s="32">
        <f>Taulukko5[[#This Row],[Tasaus 2026, €/asukas]]*Taulukko5[[#This Row],[Asukasluku 31.12.2022]]</f>
        <v>-1487319.4804932023</v>
      </c>
      <c r="T250" s="32">
        <f>Taulukko5[[#This Row],[Tasaus 2027, €/asukas]]*Taulukko5[[#This Row],[Asukasluku 31.12.2022]]</f>
        <v>-1198427.0341689601</v>
      </c>
      <c r="U250" s="64">
        <f t="shared" si="96"/>
        <v>4.1539029044853919</v>
      </c>
      <c r="V250" s="32">
        <f t="shared" si="97"/>
        <v>15.780469745511567</v>
      </c>
      <c r="W250" s="32">
        <f t="shared" si="98"/>
        <v>28.532395470180148</v>
      </c>
      <c r="X250" s="32">
        <f t="shared" si="99"/>
        <v>41.703496836603108</v>
      </c>
      <c r="Y250" s="99">
        <f t="shared" si="100"/>
        <v>55.309960962650692</v>
      </c>
      <c r="Z250" s="110">
        <v>22.000000000000004</v>
      </c>
      <c r="AA250" s="34">
        <f t="shared" si="83"/>
        <v>9.360000000000003</v>
      </c>
      <c r="AB250" s="33">
        <f t="shared" si="84"/>
        <v>-12.64</v>
      </c>
      <c r="AC250" s="32">
        <v>190.86616971381099</v>
      </c>
      <c r="AD250" s="15">
        <f t="shared" si="85"/>
        <v>-2.1763431993809312E-2</v>
      </c>
      <c r="AE250" s="15">
        <f t="shared" si="86"/>
        <v>-8.2678191578807056E-2</v>
      </c>
      <c r="AF250" s="15">
        <f t="shared" si="87"/>
        <v>-0.14948901375745247</v>
      </c>
      <c r="AG250" s="15">
        <f t="shared" si="88"/>
        <v>-0.21849601162497401</v>
      </c>
      <c r="AH250" s="111">
        <f t="shared" si="89"/>
        <v>-0.28978399391355569</v>
      </c>
    </row>
    <row r="251" spans="1:34" ht="15.75" x14ac:dyDescent="0.25">
      <c r="A251" s="25">
        <v>751</v>
      </c>
      <c r="B251" s="26" t="s">
        <v>242</v>
      </c>
      <c r="C251" s="25">
        <v>19</v>
      </c>
      <c r="D251" s="25">
        <v>25</v>
      </c>
      <c r="E251" s="31">
        <f>'Tasapainon muutos, pl. tasaus'!D241</f>
        <v>2877</v>
      </c>
      <c r="F251" s="64">
        <v>588.54013790207568</v>
      </c>
      <c r="G251" s="32">
        <v>624.83641079876497</v>
      </c>
      <c r="H251" s="61">
        <f t="shared" si="101"/>
        <v>36.296272896689288</v>
      </c>
      <c r="I251" s="64">
        <f t="shared" si="90"/>
        <v>-32.142369992203896</v>
      </c>
      <c r="J251" s="32">
        <f t="shared" si="91"/>
        <v>-20.515803151177717</v>
      </c>
      <c r="K251" s="32">
        <f t="shared" si="92"/>
        <v>-7.7638774265091355</v>
      </c>
      <c r="L251" s="32">
        <f t="shared" si="93"/>
        <v>-3.2965031633968969</v>
      </c>
      <c r="M251" s="32">
        <f t="shared" si="94"/>
        <v>-4.6900390373493082</v>
      </c>
      <c r="N251" s="61">
        <f t="shared" si="95"/>
        <v>620.14637176141571</v>
      </c>
      <c r="O251" s="87">
        <f t="shared" si="82"/>
        <v>31.606233859340023</v>
      </c>
      <c r="P251" s="32">
        <f>Taulukko5[[#This Row],[Tasaus 2023, €/asukas]]*Taulukko5[[#This Row],[Asukasluku 31.12.2022]]</f>
        <v>-92473.598467570613</v>
      </c>
      <c r="Q251" s="32">
        <f>Taulukko5[[#This Row],[Tasaus 2024, €/asukas]]*Taulukko5[[#This Row],[Asukasluku 31.12.2022]]</f>
        <v>-59023.965665938296</v>
      </c>
      <c r="R251" s="32">
        <f>Taulukko5[[#This Row],[Tasaus 2025, €/asukas]]*Taulukko5[[#This Row],[Asukasluku 31.12.2022]]</f>
        <v>-22336.675356066782</v>
      </c>
      <c r="S251" s="32">
        <f>Taulukko5[[#This Row],[Tasaus 2026, €/asukas]]*Taulukko5[[#This Row],[Asukasluku 31.12.2022]]</f>
        <v>-9484.0396010928725</v>
      </c>
      <c r="T251" s="32">
        <f>Taulukko5[[#This Row],[Tasaus 2027, €/asukas]]*Taulukko5[[#This Row],[Asukasluku 31.12.2022]]</f>
        <v>-13493.242310453959</v>
      </c>
      <c r="U251" s="64">
        <f t="shared" si="96"/>
        <v>4.1539029044853919</v>
      </c>
      <c r="V251" s="32">
        <f t="shared" si="97"/>
        <v>15.780469745511571</v>
      </c>
      <c r="W251" s="32">
        <f t="shared" si="98"/>
        <v>28.532395470180152</v>
      </c>
      <c r="X251" s="32">
        <f t="shared" si="99"/>
        <v>32.999769733292389</v>
      </c>
      <c r="Y251" s="99">
        <f t="shared" si="100"/>
        <v>31.60623385933998</v>
      </c>
      <c r="Z251" s="110">
        <v>22.000000000000004</v>
      </c>
      <c r="AA251" s="34">
        <f t="shared" si="83"/>
        <v>9.360000000000003</v>
      </c>
      <c r="AB251" s="33">
        <f t="shared" si="84"/>
        <v>-12.64</v>
      </c>
      <c r="AC251" s="32">
        <v>178.67108790391339</v>
      </c>
      <c r="AD251" s="15">
        <f t="shared" si="85"/>
        <v>-2.3248881244397515E-2</v>
      </c>
      <c r="AE251" s="15">
        <f t="shared" si="86"/>
        <v>-8.8321339118940551E-2</v>
      </c>
      <c r="AF251" s="15">
        <f t="shared" si="87"/>
        <v>-0.159692291600779</v>
      </c>
      <c r="AG251" s="15">
        <f t="shared" si="88"/>
        <v>-0.18469563330268166</v>
      </c>
      <c r="AH251" s="111">
        <f t="shared" si="89"/>
        <v>-0.17689618522017023</v>
      </c>
    </row>
    <row r="252" spans="1:34" ht="15.75" x14ac:dyDescent="0.25">
      <c r="A252" s="25">
        <v>753</v>
      </c>
      <c r="B252" s="26" t="s">
        <v>243</v>
      </c>
      <c r="C252" s="25">
        <v>34</v>
      </c>
      <c r="D252" s="25">
        <v>22</v>
      </c>
      <c r="E252" s="31">
        <f>'Tasapainon muutos, pl. tasaus'!D242</f>
        <v>22320</v>
      </c>
      <c r="F252" s="64">
        <v>529.59535965251951</v>
      </c>
      <c r="G252" s="32">
        <v>348.44672190736526</v>
      </c>
      <c r="H252" s="61">
        <f t="shared" si="101"/>
        <v>-181.14863774515425</v>
      </c>
      <c r="I252" s="64">
        <f t="shared" si="90"/>
        <v>185.30254064963964</v>
      </c>
      <c r="J252" s="32">
        <f t="shared" si="91"/>
        <v>166.92910749066581</v>
      </c>
      <c r="K252" s="32">
        <f t="shared" si="92"/>
        <v>149.68103321533439</v>
      </c>
      <c r="L252" s="32">
        <f t="shared" si="93"/>
        <v>132.85213458175735</v>
      </c>
      <c r="M252" s="32">
        <f t="shared" si="94"/>
        <v>116.45859870780494</v>
      </c>
      <c r="N252" s="61">
        <f t="shared" si="95"/>
        <v>464.90532061517018</v>
      </c>
      <c r="O252" s="87">
        <f t="shared" si="82"/>
        <v>-64.690039037349322</v>
      </c>
      <c r="P252" s="32">
        <f>Taulukko5[[#This Row],[Tasaus 2023, €/asukas]]*Taulukko5[[#This Row],[Asukasluku 31.12.2022]]</f>
        <v>4135952.7072999566</v>
      </c>
      <c r="Q252" s="32">
        <f>Taulukko5[[#This Row],[Tasaus 2024, €/asukas]]*Taulukko5[[#This Row],[Asukasluku 31.12.2022]]</f>
        <v>3725857.6791916611</v>
      </c>
      <c r="R252" s="32">
        <f>Taulukko5[[#This Row],[Tasaus 2025, €/asukas]]*Taulukko5[[#This Row],[Asukasluku 31.12.2022]]</f>
        <v>3340880.6613662639</v>
      </c>
      <c r="S252" s="32">
        <f>Taulukko5[[#This Row],[Tasaus 2026, €/asukas]]*Taulukko5[[#This Row],[Asukasluku 31.12.2022]]</f>
        <v>2965259.643864824</v>
      </c>
      <c r="T252" s="32">
        <f>Taulukko5[[#This Row],[Tasaus 2027, €/asukas]]*Taulukko5[[#This Row],[Asukasluku 31.12.2022]]</f>
        <v>2599355.923158206</v>
      </c>
      <c r="U252" s="64">
        <f t="shared" si="96"/>
        <v>4.1539029044853919</v>
      </c>
      <c r="V252" s="32">
        <f t="shared" si="97"/>
        <v>-14.219530254488433</v>
      </c>
      <c r="W252" s="32">
        <f t="shared" si="98"/>
        <v>-31.467604529819852</v>
      </c>
      <c r="X252" s="32">
        <f t="shared" si="99"/>
        <v>-48.296503163396892</v>
      </c>
      <c r="Y252" s="99">
        <f t="shared" si="100"/>
        <v>-64.690039037349308</v>
      </c>
      <c r="Z252" s="110">
        <v>19.25</v>
      </c>
      <c r="AA252" s="34">
        <f t="shared" si="83"/>
        <v>6.6099999999999994</v>
      </c>
      <c r="AB252" s="33">
        <f t="shared" si="84"/>
        <v>-12.64</v>
      </c>
      <c r="AC252" s="32">
        <v>241.37021794822445</v>
      </c>
      <c r="AD252" s="15">
        <f t="shared" si="85"/>
        <v>-1.7209674581212964E-2</v>
      </c>
      <c r="AE252" s="15">
        <f t="shared" si="86"/>
        <v>5.8911701598324852E-2</v>
      </c>
      <c r="AF252" s="15">
        <f t="shared" si="87"/>
        <v>0.13037070106374873</v>
      </c>
      <c r="AG252" s="15">
        <f t="shared" si="88"/>
        <v>0.20009305031060964</v>
      </c>
      <c r="AH252" s="111">
        <f t="shared" si="89"/>
        <v>0.26801168589583724</v>
      </c>
    </row>
    <row r="253" spans="1:34" ht="15.75" x14ac:dyDescent="0.25">
      <c r="A253" s="25">
        <v>755</v>
      </c>
      <c r="B253" s="26" t="s">
        <v>244</v>
      </c>
      <c r="C253" s="25">
        <v>33</v>
      </c>
      <c r="D253" s="25">
        <v>24</v>
      </c>
      <c r="E253" s="31">
        <f>'Tasapainon muutos, pl. tasaus'!D243</f>
        <v>6217</v>
      </c>
      <c r="F253" s="64">
        <v>227.07691134586008</v>
      </c>
      <c r="G253" s="32">
        <v>-0.69862480628297741</v>
      </c>
      <c r="H253" s="61">
        <f t="shared" si="101"/>
        <v>-227.77553615214305</v>
      </c>
      <c r="I253" s="64">
        <f t="shared" si="90"/>
        <v>231.92943905662844</v>
      </c>
      <c r="J253" s="32">
        <f t="shared" si="91"/>
        <v>213.55600589765461</v>
      </c>
      <c r="K253" s="32">
        <f t="shared" si="92"/>
        <v>196.3079316223232</v>
      </c>
      <c r="L253" s="32">
        <f t="shared" si="93"/>
        <v>179.47903298874616</v>
      </c>
      <c r="M253" s="32">
        <f t="shared" si="94"/>
        <v>163.08549711479372</v>
      </c>
      <c r="N253" s="61">
        <f t="shared" si="95"/>
        <v>162.38687230851076</v>
      </c>
      <c r="O253" s="87">
        <f t="shared" si="82"/>
        <v>-64.690039037349322</v>
      </c>
      <c r="P253" s="32">
        <f>Taulukko5[[#This Row],[Tasaus 2023, €/asukas]]*Taulukko5[[#This Row],[Asukasluku 31.12.2022]]</f>
        <v>1441905.3226150591</v>
      </c>
      <c r="Q253" s="32">
        <f>Taulukko5[[#This Row],[Tasaus 2024, €/asukas]]*Taulukko5[[#This Row],[Asukasluku 31.12.2022]]</f>
        <v>1327677.6886657188</v>
      </c>
      <c r="R253" s="32">
        <f>Taulukko5[[#This Row],[Tasaus 2025, €/asukas]]*Taulukko5[[#This Row],[Asukasluku 31.12.2022]]</f>
        <v>1220446.4108959832</v>
      </c>
      <c r="S253" s="32">
        <f>Taulukko5[[#This Row],[Tasaus 2026, €/asukas]]*Taulukko5[[#This Row],[Asukasluku 31.12.2022]]</f>
        <v>1115821.148091035</v>
      </c>
      <c r="T253" s="32">
        <f>Taulukko5[[#This Row],[Tasaus 2027, €/asukas]]*Taulukko5[[#This Row],[Asukasluku 31.12.2022]]</f>
        <v>1013902.5355626725</v>
      </c>
      <c r="U253" s="64">
        <f t="shared" si="96"/>
        <v>4.1539029044853919</v>
      </c>
      <c r="V253" s="32">
        <f t="shared" si="97"/>
        <v>-14.219530254488433</v>
      </c>
      <c r="W253" s="32">
        <f t="shared" si="98"/>
        <v>-31.467604529819852</v>
      </c>
      <c r="X253" s="32">
        <f t="shared" si="99"/>
        <v>-48.296503163396892</v>
      </c>
      <c r="Y253" s="99">
        <f t="shared" si="100"/>
        <v>-64.690039037349322</v>
      </c>
      <c r="Z253" s="110">
        <v>21.25</v>
      </c>
      <c r="AA253" s="34">
        <f t="shared" si="83"/>
        <v>8.61</v>
      </c>
      <c r="AB253" s="33">
        <f t="shared" si="84"/>
        <v>-12.64</v>
      </c>
      <c r="AC253" s="32">
        <v>234.9985631460041</v>
      </c>
      <c r="AD253" s="15">
        <f t="shared" si="85"/>
        <v>-1.7676290649932955E-2</v>
      </c>
      <c r="AE253" s="15">
        <f t="shared" si="86"/>
        <v>6.0509009349362999E-2</v>
      </c>
      <c r="AF253" s="15">
        <f t="shared" si="87"/>
        <v>0.13390551886170085</v>
      </c>
      <c r="AG253" s="15">
        <f t="shared" si="88"/>
        <v>0.20551829133265967</v>
      </c>
      <c r="AH253" s="111">
        <f t="shared" si="89"/>
        <v>0.27527844498843823</v>
      </c>
    </row>
    <row r="254" spans="1:34" ht="15.75" x14ac:dyDescent="0.25">
      <c r="A254" s="25">
        <v>758</v>
      </c>
      <c r="B254" s="26" t="s">
        <v>245</v>
      </c>
      <c r="C254" s="25">
        <v>19</v>
      </c>
      <c r="D254" s="25">
        <v>24</v>
      </c>
      <c r="E254" s="31">
        <f>'Tasapainon muutos, pl. tasaus'!D244</f>
        <v>8134</v>
      </c>
      <c r="F254" s="64">
        <v>795.70477388831705</v>
      </c>
      <c r="G254" s="32">
        <v>919.57338201268578</v>
      </c>
      <c r="H254" s="61">
        <f t="shared" si="101"/>
        <v>123.86860812436873</v>
      </c>
      <c r="I254" s="64">
        <f t="shared" si="90"/>
        <v>-119.71470521988334</v>
      </c>
      <c r="J254" s="32">
        <f t="shared" si="91"/>
        <v>-108.08813837885717</v>
      </c>
      <c r="K254" s="32">
        <f t="shared" si="92"/>
        <v>-95.336212654188586</v>
      </c>
      <c r="L254" s="32">
        <f t="shared" si="93"/>
        <v>-82.165111287765626</v>
      </c>
      <c r="M254" s="32">
        <f t="shared" si="94"/>
        <v>-68.558647161718042</v>
      </c>
      <c r="N254" s="61">
        <f t="shared" si="95"/>
        <v>851.01473485096778</v>
      </c>
      <c r="O254" s="87">
        <f t="shared" si="82"/>
        <v>55.309960962650734</v>
      </c>
      <c r="P254" s="32">
        <f>Taulukko5[[#This Row],[Tasaus 2023, €/asukas]]*Taulukko5[[#This Row],[Asukasluku 31.12.2022]]</f>
        <v>-973759.41225853108</v>
      </c>
      <c r="Q254" s="32">
        <f>Taulukko5[[#This Row],[Tasaus 2024, €/asukas]]*Taulukko5[[#This Row],[Asukasluku 31.12.2022]]</f>
        <v>-879188.91757362417</v>
      </c>
      <c r="R254" s="32">
        <f>Taulukko5[[#This Row],[Tasaus 2025, €/asukas]]*Taulukko5[[#This Row],[Asukasluku 31.12.2022]]</f>
        <v>-775464.75372916996</v>
      </c>
      <c r="S254" s="32">
        <f>Taulukko5[[#This Row],[Tasaus 2026, €/asukas]]*Taulukko5[[#This Row],[Asukasluku 31.12.2022]]</f>
        <v>-668331.01521468558</v>
      </c>
      <c r="T254" s="32">
        <f>Taulukko5[[#This Row],[Tasaus 2027, €/asukas]]*Taulukko5[[#This Row],[Asukasluku 31.12.2022]]</f>
        <v>-557656.0360134145</v>
      </c>
      <c r="U254" s="64">
        <f t="shared" si="96"/>
        <v>4.1539029044853919</v>
      </c>
      <c r="V254" s="32">
        <f t="shared" si="97"/>
        <v>15.780469745511567</v>
      </c>
      <c r="W254" s="32">
        <f t="shared" si="98"/>
        <v>28.532395470180148</v>
      </c>
      <c r="X254" s="32">
        <f t="shared" si="99"/>
        <v>41.703496836603108</v>
      </c>
      <c r="Y254" s="99">
        <f t="shared" si="100"/>
        <v>55.309960962650692</v>
      </c>
      <c r="Z254" s="110">
        <v>21</v>
      </c>
      <c r="AA254" s="34">
        <f t="shared" si="83"/>
        <v>8.36</v>
      </c>
      <c r="AB254" s="33">
        <f t="shared" si="84"/>
        <v>-12.64</v>
      </c>
      <c r="AC254" s="32">
        <v>185.16425911154411</v>
      </c>
      <c r="AD254" s="15">
        <f t="shared" si="85"/>
        <v>-2.2433610700124666E-2</v>
      </c>
      <c r="AE254" s="15">
        <f t="shared" si="86"/>
        <v>-8.5224167024616312E-2</v>
      </c>
      <c r="AF254" s="15">
        <f t="shared" si="87"/>
        <v>-0.15409234809722136</v>
      </c>
      <c r="AG254" s="15">
        <f t="shared" si="88"/>
        <v>-0.22522433344698914</v>
      </c>
      <c r="AH254" s="111">
        <f t="shared" si="89"/>
        <v>-0.29870754338898431</v>
      </c>
    </row>
    <row r="255" spans="1:34" ht="15.75" x14ac:dyDescent="0.25">
      <c r="A255" s="25">
        <v>759</v>
      </c>
      <c r="B255" s="26" t="s">
        <v>246</v>
      </c>
      <c r="C255" s="25">
        <v>14</v>
      </c>
      <c r="D255" s="25">
        <v>25</v>
      </c>
      <c r="E255" s="31">
        <f>'Tasapainon muutos, pl. tasaus'!D245</f>
        <v>1942</v>
      </c>
      <c r="F255" s="64">
        <v>259.92904778505772</v>
      </c>
      <c r="G255" s="32">
        <v>316.54149820348852</v>
      </c>
      <c r="H255" s="61">
        <f t="shared" si="101"/>
        <v>56.612450418430797</v>
      </c>
      <c r="I255" s="64">
        <f t="shared" si="90"/>
        <v>-52.458547513945405</v>
      </c>
      <c r="J255" s="32">
        <f t="shared" si="91"/>
        <v>-40.831980672919222</v>
      </c>
      <c r="K255" s="32">
        <f t="shared" si="92"/>
        <v>-28.080054948250645</v>
      </c>
      <c r="L255" s="32">
        <f t="shared" si="93"/>
        <v>-14.908953581827694</v>
      </c>
      <c r="M255" s="32">
        <f t="shared" si="94"/>
        <v>-4.6900390373493082</v>
      </c>
      <c r="N255" s="61">
        <f t="shared" si="95"/>
        <v>311.85145916613919</v>
      </c>
      <c r="O255" s="87">
        <f t="shared" si="82"/>
        <v>51.922411381081474</v>
      </c>
      <c r="P255" s="32">
        <f>Taulukko5[[#This Row],[Tasaus 2023, €/asukas]]*Taulukko5[[#This Row],[Asukasluku 31.12.2022]]</f>
        <v>-101874.49927208197</v>
      </c>
      <c r="Q255" s="32">
        <f>Taulukko5[[#This Row],[Tasaus 2024, €/asukas]]*Taulukko5[[#This Row],[Asukasluku 31.12.2022]]</f>
        <v>-79295.706466809133</v>
      </c>
      <c r="R255" s="32">
        <f>Taulukko5[[#This Row],[Tasaus 2025, €/asukas]]*Taulukko5[[#This Row],[Asukasluku 31.12.2022]]</f>
        <v>-54531.466709502754</v>
      </c>
      <c r="S255" s="32">
        <f>Taulukko5[[#This Row],[Tasaus 2026, €/asukas]]*Taulukko5[[#This Row],[Asukasluku 31.12.2022]]</f>
        <v>-28953.187855909382</v>
      </c>
      <c r="T255" s="32">
        <f>Taulukko5[[#This Row],[Tasaus 2027, €/asukas]]*Taulukko5[[#This Row],[Asukasluku 31.12.2022]]</f>
        <v>-9108.0558105323562</v>
      </c>
      <c r="U255" s="64">
        <f t="shared" si="96"/>
        <v>4.1539029044853919</v>
      </c>
      <c r="V255" s="32">
        <f t="shared" si="97"/>
        <v>15.780469745511574</v>
      </c>
      <c r="W255" s="32">
        <f t="shared" si="98"/>
        <v>28.532395470180152</v>
      </c>
      <c r="X255" s="32">
        <f t="shared" si="99"/>
        <v>41.703496836603101</v>
      </c>
      <c r="Y255" s="99">
        <f t="shared" si="100"/>
        <v>51.922411381081488</v>
      </c>
      <c r="Z255" s="110">
        <v>21.750000000000004</v>
      </c>
      <c r="AA255" s="34">
        <f t="shared" si="83"/>
        <v>9.110000000000003</v>
      </c>
      <c r="AB255" s="33">
        <f t="shared" si="84"/>
        <v>-12.64</v>
      </c>
      <c r="AC255" s="32">
        <v>129.45594137865567</v>
      </c>
      <c r="AD255" s="15">
        <f t="shared" si="85"/>
        <v>-3.2087387108292856E-2</v>
      </c>
      <c r="AE255" s="15">
        <f t="shared" si="86"/>
        <v>-0.12189838162277976</v>
      </c>
      <c r="AF255" s="15">
        <f t="shared" si="87"/>
        <v>-0.2204023636638163</v>
      </c>
      <c r="AG255" s="15">
        <f t="shared" si="88"/>
        <v>-0.32214432487591532</v>
      </c>
      <c r="AH255" s="111">
        <f t="shared" si="89"/>
        <v>-0.40108171805888476</v>
      </c>
    </row>
    <row r="256" spans="1:34" ht="15.75" x14ac:dyDescent="0.25">
      <c r="A256" s="25">
        <v>761</v>
      </c>
      <c r="B256" s="26" t="s">
        <v>247</v>
      </c>
      <c r="C256" s="25">
        <v>2</v>
      </c>
      <c r="D256" s="25">
        <v>24</v>
      </c>
      <c r="E256" s="31">
        <f>'Tasapainon muutos, pl. tasaus'!D246</f>
        <v>8426</v>
      </c>
      <c r="F256" s="64">
        <v>-79.684227044372491</v>
      </c>
      <c r="G256" s="32">
        <v>-173.84932820949109</v>
      </c>
      <c r="H256" s="61">
        <f t="shared" si="101"/>
        <v>-94.1651011651186</v>
      </c>
      <c r="I256" s="64">
        <f t="shared" si="90"/>
        <v>98.319004069603992</v>
      </c>
      <c r="J256" s="32">
        <f t="shared" si="91"/>
        <v>79.945570910630167</v>
      </c>
      <c r="K256" s="32">
        <f t="shared" si="92"/>
        <v>62.697496635298755</v>
      </c>
      <c r="L256" s="32">
        <f t="shared" si="93"/>
        <v>45.868598001721701</v>
      </c>
      <c r="M256" s="32">
        <f t="shared" si="94"/>
        <v>29.475062127769291</v>
      </c>
      <c r="N256" s="61">
        <f t="shared" si="95"/>
        <v>-144.3742660817218</v>
      </c>
      <c r="O256" s="87">
        <f t="shared" si="82"/>
        <v>-64.690039037349308</v>
      </c>
      <c r="P256" s="32">
        <f>Taulukko5[[#This Row],[Tasaus 2023, €/asukas]]*Taulukko5[[#This Row],[Asukasluku 31.12.2022]]</f>
        <v>828435.92829048319</v>
      </c>
      <c r="Q256" s="32">
        <f>Taulukko5[[#This Row],[Tasaus 2024, €/asukas]]*Taulukko5[[#This Row],[Asukasluku 31.12.2022]]</f>
        <v>673621.38049296977</v>
      </c>
      <c r="R256" s="32">
        <f>Taulukko5[[#This Row],[Tasaus 2025, €/asukas]]*Taulukko5[[#This Row],[Asukasluku 31.12.2022]]</f>
        <v>528289.10664902732</v>
      </c>
      <c r="S256" s="32">
        <f>Taulukko5[[#This Row],[Tasaus 2026, €/asukas]]*Taulukko5[[#This Row],[Asukasluku 31.12.2022]]</f>
        <v>386488.80676250707</v>
      </c>
      <c r="T256" s="32">
        <f>Taulukko5[[#This Row],[Tasaus 2027, €/asukas]]*Taulukko5[[#This Row],[Asukasluku 31.12.2022]]</f>
        <v>248356.87348858404</v>
      </c>
      <c r="U256" s="64">
        <f t="shared" si="96"/>
        <v>4.1539029044853919</v>
      </c>
      <c r="V256" s="32">
        <f t="shared" si="97"/>
        <v>-14.219530254488433</v>
      </c>
      <c r="W256" s="32">
        <f t="shared" si="98"/>
        <v>-31.467604529819845</v>
      </c>
      <c r="X256" s="32">
        <f t="shared" si="99"/>
        <v>-48.296503163396899</v>
      </c>
      <c r="Y256" s="99">
        <f t="shared" si="100"/>
        <v>-64.690039037349308</v>
      </c>
      <c r="Z256" s="110">
        <v>20.5</v>
      </c>
      <c r="AA256" s="34">
        <f t="shared" si="83"/>
        <v>7.8599999999999994</v>
      </c>
      <c r="AB256" s="33">
        <f t="shared" si="84"/>
        <v>-12.64</v>
      </c>
      <c r="AC256" s="32">
        <v>163.73505423389014</v>
      </c>
      <c r="AD256" s="15">
        <f t="shared" si="85"/>
        <v>-2.5369661517634937E-2</v>
      </c>
      <c r="AE256" s="15">
        <f t="shared" si="86"/>
        <v>8.6844752463185446E-2</v>
      </c>
      <c r="AF256" s="15">
        <f t="shared" si="87"/>
        <v>0.19218611846470829</v>
      </c>
      <c r="AG256" s="15">
        <f t="shared" si="88"/>
        <v>0.29496739955517975</v>
      </c>
      <c r="AH256" s="111">
        <f t="shared" si="89"/>
        <v>0.39508973408309817</v>
      </c>
    </row>
    <row r="257" spans="1:34" ht="15.75" x14ac:dyDescent="0.25">
      <c r="A257" s="25">
        <v>762</v>
      </c>
      <c r="B257" s="26" t="s">
        <v>248</v>
      </c>
      <c r="C257" s="25">
        <v>11</v>
      </c>
      <c r="D257" s="25">
        <v>25</v>
      </c>
      <c r="E257" s="31">
        <f>'Tasapainon muutos, pl. tasaus'!D247</f>
        <v>3672</v>
      </c>
      <c r="F257" s="64">
        <v>143.84058943495646</v>
      </c>
      <c r="G257" s="32">
        <v>-8.5098934986457131</v>
      </c>
      <c r="H257" s="61">
        <f t="shared" si="101"/>
        <v>-152.35048293360217</v>
      </c>
      <c r="I257" s="64">
        <f t="shared" si="90"/>
        <v>156.50438583808756</v>
      </c>
      <c r="J257" s="32">
        <f t="shared" si="91"/>
        <v>138.13095267911373</v>
      </c>
      <c r="K257" s="32">
        <f t="shared" si="92"/>
        <v>120.88287840378231</v>
      </c>
      <c r="L257" s="32">
        <f t="shared" si="93"/>
        <v>104.05397977020527</v>
      </c>
      <c r="M257" s="32">
        <f t="shared" si="94"/>
        <v>87.660443896252858</v>
      </c>
      <c r="N257" s="61">
        <f t="shared" si="95"/>
        <v>79.150550397607148</v>
      </c>
      <c r="O257" s="87">
        <f t="shared" si="82"/>
        <v>-64.690039037349308</v>
      </c>
      <c r="P257" s="32">
        <f>Taulukko5[[#This Row],[Tasaus 2023, €/asukas]]*Taulukko5[[#This Row],[Asukasluku 31.12.2022]]</f>
        <v>574684.10479745746</v>
      </c>
      <c r="Q257" s="32">
        <f>Taulukko5[[#This Row],[Tasaus 2024, €/asukas]]*Taulukko5[[#This Row],[Asukasluku 31.12.2022]]</f>
        <v>507216.8582377056</v>
      </c>
      <c r="R257" s="32">
        <f>Taulukko5[[#This Row],[Tasaus 2025, €/asukas]]*Taulukko5[[#This Row],[Asukasluku 31.12.2022]]</f>
        <v>443881.92949868867</v>
      </c>
      <c r="S257" s="32">
        <f>Taulukko5[[#This Row],[Tasaus 2026, €/asukas]]*Taulukko5[[#This Row],[Asukasluku 31.12.2022]]</f>
        <v>382086.21371619374</v>
      </c>
      <c r="T257" s="32">
        <f>Taulukko5[[#This Row],[Tasaus 2027, €/asukas]]*Taulukko5[[#This Row],[Asukasluku 31.12.2022]]</f>
        <v>321889.1499870405</v>
      </c>
      <c r="U257" s="64">
        <f t="shared" si="96"/>
        <v>4.1539029044853919</v>
      </c>
      <c r="V257" s="32">
        <f t="shared" si="97"/>
        <v>-14.219530254488433</v>
      </c>
      <c r="W257" s="32">
        <f t="shared" si="98"/>
        <v>-31.467604529819852</v>
      </c>
      <c r="X257" s="32">
        <f t="shared" si="99"/>
        <v>-48.296503163396892</v>
      </c>
      <c r="Y257" s="99">
        <f t="shared" si="100"/>
        <v>-64.690039037349308</v>
      </c>
      <c r="Z257" s="110">
        <v>21.25</v>
      </c>
      <c r="AA257" s="34">
        <f t="shared" si="83"/>
        <v>8.61</v>
      </c>
      <c r="AB257" s="33">
        <f t="shared" si="84"/>
        <v>-12.64</v>
      </c>
      <c r="AC257" s="32">
        <v>143.59141817730008</v>
      </c>
      <c r="AD257" s="15">
        <f t="shared" si="85"/>
        <v>-2.8928629281705007E-2</v>
      </c>
      <c r="AE257" s="15">
        <f t="shared" si="86"/>
        <v>9.9027716523635206E-2</v>
      </c>
      <c r="AF257" s="15">
        <f t="shared" si="87"/>
        <v>0.21914683293234907</v>
      </c>
      <c r="AG257" s="15">
        <f t="shared" si="88"/>
        <v>0.33634672445231084</v>
      </c>
      <c r="AH257" s="111">
        <f t="shared" si="89"/>
        <v>0.45051466068447782</v>
      </c>
    </row>
    <row r="258" spans="1:34" ht="15.75" x14ac:dyDescent="0.25">
      <c r="A258" s="25">
        <v>765</v>
      </c>
      <c r="B258" s="26" t="s">
        <v>249</v>
      </c>
      <c r="C258" s="25">
        <v>18</v>
      </c>
      <c r="D258" s="25">
        <v>23</v>
      </c>
      <c r="E258" s="31">
        <f>'Tasapainon muutos, pl. tasaus'!D248</f>
        <v>10354</v>
      </c>
      <c r="F258" s="64">
        <v>-315.8928651493996</v>
      </c>
      <c r="G258" s="32">
        <v>-310.50917911992087</v>
      </c>
      <c r="H258" s="61">
        <f t="shared" si="101"/>
        <v>5.3836860294787243</v>
      </c>
      <c r="I258" s="64">
        <f t="shared" si="90"/>
        <v>-1.2297831249933324</v>
      </c>
      <c r="J258" s="32">
        <f t="shared" si="91"/>
        <v>0.78046974551157189</v>
      </c>
      <c r="K258" s="32">
        <f t="shared" si="92"/>
        <v>-1.467604529819847</v>
      </c>
      <c r="L258" s="32">
        <f t="shared" si="93"/>
        <v>-3.2965031633968969</v>
      </c>
      <c r="M258" s="32">
        <f t="shared" si="94"/>
        <v>-4.6900390373493082</v>
      </c>
      <c r="N258" s="61">
        <f t="shared" si="95"/>
        <v>-315.1992181572702</v>
      </c>
      <c r="O258" s="87">
        <f t="shared" si="82"/>
        <v>0.69364699212940195</v>
      </c>
      <c r="P258" s="32">
        <f>Taulukko5[[#This Row],[Tasaus 2023, €/asukas]]*Taulukko5[[#This Row],[Asukasluku 31.12.2022]]</f>
        <v>-12733.174476180964</v>
      </c>
      <c r="Q258" s="32">
        <f>Taulukko5[[#This Row],[Tasaus 2024, €/asukas]]*Taulukko5[[#This Row],[Asukasluku 31.12.2022]]</f>
        <v>8080.9837450268151</v>
      </c>
      <c r="R258" s="32">
        <f>Taulukko5[[#This Row],[Tasaus 2025, €/asukas]]*Taulukko5[[#This Row],[Asukasluku 31.12.2022]]</f>
        <v>-15195.577301754696</v>
      </c>
      <c r="S258" s="32">
        <f>Taulukko5[[#This Row],[Tasaus 2026, €/asukas]]*Taulukko5[[#This Row],[Asukasluku 31.12.2022]]</f>
        <v>-34131.993753811468</v>
      </c>
      <c r="T258" s="32">
        <f>Taulukko5[[#This Row],[Tasaus 2027, €/asukas]]*Taulukko5[[#This Row],[Asukasluku 31.12.2022]]</f>
        <v>-48560.664192714736</v>
      </c>
      <c r="U258" s="64">
        <f t="shared" si="96"/>
        <v>4.1539029044853919</v>
      </c>
      <c r="V258" s="32">
        <f t="shared" si="97"/>
        <v>6.164155774990296</v>
      </c>
      <c r="W258" s="32">
        <f t="shared" si="98"/>
        <v>3.9160814996588771</v>
      </c>
      <c r="X258" s="32">
        <f t="shared" si="99"/>
        <v>2.0871828660818275</v>
      </c>
      <c r="Y258" s="99">
        <f t="shared" si="100"/>
        <v>0.69364699212941616</v>
      </c>
      <c r="Z258" s="110">
        <v>19.75</v>
      </c>
      <c r="AA258" s="34">
        <f t="shared" si="83"/>
        <v>7.1099999999999994</v>
      </c>
      <c r="AB258" s="33">
        <f t="shared" si="84"/>
        <v>-12.64</v>
      </c>
      <c r="AC258" s="32">
        <v>178.09110558366123</v>
      </c>
      <c r="AD258" s="15">
        <f t="shared" si="85"/>
        <v>-2.3324594964311832E-2</v>
      </c>
      <c r="AE258" s="15">
        <f t="shared" si="86"/>
        <v>-3.4612373003067139E-2</v>
      </c>
      <c r="AF258" s="15">
        <f t="shared" si="87"/>
        <v>-2.1989203148717797E-2</v>
      </c>
      <c r="AG258" s="15">
        <f t="shared" si="88"/>
        <v>-1.1719747930372294E-2</v>
      </c>
      <c r="AH258" s="111">
        <f t="shared" si="89"/>
        <v>-3.8948996911222166E-3</v>
      </c>
    </row>
    <row r="259" spans="1:34" ht="15.75" x14ac:dyDescent="0.25">
      <c r="A259" s="25">
        <v>768</v>
      </c>
      <c r="B259" s="26" t="s">
        <v>250</v>
      </c>
      <c r="C259" s="25">
        <v>10</v>
      </c>
      <c r="D259" s="25">
        <v>25</v>
      </c>
      <c r="E259" s="31">
        <f>'Tasapainon muutos, pl. tasaus'!D249</f>
        <v>2375</v>
      </c>
      <c r="F259" s="64">
        <v>155.32204589732697</v>
      </c>
      <c r="G259" s="32">
        <v>-99.214263079671881</v>
      </c>
      <c r="H259" s="61">
        <f t="shared" si="101"/>
        <v>-254.53630897699884</v>
      </c>
      <c r="I259" s="64">
        <f t="shared" si="90"/>
        <v>258.69021188148423</v>
      </c>
      <c r="J259" s="32">
        <f t="shared" si="91"/>
        <v>240.31677872251041</v>
      </c>
      <c r="K259" s="32">
        <f t="shared" si="92"/>
        <v>223.06870444717899</v>
      </c>
      <c r="L259" s="32">
        <f t="shared" si="93"/>
        <v>206.23980581360195</v>
      </c>
      <c r="M259" s="32">
        <f t="shared" si="94"/>
        <v>189.84626993964952</v>
      </c>
      <c r="N259" s="61">
        <f t="shared" si="95"/>
        <v>90.632006859977636</v>
      </c>
      <c r="O259" s="87">
        <f t="shared" si="82"/>
        <v>-64.690039037349337</v>
      </c>
      <c r="P259" s="32">
        <f>Taulukko5[[#This Row],[Tasaus 2023, €/asukas]]*Taulukko5[[#This Row],[Asukasluku 31.12.2022]]</f>
        <v>614389.25321852509</v>
      </c>
      <c r="Q259" s="32">
        <f>Taulukko5[[#This Row],[Tasaus 2024, €/asukas]]*Taulukko5[[#This Row],[Asukasluku 31.12.2022]]</f>
        <v>570752.34946596227</v>
      </c>
      <c r="R259" s="32">
        <f>Taulukko5[[#This Row],[Tasaus 2025, €/asukas]]*Taulukko5[[#This Row],[Asukasluku 31.12.2022]]</f>
        <v>529788.17306205013</v>
      </c>
      <c r="S259" s="32">
        <f>Taulukko5[[#This Row],[Tasaus 2026, €/asukas]]*Taulukko5[[#This Row],[Asukasluku 31.12.2022]]</f>
        <v>489819.53880730463</v>
      </c>
      <c r="T259" s="32">
        <f>Taulukko5[[#This Row],[Tasaus 2027, €/asukas]]*Taulukko5[[#This Row],[Asukasluku 31.12.2022]]</f>
        <v>450884.89110666758</v>
      </c>
      <c r="U259" s="64">
        <f t="shared" si="96"/>
        <v>4.1539029044853919</v>
      </c>
      <c r="V259" s="32">
        <f t="shared" si="97"/>
        <v>-14.219530254488433</v>
      </c>
      <c r="W259" s="32">
        <f t="shared" si="98"/>
        <v>-31.467604529819852</v>
      </c>
      <c r="X259" s="32">
        <f t="shared" si="99"/>
        <v>-48.296503163396892</v>
      </c>
      <c r="Y259" s="99">
        <f t="shared" si="100"/>
        <v>-64.690039037349322</v>
      </c>
      <c r="Z259" s="110">
        <v>21</v>
      </c>
      <c r="AA259" s="34">
        <f t="shared" si="83"/>
        <v>8.36</v>
      </c>
      <c r="AB259" s="33">
        <f t="shared" si="84"/>
        <v>-12.64</v>
      </c>
      <c r="AC259" s="32">
        <v>138.7983315222389</v>
      </c>
      <c r="AD259" s="15">
        <f t="shared" si="85"/>
        <v>-2.9927614106945045E-2</v>
      </c>
      <c r="AE259" s="15">
        <f t="shared" si="86"/>
        <v>0.10244741488272224</v>
      </c>
      <c r="AF259" s="15">
        <f t="shared" si="87"/>
        <v>0.22671457347293811</v>
      </c>
      <c r="AG259" s="15">
        <f t="shared" si="88"/>
        <v>0.34796169834115481</v>
      </c>
      <c r="AH259" s="111">
        <f t="shared" si="89"/>
        <v>0.46607216619880182</v>
      </c>
    </row>
    <row r="260" spans="1:34" ht="15.75" x14ac:dyDescent="0.25">
      <c r="A260" s="25">
        <v>777</v>
      </c>
      <c r="B260" s="26" t="s">
        <v>251</v>
      </c>
      <c r="C260" s="25">
        <v>18</v>
      </c>
      <c r="D260" s="25">
        <v>24</v>
      </c>
      <c r="E260" s="31">
        <f>'Tasapainon muutos, pl. tasaus'!D250</f>
        <v>7367</v>
      </c>
      <c r="F260" s="64">
        <v>527.36227504294641</v>
      </c>
      <c r="G260" s="32">
        <v>436.76330357428691</v>
      </c>
      <c r="H260" s="61">
        <f t="shared" si="101"/>
        <v>-90.598971468659499</v>
      </c>
      <c r="I260" s="64">
        <f t="shared" si="90"/>
        <v>94.752874373144891</v>
      </c>
      <c r="J260" s="32">
        <f t="shared" si="91"/>
        <v>76.379441214171067</v>
      </c>
      <c r="K260" s="32">
        <f t="shared" si="92"/>
        <v>59.131366938839655</v>
      </c>
      <c r="L260" s="32">
        <f t="shared" si="93"/>
        <v>42.3024683052626</v>
      </c>
      <c r="M260" s="32">
        <f t="shared" si="94"/>
        <v>25.908932431310191</v>
      </c>
      <c r="N260" s="61">
        <f t="shared" si="95"/>
        <v>462.67223600559709</v>
      </c>
      <c r="O260" s="87">
        <f t="shared" si="82"/>
        <v>-64.690039037349322</v>
      </c>
      <c r="P260" s="32">
        <f>Taulukko5[[#This Row],[Tasaus 2023, €/asukas]]*Taulukko5[[#This Row],[Asukasluku 31.12.2022]]</f>
        <v>698044.42550695839</v>
      </c>
      <c r="Q260" s="32">
        <f>Taulukko5[[#This Row],[Tasaus 2024, €/asukas]]*Taulukko5[[#This Row],[Asukasluku 31.12.2022]]</f>
        <v>562687.34342479822</v>
      </c>
      <c r="R260" s="32">
        <f>Taulukko5[[#This Row],[Tasaus 2025, €/asukas]]*Taulukko5[[#This Row],[Asukasluku 31.12.2022]]</f>
        <v>435620.78023843176</v>
      </c>
      <c r="S260" s="32">
        <f>Taulukko5[[#This Row],[Tasaus 2026, €/asukas]]*Taulukko5[[#This Row],[Asukasluku 31.12.2022]]</f>
        <v>311642.28400486958</v>
      </c>
      <c r="T260" s="32">
        <f>Taulukko5[[#This Row],[Tasaus 2027, €/asukas]]*Taulukko5[[#This Row],[Asukasluku 31.12.2022]]</f>
        <v>190871.10522146217</v>
      </c>
      <c r="U260" s="64">
        <f t="shared" si="96"/>
        <v>4.1539029044853919</v>
      </c>
      <c r="V260" s="32">
        <f t="shared" si="97"/>
        <v>-14.219530254488433</v>
      </c>
      <c r="W260" s="32">
        <f t="shared" si="98"/>
        <v>-31.467604529819845</v>
      </c>
      <c r="X260" s="32">
        <f t="shared" si="99"/>
        <v>-48.296503163396899</v>
      </c>
      <c r="Y260" s="99">
        <f t="shared" si="100"/>
        <v>-64.690039037349308</v>
      </c>
      <c r="Z260" s="110">
        <v>21.5</v>
      </c>
      <c r="AA260" s="34">
        <f t="shared" si="83"/>
        <v>8.86</v>
      </c>
      <c r="AB260" s="33">
        <f t="shared" si="84"/>
        <v>-12.64</v>
      </c>
      <c r="AC260" s="32">
        <v>148.81762588485907</v>
      </c>
      <c r="AD260" s="15">
        <f t="shared" si="85"/>
        <v>-2.7912707784354032E-2</v>
      </c>
      <c r="AE260" s="15">
        <f t="shared" si="86"/>
        <v>9.5550040997765637E-2</v>
      </c>
      <c r="AF260" s="15">
        <f t="shared" si="87"/>
        <v>0.21145078980205265</v>
      </c>
      <c r="AG260" s="15">
        <f t="shared" si="88"/>
        <v>0.32453483165202585</v>
      </c>
      <c r="AH260" s="111">
        <f t="shared" si="89"/>
        <v>0.43469339503776461</v>
      </c>
    </row>
    <row r="261" spans="1:34" ht="15.75" x14ac:dyDescent="0.25">
      <c r="A261" s="25">
        <v>778</v>
      </c>
      <c r="B261" s="26" t="s">
        <v>252</v>
      </c>
      <c r="C261" s="25">
        <v>11</v>
      </c>
      <c r="D261" s="25">
        <v>24</v>
      </c>
      <c r="E261" s="31">
        <f>'Tasapainon muutos, pl. tasaus'!D251</f>
        <v>6763</v>
      </c>
      <c r="F261" s="64">
        <v>114.01907767305207</v>
      </c>
      <c r="G261" s="32">
        <v>65.594111234006945</v>
      </c>
      <c r="H261" s="61">
        <f t="shared" si="101"/>
        <v>-48.424966439045122</v>
      </c>
      <c r="I261" s="64">
        <f t="shared" si="90"/>
        <v>52.578869343530513</v>
      </c>
      <c r="J261" s="32">
        <f t="shared" si="91"/>
        <v>34.205436184556696</v>
      </c>
      <c r="K261" s="32">
        <f t="shared" si="92"/>
        <v>16.957361909225273</v>
      </c>
      <c r="L261" s="32">
        <f t="shared" si="93"/>
        <v>0.12846327564822468</v>
      </c>
      <c r="M261" s="32">
        <f t="shared" si="94"/>
        <v>-4.6900390373493082</v>
      </c>
      <c r="N261" s="61">
        <f t="shared" si="95"/>
        <v>60.904072196657637</v>
      </c>
      <c r="O261" s="87">
        <f t="shared" si="82"/>
        <v>-53.11500547639443</v>
      </c>
      <c r="P261" s="32">
        <f>Taulukko5[[#This Row],[Tasaus 2023, €/asukas]]*Taulukko5[[#This Row],[Asukasluku 31.12.2022]]</f>
        <v>355590.89337029686</v>
      </c>
      <c r="Q261" s="32">
        <f>Taulukko5[[#This Row],[Tasaus 2024, €/asukas]]*Taulukko5[[#This Row],[Asukasluku 31.12.2022]]</f>
        <v>231331.36491615695</v>
      </c>
      <c r="R261" s="32">
        <f>Taulukko5[[#This Row],[Tasaus 2025, €/asukas]]*Taulukko5[[#This Row],[Asukasluku 31.12.2022]]</f>
        <v>114682.63859209053</v>
      </c>
      <c r="S261" s="32">
        <f>Taulukko5[[#This Row],[Tasaus 2026, €/asukas]]*Taulukko5[[#This Row],[Asukasluku 31.12.2022]]</f>
        <v>868.79713320894359</v>
      </c>
      <c r="T261" s="32">
        <f>Taulukko5[[#This Row],[Tasaus 2027, €/asukas]]*Taulukko5[[#This Row],[Asukasluku 31.12.2022]]</f>
        <v>-31718.734009593372</v>
      </c>
      <c r="U261" s="64">
        <f t="shared" si="96"/>
        <v>4.1539029044853919</v>
      </c>
      <c r="V261" s="32">
        <f t="shared" si="97"/>
        <v>-14.219530254488426</v>
      </c>
      <c r="W261" s="32">
        <f t="shared" si="98"/>
        <v>-31.467604529819848</v>
      </c>
      <c r="X261" s="32">
        <f t="shared" si="99"/>
        <v>-48.296503163396899</v>
      </c>
      <c r="Y261" s="99">
        <f t="shared" si="100"/>
        <v>-53.11500547639443</v>
      </c>
      <c r="Z261" s="110">
        <v>21.75</v>
      </c>
      <c r="AA261" s="34">
        <f t="shared" si="83"/>
        <v>9.11</v>
      </c>
      <c r="AB261" s="33">
        <f t="shared" si="84"/>
        <v>-12.64</v>
      </c>
      <c r="AC261" s="32">
        <v>156.03951457540458</v>
      </c>
      <c r="AD261" s="15">
        <f t="shared" si="85"/>
        <v>-2.6620839700690423E-2</v>
      </c>
      <c r="AE261" s="15">
        <f t="shared" si="86"/>
        <v>9.1127752436175227E-2</v>
      </c>
      <c r="AF261" s="15">
        <f t="shared" si="87"/>
        <v>0.20166433236764161</v>
      </c>
      <c r="AG261" s="15">
        <f t="shared" si="88"/>
        <v>0.30951456940131716</v>
      </c>
      <c r="AH261" s="111">
        <f t="shared" si="89"/>
        <v>0.34039458287808966</v>
      </c>
    </row>
    <row r="262" spans="1:34" ht="15.75" x14ac:dyDescent="0.25">
      <c r="A262" s="25">
        <v>781</v>
      </c>
      <c r="B262" s="26" t="s">
        <v>253</v>
      </c>
      <c r="C262" s="25">
        <v>7</v>
      </c>
      <c r="D262" s="25">
        <v>25</v>
      </c>
      <c r="E262" s="31">
        <f>'Tasapainon muutos, pl. tasaus'!D252</f>
        <v>3504</v>
      </c>
      <c r="F262" s="64">
        <v>150.24000762166884</v>
      </c>
      <c r="G262" s="32">
        <v>-309.65638291207779</v>
      </c>
      <c r="H262" s="61">
        <f t="shared" si="101"/>
        <v>-459.89639053374663</v>
      </c>
      <c r="I262" s="64">
        <f t="shared" si="90"/>
        <v>464.05029343823202</v>
      </c>
      <c r="J262" s="32">
        <f t="shared" si="91"/>
        <v>445.67686027925822</v>
      </c>
      <c r="K262" s="32">
        <f t="shared" si="92"/>
        <v>428.4287860039268</v>
      </c>
      <c r="L262" s="32">
        <f t="shared" si="93"/>
        <v>411.59988737034973</v>
      </c>
      <c r="M262" s="32">
        <f t="shared" si="94"/>
        <v>395.2063514963973</v>
      </c>
      <c r="N262" s="61">
        <f t="shared" si="95"/>
        <v>85.549968584319515</v>
      </c>
      <c r="O262" s="87">
        <f t="shared" si="82"/>
        <v>-64.690039037349322</v>
      </c>
      <c r="P262" s="32">
        <f>Taulukko5[[#This Row],[Tasaus 2023, €/asukas]]*Taulukko5[[#This Row],[Asukasluku 31.12.2022]]</f>
        <v>1626032.2282075649</v>
      </c>
      <c r="Q262" s="32">
        <f>Taulukko5[[#This Row],[Tasaus 2024, €/asukas]]*Taulukko5[[#This Row],[Asukasluku 31.12.2022]]</f>
        <v>1561651.7184185209</v>
      </c>
      <c r="R262" s="32">
        <f>Taulukko5[[#This Row],[Tasaus 2025, €/asukas]]*Taulukko5[[#This Row],[Asukasluku 31.12.2022]]</f>
        <v>1501214.4661577595</v>
      </c>
      <c r="S262" s="32">
        <f>Taulukko5[[#This Row],[Tasaus 2026, €/asukas]]*Taulukko5[[#This Row],[Asukasluku 31.12.2022]]</f>
        <v>1442246.0053457054</v>
      </c>
      <c r="T262" s="32">
        <f>Taulukko5[[#This Row],[Tasaus 2027, €/asukas]]*Taulukko5[[#This Row],[Asukasluku 31.12.2022]]</f>
        <v>1384803.0556433762</v>
      </c>
      <c r="U262" s="64">
        <f t="shared" si="96"/>
        <v>4.1539029044853919</v>
      </c>
      <c r="V262" s="32">
        <f t="shared" si="97"/>
        <v>-14.219530254488404</v>
      </c>
      <c r="W262" s="32">
        <f t="shared" si="98"/>
        <v>-31.467604529819823</v>
      </c>
      <c r="X262" s="32">
        <f t="shared" si="99"/>
        <v>-48.296503163396892</v>
      </c>
      <c r="Y262" s="99">
        <f t="shared" si="100"/>
        <v>-64.690039037349322</v>
      </c>
      <c r="Z262" s="110">
        <v>19</v>
      </c>
      <c r="AA262" s="34">
        <f t="shared" si="83"/>
        <v>6.3599999999999994</v>
      </c>
      <c r="AB262" s="33">
        <f t="shared" si="84"/>
        <v>-12.64</v>
      </c>
      <c r="AC262" s="32">
        <v>149.89186914070916</v>
      </c>
      <c r="AD262" s="15">
        <f t="shared" si="85"/>
        <v>-2.771266332389228E-2</v>
      </c>
      <c r="AE262" s="15">
        <f t="shared" si="86"/>
        <v>9.4865254106211688E-2</v>
      </c>
      <c r="AF262" s="15">
        <f t="shared" si="87"/>
        <v>0.20993536680952316</v>
      </c>
      <c r="AG262" s="15">
        <f t="shared" si="88"/>
        <v>0.32220895930024823</v>
      </c>
      <c r="AH262" s="111">
        <f t="shared" si="89"/>
        <v>0.43157803961082331</v>
      </c>
    </row>
    <row r="263" spans="1:34" ht="15.75" x14ac:dyDescent="0.25">
      <c r="A263" s="25">
        <v>783</v>
      </c>
      <c r="B263" s="26" t="s">
        <v>254</v>
      </c>
      <c r="C263" s="25">
        <v>4</v>
      </c>
      <c r="D263" s="25">
        <v>24</v>
      </c>
      <c r="E263" s="31">
        <f>'Tasapainon muutos, pl. tasaus'!D253</f>
        <v>6419</v>
      </c>
      <c r="F263" s="64">
        <v>155.7420503925448</v>
      </c>
      <c r="G263" s="32">
        <v>171.12679870598294</v>
      </c>
      <c r="H263" s="61">
        <f t="shared" si="101"/>
        <v>15.384748313438138</v>
      </c>
      <c r="I263" s="64">
        <f t="shared" si="90"/>
        <v>-11.230845408952746</v>
      </c>
      <c r="J263" s="32">
        <f t="shared" si="91"/>
        <v>0.39572143207343413</v>
      </c>
      <c r="K263" s="32">
        <f t="shared" si="92"/>
        <v>-1.467604529819847</v>
      </c>
      <c r="L263" s="32">
        <f t="shared" si="93"/>
        <v>-3.2965031633968969</v>
      </c>
      <c r="M263" s="32">
        <f t="shared" si="94"/>
        <v>-4.6900390373493082</v>
      </c>
      <c r="N263" s="61">
        <f t="shared" si="95"/>
        <v>166.43675966863361</v>
      </c>
      <c r="O263" s="87">
        <f t="shared" si="82"/>
        <v>10.694709276088815</v>
      </c>
      <c r="P263" s="32">
        <f>Taulukko5[[#This Row],[Tasaus 2023, €/asukas]]*Taulukko5[[#This Row],[Asukasluku 31.12.2022]]</f>
        <v>-72090.79668006768</v>
      </c>
      <c r="Q263" s="32">
        <f>Taulukko5[[#This Row],[Tasaus 2024, €/asukas]]*Taulukko5[[#This Row],[Asukasluku 31.12.2022]]</f>
        <v>2540.1358724793736</v>
      </c>
      <c r="R263" s="32">
        <f>Taulukko5[[#This Row],[Tasaus 2025, €/asukas]]*Taulukko5[[#This Row],[Asukasluku 31.12.2022]]</f>
        <v>-9420.5534769135975</v>
      </c>
      <c r="S263" s="32">
        <f>Taulukko5[[#This Row],[Tasaus 2026, €/asukas]]*Taulukko5[[#This Row],[Asukasluku 31.12.2022]]</f>
        <v>-21160.253805844681</v>
      </c>
      <c r="T263" s="32">
        <f>Taulukko5[[#This Row],[Tasaus 2027, €/asukas]]*Taulukko5[[#This Row],[Asukasluku 31.12.2022]]</f>
        <v>-30105.360580745208</v>
      </c>
      <c r="U263" s="64">
        <f t="shared" si="96"/>
        <v>4.1539029044853919</v>
      </c>
      <c r="V263" s="32">
        <f t="shared" si="97"/>
        <v>15.780469745511573</v>
      </c>
      <c r="W263" s="32">
        <f t="shared" si="98"/>
        <v>13.917143783618291</v>
      </c>
      <c r="X263" s="32">
        <f t="shared" si="99"/>
        <v>12.08824515004124</v>
      </c>
      <c r="Y263" s="99">
        <f t="shared" si="100"/>
        <v>10.69470927608883</v>
      </c>
      <c r="Z263" s="110">
        <v>21.5</v>
      </c>
      <c r="AA263" s="34">
        <f t="shared" si="83"/>
        <v>8.86</v>
      </c>
      <c r="AB263" s="33">
        <f t="shared" si="84"/>
        <v>-12.64</v>
      </c>
      <c r="AC263" s="32">
        <v>186.76089913817833</v>
      </c>
      <c r="AD263" s="15">
        <f t="shared" si="85"/>
        <v>-2.2241823227741337E-2</v>
      </c>
      <c r="AE263" s="15">
        <f t="shared" si="86"/>
        <v>-8.4495575992253685E-2</v>
      </c>
      <c r="AF263" s="15">
        <f t="shared" si="87"/>
        <v>-7.4518509216008041E-2</v>
      </c>
      <c r="AG263" s="15">
        <f t="shared" si="88"/>
        <v>-6.4725781498286422E-2</v>
      </c>
      <c r="AH263" s="111">
        <f t="shared" si="89"/>
        <v>-5.7264177488116297E-2</v>
      </c>
    </row>
    <row r="264" spans="1:34" ht="15.75" x14ac:dyDescent="0.25">
      <c r="A264" s="25">
        <v>785</v>
      </c>
      <c r="B264" s="26" t="s">
        <v>255</v>
      </c>
      <c r="C264" s="25">
        <v>17</v>
      </c>
      <c r="D264" s="25">
        <v>25</v>
      </c>
      <c r="E264" s="31">
        <f>'Tasapainon muutos, pl. tasaus'!D254</f>
        <v>2626</v>
      </c>
      <c r="F264" s="64">
        <v>459.69794140872881</v>
      </c>
      <c r="G264" s="32">
        <v>72.809323405954061</v>
      </c>
      <c r="H264" s="61">
        <f t="shared" si="101"/>
        <v>-386.88861800277476</v>
      </c>
      <c r="I264" s="64">
        <f t="shared" si="90"/>
        <v>391.04252090726015</v>
      </c>
      <c r="J264" s="32">
        <f t="shared" si="91"/>
        <v>372.66908774828636</v>
      </c>
      <c r="K264" s="32">
        <f t="shared" si="92"/>
        <v>355.42101347295494</v>
      </c>
      <c r="L264" s="32">
        <f t="shared" si="93"/>
        <v>338.59211483937787</v>
      </c>
      <c r="M264" s="32">
        <f t="shared" si="94"/>
        <v>322.19857896542544</v>
      </c>
      <c r="N264" s="61">
        <f t="shared" si="95"/>
        <v>395.00790237137949</v>
      </c>
      <c r="O264" s="87">
        <f t="shared" si="82"/>
        <v>-64.690039037349322</v>
      </c>
      <c r="P264" s="32">
        <f>Taulukko5[[#This Row],[Tasaus 2023, €/asukas]]*Taulukko5[[#This Row],[Asukasluku 31.12.2022]]</f>
        <v>1026877.6599024652</v>
      </c>
      <c r="Q264" s="32">
        <f>Taulukko5[[#This Row],[Tasaus 2024, €/asukas]]*Taulukko5[[#This Row],[Asukasluku 31.12.2022]]</f>
        <v>978629.02442699997</v>
      </c>
      <c r="R264" s="32">
        <f>Taulukko5[[#This Row],[Tasaus 2025, €/asukas]]*Taulukko5[[#This Row],[Asukasluku 31.12.2022]]</f>
        <v>933335.58137997962</v>
      </c>
      <c r="S264" s="32">
        <f>Taulukko5[[#This Row],[Tasaus 2026, €/asukas]]*Taulukko5[[#This Row],[Asukasluku 31.12.2022]]</f>
        <v>889142.89356820635</v>
      </c>
      <c r="T264" s="32">
        <f>Taulukko5[[#This Row],[Tasaus 2027, €/asukas]]*Taulukko5[[#This Row],[Asukasluku 31.12.2022]]</f>
        <v>846093.46836320718</v>
      </c>
      <c r="U264" s="64">
        <f t="shared" si="96"/>
        <v>4.1539029044853919</v>
      </c>
      <c r="V264" s="32">
        <f t="shared" si="97"/>
        <v>-14.219530254488404</v>
      </c>
      <c r="W264" s="32">
        <f t="shared" si="98"/>
        <v>-31.467604529819823</v>
      </c>
      <c r="X264" s="32">
        <f t="shared" si="99"/>
        <v>-48.296503163396892</v>
      </c>
      <c r="Y264" s="99">
        <f t="shared" si="100"/>
        <v>-64.690039037349322</v>
      </c>
      <c r="Z264" s="110">
        <v>21</v>
      </c>
      <c r="AA264" s="34">
        <f t="shared" si="83"/>
        <v>8.36</v>
      </c>
      <c r="AB264" s="33">
        <f t="shared" si="84"/>
        <v>-12.64</v>
      </c>
      <c r="AC264" s="32">
        <v>144.67908843987664</v>
      </c>
      <c r="AD264" s="15">
        <f t="shared" si="85"/>
        <v>-2.8711149270280362E-2</v>
      </c>
      <c r="AE264" s="15">
        <f t="shared" si="86"/>
        <v>9.8283244716443757E-2</v>
      </c>
      <c r="AF264" s="15">
        <f t="shared" si="87"/>
        <v>0.21749932812782832</v>
      </c>
      <c r="AG264" s="15">
        <f t="shared" si="88"/>
        <v>0.33381813283588085</v>
      </c>
      <c r="AH264" s="111">
        <f t="shared" si="89"/>
        <v>0.44712777592756364</v>
      </c>
    </row>
    <row r="265" spans="1:34" ht="15.75" x14ac:dyDescent="0.25">
      <c r="A265" s="25">
        <v>790</v>
      </c>
      <c r="B265" s="26" t="s">
        <v>256</v>
      </c>
      <c r="C265" s="25">
        <v>6</v>
      </c>
      <c r="D265" s="25">
        <v>22</v>
      </c>
      <c r="E265" s="31">
        <f>'Tasapainon muutos, pl. tasaus'!D255</f>
        <v>23734</v>
      </c>
      <c r="F265" s="64">
        <v>228.13149583066203</v>
      </c>
      <c r="G265" s="32">
        <v>174.88727700339589</v>
      </c>
      <c r="H265" s="61">
        <f t="shared" si="101"/>
        <v>-53.244218827266138</v>
      </c>
      <c r="I265" s="64">
        <f t="shared" si="90"/>
        <v>57.39812173175153</v>
      </c>
      <c r="J265" s="32">
        <f t="shared" si="91"/>
        <v>39.024688572777713</v>
      </c>
      <c r="K265" s="32">
        <f t="shared" si="92"/>
        <v>21.77661429744629</v>
      </c>
      <c r="L265" s="32">
        <f t="shared" si="93"/>
        <v>4.947715663869241</v>
      </c>
      <c r="M265" s="32">
        <f t="shared" si="94"/>
        <v>-4.6900390373493082</v>
      </c>
      <c r="N265" s="61">
        <f t="shared" si="95"/>
        <v>170.1972379660466</v>
      </c>
      <c r="O265" s="87">
        <f t="shared" si="82"/>
        <v>-57.934257864615432</v>
      </c>
      <c r="P265" s="32">
        <f>Taulukko5[[#This Row],[Tasaus 2023, €/asukas]]*Taulukko5[[#This Row],[Asukasluku 31.12.2022]]</f>
        <v>1362287.0211813909</v>
      </c>
      <c r="Q265" s="32">
        <f>Taulukko5[[#This Row],[Tasaus 2024, €/asukas]]*Taulukko5[[#This Row],[Asukasluku 31.12.2022]]</f>
        <v>926211.95858630619</v>
      </c>
      <c r="R265" s="32">
        <f>Taulukko5[[#This Row],[Tasaus 2025, €/asukas]]*Taulukko5[[#This Row],[Asukasluku 31.12.2022]]</f>
        <v>516846.16373559023</v>
      </c>
      <c r="S265" s="32">
        <f>Taulukko5[[#This Row],[Tasaus 2026, €/asukas]]*Taulukko5[[#This Row],[Asukasluku 31.12.2022]]</f>
        <v>117429.08356627257</v>
      </c>
      <c r="T265" s="32">
        <f>Taulukko5[[#This Row],[Tasaus 2027, €/asukas]]*Taulukko5[[#This Row],[Asukasluku 31.12.2022]]</f>
        <v>-111313.38651244847</v>
      </c>
      <c r="U265" s="64">
        <f t="shared" si="96"/>
        <v>4.1539029044853919</v>
      </c>
      <c r="V265" s="32">
        <f t="shared" si="97"/>
        <v>-14.219530254488426</v>
      </c>
      <c r="W265" s="32">
        <f t="shared" si="98"/>
        <v>-31.467604529819848</v>
      </c>
      <c r="X265" s="32">
        <f t="shared" si="99"/>
        <v>-48.296503163396899</v>
      </c>
      <c r="Y265" s="99">
        <f t="shared" si="100"/>
        <v>-57.934257864615446</v>
      </c>
      <c r="Z265" s="110">
        <v>21.5</v>
      </c>
      <c r="AA265" s="34">
        <f t="shared" si="83"/>
        <v>8.86</v>
      </c>
      <c r="AB265" s="33">
        <f t="shared" si="84"/>
        <v>-12.64</v>
      </c>
      <c r="AC265" s="32">
        <v>163.63293345051997</v>
      </c>
      <c r="AD265" s="15">
        <f t="shared" si="85"/>
        <v>-2.5385494331075273E-2</v>
      </c>
      <c r="AE265" s="15">
        <f t="shared" si="86"/>
        <v>8.689895093024283E-2</v>
      </c>
      <c r="AF265" s="15">
        <f t="shared" si="87"/>
        <v>0.19230605884930344</v>
      </c>
      <c r="AG265" s="15">
        <f t="shared" si="88"/>
        <v>0.29515148414790843</v>
      </c>
      <c r="AH265" s="111">
        <f t="shared" si="89"/>
        <v>0.35405010863619246</v>
      </c>
    </row>
    <row r="266" spans="1:34" ht="15.75" x14ac:dyDescent="0.25">
      <c r="A266" s="25">
        <v>791</v>
      </c>
      <c r="B266" s="26" t="s">
        <v>257</v>
      </c>
      <c r="C266" s="25">
        <v>17</v>
      </c>
      <c r="D266" s="25">
        <v>24</v>
      </c>
      <c r="E266" s="31">
        <f>'Tasapainon muutos, pl. tasaus'!D256</f>
        <v>5029</v>
      </c>
      <c r="F266" s="64">
        <v>163.94777039857016</v>
      </c>
      <c r="G266" s="32">
        <v>183.57014138507958</v>
      </c>
      <c r="H266" s="61">
        <f t="shared" si="101"/>
        <v>19.622370986509424</v>
      </c>
      <c r="I266" s="64">
        <f t="shared" si="90"/>
        <v>-15.468468082024032</v>
      </c>
      <c r="J266" s="32">
        <f t="shared" si="91"/>
        <v>-3.8419012409978519</v>
      </c>
      <c r="K266" s="32">
        <f t="shared" si="92"/>
        <v>-1.467604529819847</v>
      </c>
      <c r="L266" s="32">
        <f t="shared" si="93"/>
        <v>-3.2965031633968969</v>
      </c>
      <c r="M266" s="32">
        <f t="shared" si="94"/>
        <v>-4.6900390373493082</v>
      </c>
      <c r="N266" s="61">
        <f t="shared" si="95"/>
        <v>178.88010234773026</v>
      </c>
      <c r="O266" s="87">
        <f t="shared" si="82"/>
        <v>14.932331949160101</v>
      </c>
      <c r="P266" s="32">
        <f>Taulukko5[[#This Row],[Tasaus 2023, €/asukas]]*Taulukko5[[#This Row],[Asukasluku 31.12.2022]]</f>
        <v>-77790.925984498856</v>
      </c>
      <c r="Q266" s="32">
        <f>Taulukko5[[#This Row],[Tasaus 2024, €/asukas]]*Taulukko5[[#This Row],[Asukasluku 31.12.2022]]</f>
        <v>-19320.921340978199</v>
      </c>
      <c r="R266" s="32">
        <f>Taulukko5[[#This Row],[Tasaus 2025, €/asukas]]*Taulukko5[[#This Row],[Asukasluku 31.12.2022]]</f>
        <v>-7380.5831804640102</v>
      </c>
      <c r="S266" s="32">
        <f>Taulukko5[[#This Row],[Tasaus 2026, €/asukas]]*Taulukko5[[#This Row],[Asukasluku 31.12.2022]]</f>
        <v>-16578.114408722995</v>
      </c>
      <c r="T266" s="32">
        <f>Taulukko5[[#This Row],[Tasaus 2027, €/asukas]]*Taulukko5[[#This Row],[Asukasluku 31.12.2022]]</f>
        <v>-23586.206318829671</v>
      </c>
      <c r="U266" s="64">
        <f t="shared" si="96"/>
        <v>4.1539029044853919</v>
      </c>
      <c r="V266" s="32">
        <f t="shared" si="97"/>
        <v>15.780469745511571</v>
      </c>
      <c r="W266" s="32">
        <f t="shared" si="98"/>
        <v>18.154766456689575</v>
      </c>
      <c r="X266" s="32">
        <f t="shared" si="99"/>
        <v>16.325867823112528</v>
      </c>
      <c r="Y266" s="99">
        <f t="shared" si="100"/>
        <v>14.932331949160115</v>
      </c>
      <c r="Z266" s="110">
        <v>21.75</v>
      </c>
      <c r="AA266" s="34">
        <f t="shared" si="83"/>
        <v>9.11</v>
      </c>
      <c r="AB266" s="33">
        <f t="shared" si="84"/>
        <v>-12.64</v>
      </c>
      <c r="AC266" s="32">
        <v>138.9670668142804</v>
      </c>
      <c r="AD266" s="15">
        <f t="shared" si="85"/>
        <v>-2.989127567927146E-2</v>
      </c>
      <c r="AE266" s="15">
        <f t="shared" si="86"/>
        <v>-0.11355546394744769</v>
      </c>
      <c r="AF266" s="15">
        <f t="shared" si="87"/>
        <v>-0.13064078326523312</v>
      </c>
      <c r="AG266" s="15">
        <f t="shared" si="88"/>
        <v>-0.11748012099104667</v>
      </c>
      <c r="AH266" s="111">
        <f t="shared" si="89"/>
        <v>-0.10745230716509341</v>
      </c>
    </row>
    <row r="267" spans="1:34" ht="15.75" x14ac:dyDescent="0.25">
      <c r="A267" s="25">
        <v>831</v>
      </c>
      <c r="B267" s="26" t="s">
        <v>258</v>
      </c>
      <c r="C267" s="25">
        <v>9</v>
      </c>
      <c r="D267" s="25">
        <v>25</v>
      </c>
      <c r="E267" s="31">
        <f>'Tasapainon muutos, pl. tasaus'!D257</f>
        <v>4559</v>
      </c>
      <c r="F267" s="64">
        <v>-86.387395267772149</v>
      </c>
      <c r="G267" s="32">
        <v>-145.60123955172</v>
      </c>
      <c r="H267" s="61">
        <f t="shared" si="101"/>
        <v>-59.21384428394785</v>
      </c>
      <c r="I267" s="64">
        <f t="shared" si="90"/>
        <v>63.367747188433242</v>
      </c>
      <c r="J267" s="32">
        <f t="shared" si="91"/>
        <v>44.994314029459424</v>
      </c>
      <c r="K267" s="32">
        <f t="shared" si="92"/>
        <v>27.746239754128002</v>
      </c>
      <c r="L267" s="32">
        <f t="shared" si="93"/>
        <v>10.917341120550953</v>
      </c>
      <c r="M267" s="32">
        <f t="shared" si="94"/>
        <v>-4.6900390373493082</v>
      </c>
      <c r="N267" s="61">
        <f t="shared" si="95"/>
        <v>-150.29127858906929</v>
      </c>
      <c r="O267" s="87">
        <f t="shared" si="82"/>
        <v>-63.903883321297144</v>
      </c>
      <c r="P267" s="32">
        <f>Taulukko5[[#This Row],[Tasaus 2023, €/asukas]]*Taulukko5[[#This Row],[Asukasluku 31.12.2022]]</f>
        <v>288893.55943206715</v>
      </c>
      <c r="Q267" s="32">
        <f>Taulukko5[[#This Row],[Tasaus 2024, €/asukas]]*Taulukko5[[#This Row],[Asukasluku 31.12.2022]]</f>
        <v>205129.07766030551</v>
      </c>
      <c r="R267" s="32">
        <f>Taulukko5[[#This Row],[Tasaus 2025, €/asukas]]*Taulukko5[[#This Row],[Asukasluku 31.12.2022]]</f>
        <v>126495.10703906957</v>
      </c>
      <c r="S267" s="32">
        <f>Taulukko5[[#This Row],[Tasaus 2026, €/asukas]]*Taulukko5[[#This Row],[Asukasluku 31.12.2022]]</f>
        <v>49772.158168591792</v>
      </c>
      <c r="T267" s="32">
        <f>Taulukko5[[#This Row],[Tasaus 2027, €/asukas]]*Taulukko5[[#This Row],[Asukasluku 31.12.2022]]</f>
        <v>-21381.887971275497</v>
      </c>
      <c r="U267" s="64">
        <f t="shared" si="96"/>
        <v>4.1539029044853919</v>
      </c>
      <c r="V267" s="32">
        <f t="shared" si="97"/>
        <v>-14.219530254488426</v>
      </c>
      <c r="W267" s="32">
        <f t="shared" si="98"/>
        <v>-31.467604529819848</v>
      </c>
      <c r="X267" s="32">
        <f t="shared" si="99"/>
        <v>-48.296503163396899</v>
      </c>
      <c r="Y267" s="99">
        <f t="shared" si="100"/>
        <v>-63.903883321297158</v>
      </c>
      <c r="Z267" s="110">
        <v>21</v>
      </c>
      <c r="AA267" s="34">
        <f t="shared" si="83"/>
        <v>8.36</v>
      </c>
      <c r="AB267" s="33">
        <f t="shared" si="84"/>
        <v>-12.64</v>
      </c>
      <c r="AC267" s="32">
        <v>198.41373677066903</v>
      </c>
      <c r="AD267" s="15">
        <f t="shared" si="85"/>
        <v>-2.0935561076028543E-2</v>
      </c>
      <c r="AE267" s="15">
        <f t="shared" si="86"/>
        <v>7.1666057430911007E-2</v>
      </c>
      <c r="AF267" s="15">
        <f t="shared" si="87"/>
        <v>0.15859589684655151</v>
      </c>
      <c r="AG267" s="15">
        <f t="shared" si="88"/>
        <v>0.24341310208384948</v>
      </c>
      <c r="AH267" s="111">
        <f t="shared" si="89"/>
        <v>0.32207388642228274</v>
      </c>
    </row>
    <row r="268" spans="1:34" ht="15.75" x14ac:dyDescent="0.25">
      <c r="A268" s="25">
        <v>832</v>
      </c>
      <c r="B268" s="26" t="s">
        <v>259</v>
      </c>
      <c r="C268" s="25">
        <v>17</v>
      </c>
      <c r="D268" s="25">
        <v>25</v>
      </c>
      <c r="E268" s="31">
        <f>'Tasapainon muutos, pl. tasaus'!D258</f>
        <v>3825</v>
      </c>
      <c r="F268" s="64">
        <v>348.16359058153199</v>
      </c>
      <c r="G268" s="32">
        <v>77.86244897493107</v>
      </c>
      <c r="H268" s="61">
        <f t="shared" si="101"/>
        <v>-270.30114160660094</v>
      </c>
      <c r="I268" s="64">
        <f t="shared" si="90"/>
        <v>274.45504451108633</v>
      </c>
      <c r="J268" s="32">
        <f t="shared" si="91"/>
        <v>256.08161135211253</v>
      </c>
      <c r="K268" s="32">
        <f t="shared" si="92"/>
        <v>238.83353707678108</v>
      </c>
      <c r="L268" s="32">
        <f t="shared" si="93"/>
        <v>222.00463844320404</v>
      </c>
      <c r="M268" s="32">
        <f t="shared" si="94"/>
        <v>205.61110256925161</v>
      </c>
      <c r="N268" s="61">
        <f t="shared" si="95"/>
        <v>283.47355154418267</v>
      </c>
      <c r="O268" s="87">
        <f t="shared" si="82"/>
        <v>-64.690039037349322</v>
      </c>
      <c r="P268" s="32">
        <f>Taulukko5[[#This Row],[Tasaus 2023, €/asukas]]*Taulukko5[[#This Row],[Asukasluku 31.12.2022]]</f>
        <v>1049790.5452549052</v>
      </c>
      <c r="Q268" s="32">
        <f>Taulukko5[[#This Row],[Tasaus 2024, €/asukas]]*Taulukko5[[#This Row],[Asukasluku 31.12.2022]]</f>
        <v>979512.1634218304</v>
      </c>
      <c r="R268" s="32">
        <f>Taulukko5[[#This Row],[Tasaus 2025, €/asukas]]*Taulukko5[[#This Row],[Asukasluku 31.12.2022]]</f>
        <v>913538.27931868762</v>
      </c>
      <c r="S268" s="32">
        <f>Taulukko5[[#This Row],[Tasaus 2026, €/asukas]]*Taulukko5[[#This Row],[Asukasluku 31.12.2022]]</f>
        <v>849167.74204525549</v>
      </c>
      <c r="T268" s="32">
        <f>Taulukko5[[#This Row],[Tasaus 2027, €/asukas]]*Taulukko5[[#This Row],[Asukasluku 31.12.2022]]</f>
        <v>786462.46732738742</v>
      </c>
      <c r="U268" s="64">
        <f t="shared" si="96"/>
        <v>4.1539029044853919</v>
      </c>
      <c r="V268" s="32">
        <f t="shared" si="97"/>
        <v>-14.219530254488404</v>
      </c>
      <c r="W268" s="32">
        <f t="shared" si="98"/>
        <v>-31.467604529819852</v>
      </c>
      <c r="X268" s="32">
        <f t="shared" si="99"/>
        <v>-48.296503163396892</v>
      </c>
      <c r="Y268" s="99">
        <f t="shared" si="100"/>
        <v>-64.690039037349322</v>
      </c>
      <c r="Z268" s="110">
        <v>20.5</v>
      </c>
      <c r="AA268" s="34">
        <f t="shared" si="83"/>
        <v>7.8599999999999994</v>
      </c>
      <c r="AB268" s="33">
        <f t="shared" si="84"/>
        <v>-12.64</v>
      </c>
      <c r="AC268" s="32">
        <v>142.23320138718415</v>
      </c>
      <c r="AD268" s="15">
        <f t="shared" si="85"/>
        <v>-2.9204875260999904E-2</v>
      </c>
      <c r="AE268" s="15">
        <f t="shared" si="86"/>
        <v>9.99733544334723E-2</v>
      </c>
      <c r="AF268" s="15">
        <f t="shared" si="87"/>
        <v>0.22123951526732086</v>
      </c>
      <c r="AG268" s="15">
        <f t="shared" si="88"/>
        <v>0.33955857487820434</v>
      </c>
      <c r="AH268" s="111">
        <f t="shared" si="89"/>
        <v>0.45481672637917708</v>
      </c>
    </row>
    <row r="269" spans="1:34" ht="15.75" x14ac:dyDescent="0.25">
      <c r="A269" s="25">
        <v>833</v>
      </c>
      <c r="B269" s="26" t="s">
        <v>260</v>
      </c>
      <c r="C269" s="25">
        <v>2</v>
      </c>
      <c r="D269" s="25">
        <v>26</v>
      </c>
      <c r="E269" s="31">
        <f>'Tasapainon muutos, pl. tasaus'!D259</f>
        <v>1691</v>
      </c>
      <c r="F269" s="64">
        <v>-159.26705731637998</v>
      </c>
      <c r="G269" s="32">
        <v>-512.14916102833513</v>
      </c>
      <c r="H269" s="61">
        <f t="shared" si="101"/>
        <v>-352.88210371195515</v>
      </c>
      <c r="I269" s="64">
        <f t="shared" si="90"/>
        <v>357.03600661644055</v>
      </c>
      <c r="J269" s="32">
        <f t="shared" si="91"/>
        <v>338.66257345746675</v>
      </c>
      <c r="K269" s="32">
        <f t="shared" si="92"/>
        <v>321.41449918213533</v>
      </c>
      <c r="L269" s="32">
        <f t="shared" si="93"/>
        <v>304.58560054855826</v>
      </c>
      <c r="M269" s="32">
        <f t="shared" si="94"/>
        <v>288.19206467460583</v>
      </c>
      <c r="N269" s="61">
        <f t="shared" si="95"/>
        <v>-223.9570963537293</v>
      </c>
      <c r="O269" s="87">
        <f t="shared" si="82"/>
        <v>-64.690039037349322</v>
      </c>
      <c r="P269" s="32">
        <f>Taulukko5[[#This Row],[Tasaus 2023, €/asukas]]*Taulukko5[[#This Row],[Asukasluku 31.12.2022]]</f>
        <v>603747.88718840096</v>
      </c>
      <c r="Q269" s="32">
        <f>Taulukko5[[#This Row],[Tasaus 2024, €/asukas]]*Taulukko5[[#This Row],[Asukasluku 31.12.2022]]</f>
        <v>572678.41171657632</v>
      </c>
      <c r="R269" s="32">
        <f>Taulukko5[[#This Row],[Tasaus 2025, €/asukas]]*Taulukko5[[#This Row],[Asukasluku 31.12.2022]]</f>
        <v>543511.91811699083</v>
      </c>
      <c r="S269" s="32">
        <f>Taulukko5[[#This Row],[Tasaus 2026, €/asukas]]*Taulukko5[[#This Row],[Asukasluku 31.12.2022]]</f>
        <v>515054.25052761199</v>
      </c>
      <c r="T269" s="32">
        <f>Taulukko5[[#This Row],[Tasaus 2027, €/asukas]]*Taulukko5[[#This Row],[Asukasluku 31.12.2022]]</f>
        <v>487332.78136475844</v>
      </c>
      <c r="U269" s="64">
        <f t="shared" si="96"/>
        <v>4.1539029044853919</v>
      </c>
      <c r="V269" s="32">
        <f t="shared" si="97"/>
        <v>-14.219530254488404</v>
      </c>
      <c r="W269" s="32">
        <f t="shared" si="98"/>
        <v>-31.467604529819823</v>
      </c>
      <c r="X269" s="32">
        <f t="shared" si="99"/>
        <v>-48.296503163396892</v>
      </c>
      <c r="Y269" s="99">
        <f t="shared" si="100"/>
        <v>-64.690039037349322</v>
      </c>
      <c r="Z269" s="110">
        <v>19.5</v>
      </c>
      <c r="AA269" s="34">
        <f t="shared" si="83"/>
        <v>6.8599999999999994</v>
      </c>
      <c r="AB269" s="33">
        <f t="shared" si="84"/>
        <v>-12.64</v>
      </c>
      <c r="AC269" s="32">
        <v>171.60191978419033</v>
      </c>
      <c r="AD269" s="15">
        <f t="shared" si="85"/>
        <v>-2.4206622569895576E-2</v>
      </c>
      <c r="AE269" s="15">
        <f t="shared" si="86"/>
        <v>8.2863468382936165E-2</v>
      </c>
      <c r="AF269" s="15">
        <f t="shared" si="87"/>
        <v>0.18337559725085856</v>
      </c>
      <c r="AG269" s="15">
        <f t="shared" si="88"/>
        <v>0.28144500495178287</v>
      </c>
      <c r="AH269" s="111">
        <f t="shared" si="89"/>
        <v>0.37697736201730542</v>
      </c>
    </row>
    <row r="270" spans="1:34" ht="15.75" x14ac:dyDescent="0.25">
      <c r="A270" s="25">
        <v>834</v>
      </c>
      <c r="B270" s="26" t="s">
        <v>261</v>
      </c>
      <c r="C270" s="25">
        <v>5</v>
      </c>
      <c r="D270" s="25">
        <v>24</v>
      </c>
      <c r="E270" s="31">
        <f>'Tasapainon muutos, pl. tasaus'!D260</f>
        <v>5879</v>
      </c>
      <c r="F270" s="64">
        <v>356.33439640702846</v>
      </c>
      <c r="G270" s="32">
        <v>180.16165619135901</v>
      </c>
      <c r="H270" s="61">
        <f t="shared" si="101"/>
        <v>-176.17274021566945</v>
      </c>
      <c r="I270" s="64">
        <f t="shared" si="90"/>
        <v>180.32664312015484</v>
      </c>
      <c r="J270" s="32">
        <f t="shared" si="91"/>
        <v>161.95320996118102</v>
      </c>
      <c r="K270" s="32">
        <f t="shared" si="92"/>
        <v>144.7051356858496</v>
      </c>
      <c r="L270" s="32">
        <f t="shared" si="93"/>
        <v>127.87623705227256</v>
      </c>
      <c r="M270" s="32">
        <f t="shared" si="94"/>
        <v>111.48270117832014</v>
      </c>
      <c r="N270" s="61">
        <f t="shared" si="95"/>
        <v>291.64435736967914</v>
      </c>
      <c r="O270" s="87">
        <f t="shared" si="82"/>
        <v>-64.690039037349322</v>
      </c>
      <c r="P270" s="32">
        <f>Taulukko5[[#This Row],[Tasaus 2023, €/asukas]]*Taulukko5[[#This Row],[Asukasluku 31.12.2022]]</f>
        <v>1060140.3349033904</v>
      </c>
      <c r="Q270" s="32">
        <f>Taulukko5[[#This Row],[Tasaus 2024, €/asukas]]*Taulukko5[[#This Row],[Asukasluku 31.12.2022]]</f>
        <v>952122.92136178317</v>
      </c>
      <c r="R270" s="32">
        <f>Taulukko5[[#This Row],[Tasaus 2025, €/asukas]]*Taulukko5[[#This Row],[Asukasluku 31.12.2022]]</f>
        <v>850721.49269710982</v>
      </c>
      <c r="S270" s="32">
        <f>Taulukko5[[#This Row],[Tasaus 2026, €/asukas]]*Taulukko5[[#This Row],[Asukasluku 31.12.2022]]</f>
        <v>751784.39763031038</v>
      </c>
      <c r="T270" s="32">
        <f>Taulukko5[[#This Row],[Tasaus 2027, €/asukas]]*Taulukko5[[#This Row],[Asukasluku 31.12.2022]]</f>
        <v>655406.80022734415</v>
      </c>
      <c r="U270" s="64">
        <f t="shared" si="96"/>
        <v>4.1539029044853919</v>
      </c>
      <c r="V270" s="32">
        <f t="shared" si="97"/>
        <v>-14.219530254488433</v>
      </c>
      <c r="W270" s="32">
        <f t="shared" si="98"/>
        <v>-31.467604529819852</v>
      </c>
      <c r="X270" s="32">
        <f t="shared" si="99"/>
        <v>-48.296503163396892</v>
      </c>
      <c r="Y270" s="99">
        <f t="shared" si="100"/>
        <v>-64.690039037349308</v>
      </c>
      <c r="Z270" s="110">
        <v>21.250000000000004</v>
      </c>
      <c r="AA270" s="34">
        <f t="shared" si="83"/>
        <v>8.610000000000003</v>
      </c>
      <c r="AB270" s="33">
        <f t="shared" si="84"/>
        <v>-12.64</v>
      </c>
      <c r="AC270" s="32">
        <v>181.77523589379766</v>
      </c>
      <c r="AD270" s="15">
        <f t="shared" si="85"/>
        <v>-2.2851863643914144E-2</v>
      </c>
      <c r="AE270" s="15">
        <f t="shared" si="86"/>
        <v>7.8225893557889295E-2</v>
      </c>
      <c r="AF270" s="15">
        <f t="shared" si="87"/>
        <v>0.17311271458453684</v>
      </c>
      <c r="AG270" s="15">
        <f t="shared" si="88"/>
        <v>0.26569352489584536</v>
      </c>
      <c r="AH270" s="111">
        <f t="shared" si="89"/>
        <v>0.35587927430964533</v>
      </c>
    </row>
    <row r="271" spans="1:34" ht="15.75" x14ac:dyDescent="0.25">
      <c r="A271" s="25">
        <v>837</v>
      </c>
      <c r="B271" s="26" t="s">
        <v>262</v>
      </c>
      <c r="C271" s="25">
        <v>6</v>
      </c>
      <c r="D271" s="25">
        <v>20</v>
      </c>
      <c r="E271" s="31">
        <f>'Tasapainon muutos, pl. tasaus'!D261</f>
        <v>249009</v>
      </c>
      <c r="F271" s="64">
        <v>81.714106411445186</v>
      </c>
      <c r="G271" s="32">
        <v>103.39643576604193</v>
      </c>
      <c r="H271" s="61">
        <f t="shared" si="101"/>
        <v>21.682329354596746</v>
      </c>
      <c r="I271" s="64">
        <f t="shared" si="90"/>
        <v>-17.528426450111354</v>
      </c>
      <c r="J271" s="32">
        <f t="shared" si="91"/>
        <v>-5.9018596090851743</v>
      </c>
      <c r="K271" s="32">
        <f t="shared" si="92"/>
        <v>-1.467604529819847</v>
      </c>
      <c r="L271" s="32">
        <f t="shared" si="93"/>
        <v>-3.2965031633968969</v>
      </c>
      <c r="M271" s="32">
        <f t="shared" si="94"/>
        <v>-4.6900390373493082</v>
      </c>
      <c r="N271" s="61">
        <f t="shared" si="95"/>
        <v>98.706396728692624</v>
      </c>
      <c r="O271" s="87">
        <f t="shared" si="82"/>
        <v>16.992290317247438</v>
      </c>
      <c r="P271" s="32">
        <f>Taulukko5[[#This Row],[Tasaus 2023, €/asukas]]*Taulukko5[[#This Row],[Asukasluku 31.12.2022]]</f>
        <v>-4364735.9419157784</v>
      </c>
      <c r="Q271" s="32">
        <f>Taulukko5[[#This Row],[Tasaus 2024, €/asukas]]*Taulukko5[[#This Row],[Asukasluku 31.12.2022]]</f>
        <v>-1469616.1593986901</v>
      </c>
      <c r="R271" s="32">
        <f>Taulukko5[[#This Row],[Tasaus 2025, €/asukas]]*Taulukko5[[#This Row],[Asukasluku 31.12.2022]]</f>
        <v>-365446.73636591027</v>
      </c>
      <c r="S271" s="32">
        <f>Taulukko5[[#This Row],[Tasaus 2026, €/asukas]]*Taulukko5[[#This Row],[Asukasluku 31.12.2022]]</f>
        <v>-820858.95621429791</v>
      </c>
      <c r="T271" s="32">
        <f>Taulukko5[[#This Row],[Tasaus 2027, €/asukas]]*Taulukko5[[#This Row],[Asukasluku 31.12.2022]]</f>
        <v>-1167861.9306513139</v>
      </c>
      <c r="U271" s="64">
        <f t="shared" si="96"/>
        <v>4.1539029044853919</v>
      </c>
      <c r="V271" s="32">
        <f t="shared" si="97"/>
        <v>15.780469745511571</v>
      </c>
      <c r="W271" s="32">
        <f t="shared" si="98"/>
        <v>20.214724824776898</v>
      </c>
      <c r="X271" s="32">
        <f t="shared" si="99"/>
        <v>18.38582619119985</v>
      </c>
      <c r="Y271" s="99">
        <f t="shared" si="100"/>
        <v>16.992290317247438</v>
      </c>
      <c r="Z271" s="110">
        <v>20.25</v>
      </c>
      <c r="AA271" s="34">
        <f t="shared" si="83"/>
        <v>7.6099999999999994</v>
      </c>
      <c r="AB271" s="33">
        <f t="shared" si="84"/>
        <v>-12.64</v>
      </c>
      <c r="AC271" s="32">
        <v>195.7610064935042</v>
      </c>
      <c r="AD271" s="15">
        <f t="shared" si="85"/>
        <v>-2.1219255963639664E-2</v>
      </c>
      <c r="AE271" s="15">
        <f t="shared" si="86"/>
        <v>-8.0610894008839307E-2</v>
      </c>
      <c r="AF271" s="15">
        <f t="shared" si="87"/>
        <v>-0.103262264466584</v>
      </c>
      <c r="AG271" s="15">
        <f t="shared" si="88"/>
        <v>-9.3919757159656489E-2</v>
      </c>
      <c r="AH271" s="111">
        <f t="shared" si="89"/>
        <v>-8.6801200206391871E-2</v>
      </c>
    </row>
    <row r="272" spans="1:34" ht="15.75" x14ac:dyDescent="0.25">
      <c r="A272" s="25">
        <v>844</v>
      </c>
      <c r="B272" s="26" t="s">
        <v>263</v>
      </c>
      <c r="C272" s="25">
        <v>11</v>
      </c>
      <c r="D272" s="25">
        <v>26</v>
      </c>
      <c r="E272" s="31">
        <f>'Tasapainon muutos, pl. tasaus'!D262</f>
        <v>1441</v>
      </c>
      <c r="F272" s="64">
        <v>-127.43379750804515</v>
      </c>
      <c r="G272" s="32">
        <v>-91.419412854194803</v>
      </c>
      <c r="H272" s="61">
        <f t="shared" si="101"/>
        <v>36.014384653850342</v>
      </c>
      <c r="I272" s="64">
        <f t="shared" si="90"/>
        <v>-31.860481749364951</v>
      </c>
      <c r="J272" s="32">
        <f t="shared" si="91"/>
        <v>-20.233914908338772</v>
      </c>
      <c r="K272" s="32">
        <f t="shared" si="92"/>
        <v>-7.4819891836701897</v>
      </c>
      <c r="L272" s="32">
        <f t="shared" si="93"/>
        <v>-3.2965031633968969</v>
      </c>
      <c r="M272" s="32">
        <f t="shared" si="94"/>
        <v>-4.6900390373493082</v>
      </c>
      <c r="N272" s="61">
        <f t="shared" si="95"/>
        <v>-96.109451891544111</v>
      </c>
      <c r="O272" s="87">
        <f t="shared" si="82"/>
        <v>31.324345616501034</v>
      </c>
      <c r="P272" s="32">
        <f>Taulukko5[[#This Row],[Tasaus 2023, €/asukas]]*Taulukko5[[#This Row],[Asukasluku 31.12.2022]]</f>
        <v>-45910.954200834894</v>
      </c>
      <c r="Q272" s="32">
        <f>Taulukko5[[#This Row],[Tasaus 2024, €/asukas]]*Taulukko5[[#This Row],[Asukasluku 31.12.2022]]</f>
        <v>-29157.071382916169</v>
      </c>
      <c r="R272" s="32">
        <f>Taulukko5[[#This Row],[Tasaus 2025, €/asukas]]*Taulukko5[[#This Row],[Asukasluku 31.12.2022]]</f>
        <v>-10781.546413668744</v>
      </c>
      <c r="S272" s="32">
        <f>Taulukko5[[#This Row],[Tasaus 2026, €/asukas]]*Taulukko5[[#This Row],[Asukasluku 31.12.2022]]</f>
        <v>-4750.2610584549284</v>
      </c>
      <c r="T272" s="32">
        <f>Taulukko5[[#This Row],[Tasaus 2027, €/asukas]]*Taulukko5[[#This Row],[Asukasluku 31.12.2022]]</f>
        <v>-6758.3462528203527</v>
      </c>
      <c r="U272" s="64">
        <f t="shared" si="96"/>
        <v>4.1539029044853919</v>
      </c>
      <c r="V272" s="32">
        <f t="shared" si="97"/>
        <v>15.780469745511571</v>
      </c>
      <c r="W272" s="32">
        <f t="shared" si="98"/>
        <v>28.532395470180152</v>
      </c>
      <c r="X272" s="32">
        <f t="shared" si="99"/>
        <v>32.717881490453443</v>
      </c>
      <c r="Y272" s="99">
        <f t="shared" si="100"/>
        <v>31.324345616501034</v>
      </c>
      <c r="Z272" s="110">
        <v>21.5</v>
      </c>
      <c r="AA272" s="34">
        <f t="shared" si="83"/>
        <v>8.86</v>
      </c>
      <c r="AB272" s="33">
        <f t="shared" si="84"/>
        <v>-12.64</v>
      </c>
      <c r="AC272" s="32">
        <v>138.5736691371751</v>
      </c>
      <c r="AD272" s="15">
        <f t="shared" si="85"/>
        <v>-2.9976134213300022E-2</v>
      </c>
      <c r="AE272" s="15">
        <f t="shared" si="86"/>
        <v>-0.1138778372815572</v>
      </c>
      <c r="AF272" s="15">
        <f t="shared" si="87"/>
        <v>-0.20590055562385176</v>
      </c>
      <c r="AG272" s="15">
        <f t="shared" si="88"/>
        <v>-0.23610460554425941</v>
      </c>
      <c r="AH272" s="111">
        <f t="shared" si="89"/>
        <v>-0.22604832369339106</v>
      </c>
    </row>
    <row r="273" spans="1:34" ht="15.75" x14ac:dyDescent="0.25">
      <c r="A273" s="25">
        <v>845</v>
      </c>
      <c r="B273" s="26" t="s">
        <v>264</v>
      </c>
      <c r="C273" s="25">
        <v>19</v>
      </c>
      <c r="D273" s="25">
        <v>25</v>
      </c>
      <c r="E273" s="31">
        <f>'Tasapainon muutos, pl. tasaus'!D263</f>
        <v>2863</v>
      </c>
      <c r="F273" s="64">
        <v>504.57481324895724</v>
      </c>
      <c r="G273" s="32">
        <v>494.01214979601735</v>
      </c>
      <c r="H273" s="61">
        <f t="shared" si="101"/>
        <v>-10.562663452939887</v>
      </c>
      <c r="I273" s="64">
        <f t="shared" si="90"/>
        <v>14.716566357425279</v>
      </c>
      <c r="J273" s="32">
        <f t="shared" si="91"/>
        <v>0.78046974551157189</v>
      </c>
      <c r="K273" s="32">
        <f t="shared" si="92"/>
        <v>-1.467604529819847</v>
      </c>
      <c r="L273" s="32">
        <f t="shared" si="93"/>
        <v>-3.2965031633968969</v>
      </c>
      <c r="M273" s="32">
        <f t="shared" si="94"/>
        <v>-4.6900390373493082</v>
      </c>
      <c r="N273" s="61">
        <f t="shared" si="95"/>
        <v>489.32211075866803</v>
      </c>
      <c r="O273" s="87">
        <f t="shared" ref="O273:O310" si="102">N273-F273</f>
        <v>-15.252702490289209</v>
      </c>
      <c r="P273" s="32">
        <f>Taulukko5[[#This Row],[Tasaus 2023, €/asukas]]*Taulukko5[[#This Row],[Asukasluku 31.12.2022]]</f>
        <v>42133.529481308571</v>
      </c>
      <c r="Q273" s="32">
        <f>Taulukko5[[#This Row],[Tasaus 2024, €/asukas]]*Taulukko5[[#This Row],[Asukasluku 31.12.2022]]</f>
        <v>2234.4848813996305</v>
      </c>
      <c r="R273" s="32">
        <f>Taulukko5[[#This Row],[Tasaus 2025, €/asukas]]*Taulukko5[[#This Row],[Asukasluku 31.12.2022]]</f>
        <v>-4201.7517688742219</v>
      </c>
      <c r="S273" s="32">
        <f>Taulukko5[[#This Row],[Tasaus 2026, €/asukas]]*Taulukko5[[#This Row],[Asukasluku 31.12.2022]]</f>
        <v>-9437.8885568053156</v>
      </c>
      <c r="T273" s="32">
        <f>Taulukko5[[#This Row],[Tasaus 2027, €/asukas]]*Taulukko5[[#This Row],[Asukasluku 31.12.2022]]</f>
        <v>-13427.58176393107</v>
      </c>
      <c r="U273" s="64">
        <f t="shared" si="96"/>
        <v>4.1539029044853919</v>
      </c>
      <c r="V273" s="32">
        <f t="shared" si="97"/>
        <v>-9.7821937074283145</v>
      </c>
      <c r="W273" s="32">
        <f t="shared" si="98"/>
        <v>-12.030267982759733</v>
      </c>
      <c r="X273" s="32">
        <f t="shared" si="99"/>
        <v>-13.859166616336784</v>
      </c>
      <c r="Y273" s="99">
        <f t="shared" si="100"/>
        <v>-15.252702490289195</v>
      </c>
      <c r="Z273" s="110">
        <v>20</v>
      </c>
      <c r="AA273" s="34">
        <f t="shared" ref="AA273:AA310" si="103">Z273-$E$9</f>
        <v>7.3599999999999994</v>
      </c>
      <c r="AB273" s="33">
        <f t="shared" ref="AB273:AB310" si="104">AA273-Z273</f>
        <v>-12.64</v>
      </c>
      <c r="AC273" s="32">
        <v>159.64922505457693</v>
      </c>
      <c r="AD273" s="15">
        <f t="shared" ref="AD273:AD310" si="105">-U273/$AC273</f>
        <v>-2.6018935594991823E-2</v>
      </c>
      <c r="AE273" s="15">
        <f t="shared" ref="AE273:AE310" si="106">-V273/$AC273</f>
        <v>6.1273042221684573E-2</v>
      </c>
      <c r="AF273" s="15">
        <f t="shared" ref="AF273:AF310" si="107">-W273/$AC273</f>
        <v>7.5354377565234804E-2</v>
      </c>
      <c r="AG273" s="15">
        <f t="shared" ref="AG273:AG310" si="108">-X273/$AC273</f>
        <v>8.6810108922225931E-2</v>
      </c>
      <c r="AH273" s="111">
        <f t="shared" ref="AH273:AH310" si="109">-Y273/$AC273</f>
        <v>9.5538844520385108E-2</v>
      </c>
    </row>
    <row r="274" spans="1:34" ht="15.75" x14ac:dyDescent="0.25">
      <c r="A274" s="25">
        <v>846</v>
      </c>
      <c r="B274" s="26" t="s">
        <v>265</v>
      </c>
      <c r="C274" s="25">
        <v>14</v>
      </c>
      <c r="D274" s="25">
        <v>24</v>
      </c>
      <c r="E274" s="31">
        <f>'Tasapainon muutos, pl. tasaus'!D264</f>
        <v>4862</v>
      </c>
      <c r="F274" s="64">
        <v>462.41390757976501</v>
      </c>
      <c r="G274" s="32">
        <v>379.80544154018014</v>
      </c>
      <c r="H274" s="61">
        <f t="shared" si="101"/>
        <v>-82.608466039584869</v>
      </c>
      <c r="I274" s="64">
        <f t="shared" ref="I274:I310" si="110">H274*(-1)+$H$17</f>
        <v>86.762368944070261</v>
      </c>
      <c r="J274" s="32">
        <f t="shared" ref="J274:J310" si="111">IF($H274&lt;-15,-$H274-15,IF($H274&gt;15,15-$H274,0))-$J$17</f>
        <v>68.388935785096436</v>
      </c>
      <c r="K274" s="32">
        <f t="shared" ref="K274:K310" si="112">IF($H274&lt;-30,-$H274-30,IF($H274&gt;30,30-$H274,0))-$K$17</f>
        <v>51.140861509765024</v>
      </c>
      <c r="L274" s="32">
        <f t="shared" ref="L274:L310" si="113">IF($H274&lt;-45,-$H274-45,IF($H274&gt;45,45-$H274,0))-$L$17</f>
        <v>34.31196287618797</v>
      </c>
      <c r="M274" s="32">
        <f t="shared" ref="M274:M310" si="114">IF($H274&lt;-60,-$H274-60,IF($H274&gt;60,60-$H274,0))-$M$17</f>
        <v>17.918427002235561</v>
      </c>
      <c r="N274" s="61">
        <f t="shared" ref="N274:N310" si="115">G274+M274</f>
        <v>397.72386854241569</v>
      </c>
      <c r="O274" s="87">
        <f t="shared" si="102"/>
        <v>-64.690039037349322</v>
      </c>
      <c r="P274" s="32">
        <f>Taulukko5[[#This Row],[Tasaus 2023, €/asukas]]*Taulukko5[[#This Row],[Asukasluku 31.12.2022]]</f>
        <v>421838.63780606963</v>
      </c>
      <c r="Q274" s="32">
        <f>Taulukko5[[#This Row],[Tasaus 2024, €/asukas]]*Taulukko5[[#This Row],[Asukasluku 31.12.2022]]</f>
        <v>332507.00578713889</v>
      </c>
      <c r="R274" s="32">
        <f>Taulukko5[[#This Row],[Tasaus 2025, €/asukas]]*Taulukko5[[#This Row],[Asukasluku 31.12.2022]]</f>
        <v>248646.86866047754</v>
      </c>
      <c r="S274" s="32">
        <f>Taulukko5[[#This Row],[Tasaus 2026, €/asukas]]*Taulukko5[[#This Row],[Asukasluku 31.12.2022]]</f>
        <v>166824.7635040259</v>
      </c>
      <c r="T274" s="32">
        <f>Taulukko5[[#This Row],[Tasaus 2027, €/asukas]]*Taulukko5[[#This Row],[Asukasluku 31.12.2022]]</f>
        <v>87119.392084869294</v>
      </c>
      <c r="U274" s="64">
        <f t="shared" si="96"/>
        <v>4.1539029044853919</v>
      </c>
      <c r="V274" s="32">
        <f t="shared" si="97"/>
        <v>-14.219530254488433</v>
      </c>
      <c r="W274" s="32">
        <f t="shared" si="98"/>
        <v>-31.467604529819845</v>
      </c>
      <c r="X274" s="32">
        <f t="shared" si="99"/>
        <v>-48.296503163396899</v>
      </c>
      <c r="Y274" s="99">
        <f t="shared" si="100"/>
        <v>-64.690039037349308</v>
      </c>
      <c r="Z274" s="110">
        <v>22.5</v>
      </c>
      <c r="AA274" s="34">
        <f t="shared" si="103"/>
        <v>9.86</v>
      </c>
      <c r="AB274" s="33">
        <f t="shared" si="104"/>
        <v>-12.64</v>
      </c>
      <c r="AC274" s="32">
        <v>147.91431027167229</v>
      </c>
      <c r="AD274" s="15">
        <f t="shared" si="105"/>
        <v>-2.8083171241889797E-2</v>
      </c>
      <c r="AE274" s="15">
        <f t="shared" si="106"/>
        <v>9.6133566984638652E-2</v>
      </c>
      <c r="AF274" s="15">
        <f t="shared" si="107"/>
        <v>0.21274212395016887</v>
      </c>
      <c r="AG274" s="15">
        <f t="shared" si="108"/>
        <v>0.32651677227640341</v>
      </c>
      <c r="AH274" s="111">
        <f t="shared" si="109"/>
        <v>0.43734807618366306</v>
      </c>
    </row>
    <row r="275" spans="1:34" ht="15.75" x14ac:dyDescent="0.25">
      <c r="A275" s="25">
        <v>848</v>
      </c>
      <c r="B275" s="26" t="s">
        <v>266</v>
      </c>
      <c r="C275" s="25">
        <v>12</v>
      </c>
      <c r="D275" s="25">
        <v>25</v>
      </c>
      <c r="E275" s="31">
        <f>'Tasapainon muutos, pl. tasaus'!D265</f>
        <v>4160</v>
      </c>
      <c r="F275" s="64">
        <v>-80.652449065047463</v>
      </c>
      <c r="G275" s="32">
        <v>-158.07695881231518</v>
      </c>
      <c r="H275" s="61">
        <f t="shared" ref="H275:H310" si="116">G275-F275</f>
        <v>-77.42450974726772</v>
      </c>
      <c r="I275" s="64">
        <f t="shared" si="110"/>
        <v>81.578412651753112</v>
      </c>
      <c r="J275" s="32">
        <f t="shared" si="111"/>
        <v>63.204979492779295</v>
      </c>
      <c r="K275" s="32">
        <f t="shared" si="112"/>
        <v>45.956905217447876</v>
      </c>
      <c r="L275" s="32">
        <f t="shared" si="113"/>
        <v>29.128006583870825</v>
      </c>
      <c r="M275" s="32">
        <f t="shared" si="114"/>
        <v>12.734470709918412</v>
      </c>
      <c r="N275" s="61">
        <f t="shared" si="115"/>
        <v>-145.34248810239677</v>
      </c>
      <c r="O275" s="87">
        <f t="shared" si="102"/>
        <v>-64.690039037349308</v>
      </c>
      <c r="P275" s="32">
        <f>Taulukko5[[#This Row],[Tasaus 2023, €/asukas]]*Taulukko5[[#This Row],[Asukasluku 31.12.2022]]</f>
        <v>339366.19663129293</v>
      </c>
      <c r="Q275" s="32">
        <f>Taulukko5[[#This Row],[Tasaus 2024, €/asukas]]*Taulukko5[[#This Row],[Asukasluku 31.12.2022]]</f>
        <v>262932.71468996187</v>
      </c>
      <c r="R275" s="32">
        <f>Taulukko5[[#This Row],[Tasaus 2025, €/asukas]]*Taulukko5[[#This Row],[Asukasluku 31.12.2022]]</f>
        <v>191180.72570458316</v>
      </c>
      <c r="S275" s="32">
        <f>Taulukko5[[#This Row],[Tasaus 2026, €/asukas]]*Taulukko5[[#This Row],[Asukasluku 31.12.2022]]</f>
        <v>121172.50738890262</v>
      </c>
      <c r="T275" s="32">
        <f>Taulukko5[[#This Row],[Tasaus 2027, €/asukas]]*Taulukko5[[#This Row],[Asukasluku 31.12.2022]]</f>
        <v>52975.398153260598</v>
      </c>
      <c r="U275" s="64">
        <f t="shared" ref="U275:U310" si="117">$H275+I275</f>
        <v>4.1539029044853919</v>
      </c>
      <c r="V275" s="32">
        <f t="shared" ref="V275:V310" si="118">$H275+J275</f>
        <v>-14.219530254488426</v>
      </c>
      <c r="W275" s="32">
        <f t="shared" ref="W275:W310" si="119">$H275+K275</f>
        <v>-31.467604529819845</v>
      </c>
      <c r="X275" s="32">
        <f t="shared" ref="X275:X310" si="120">$H275+L275</f>
        <v>-48.296503163396892</v>
      </c>
      <c r="Y275" s="99">
        <f t="shared" ref="Y275:Y310" si="121">$H275+M275</f>
        <v>-64.690039037349308</v>
      </c>
      <c r="Z275" s="110">
        <v>21.75</v>
      </c>
      <c r="AA275" s="34">
        <f t="shared" si="103"/>
        <v>9.11</v>
      </c>
      <c r="AB275" s="33">
        <f t="shared" si="104"/>
        <v>-12.64</v>
      </c>
      <c r="AC275" s="32">
        <v>138.97477163045298</v>
      </c>
      <c r="AD275" s="15">
        <f t="shared" si="105"/>
        <v>-2.9889618495154008E-2</v>
      </c>
      <c r="AE275" s="15">
        <f t="shared" si="106"/>
        <v>0.10231734931214348</v>
      </c>
      <c r="AF275" s="15">
        <f t="shared" si="107"/>
        <v>0.2264267403402912</v>
      </c>
      <c r="AG275" s="15">
        <f t="shared" si="108"/>
        <v>0.3475199318321015</v>
      </c>
      <c r="AH275" s="111">
        <f t="shared" si="109"/>
        <v>0.46548044856203269</v>
      </c>
    </row>
    <row r="276" spans="1:34" ht="15.75" x14ac:dyDescent="0.25">
      <c r="A276" s="25">
        <v>849</v>
      </c>
      <c r="B276" s="26" t="s">
        <v>267</v>
      </c>
      <c r="C276" s="25">
        <v>16</v>
      </c>
      <c r="D276" s="25">
        <v>25</v>
      </c>
      <c r="E276" s="31">
        <f>'Tasapainon muutos, pl. tasaus'!D266</f>
        <v>2903</v>
      </c>
      <c r="F276" s="64">
        <v>288.4936164163035</v>
      </c>
      <c r="G276" s="32">
        <v>226.31074336200345</v>
      </c>
      <c r="H276" s="61">
        <f t="shared" si="116"/>
        <v>-62.182873054300046</v>
      </c>
      <c r="I276" s="64">
        <f t="shared" si="110"/>
        <v>66.336775958785438</v>
      </c>
      <c r="J276" s="32">
        <f t="shared" si="111"/>
        <v>47.96334279981162</v>
      </c>
      <c r="K276" s="32">
        <f t="shared" si="112"/>
        <v>30.715268524480198</v>
      </c>
      <c r="L276" s="32">
        <f t="shared" si="113"/>
        <v>13.886369890903149</v>
      </c>
      <c r="M276" s="32">
        <f t="shared" si="114"/>
        <v>-2.5071659830492621</v>
      </c>
      <c r="N276" s="61">
        <f t="shared" si="115"/>
        <v>223.80357737895417</v>
      </c>
      <c r="O276" s="87">
        <f t="shared" si="102"/>
        <v>-64.690039037349322</v>
      </c>
      <c r="P276" s="32">
        <f>Taulukko5[[#This Row],[Tasaus 2023, €/asukas]]*Taulukko5[[#This Row],[Asukasluku 31.12.2022]]</f>
        <v>192575.66060835414</v>
      </c>
      <c r="Q276" s="32">
        <f>Taulukko5[[#This Row],[Tasaus 2024, €/asukas]]*Taulukko5[[#This Row],[Asukasluku 31.12.2022]]</f>
        <v>139237.58414785314</v>
      </c>
      <c r="R276" s="32">
        <f>Taulukko5[[#This Row],[Tasaus 2025, €/asukas]]*Taulukko5[[#This Row],[Asukasluku 31.12.2022]]</f>
        <v>89166.424526566014</v>
      </c>
      <c r="S276" s="32">
        <f>Taulukko5[[#This Row],[Tasaus 2026, €/asukas]]*Taulukko5[[#This Row],[Asukasluku 31.12.2022]]</f>
        <v>40312.131793291839</v>
      </c>
      <c r="T276" s="32">
        <f>Taulukko5[[#This Row],[Tasaus 2027, €/asukas]]*Taulukko5[[#This Row],[Asukasluku 31.12.2022]]</f>
        <v>-7278.3028487920083</v>
      </c>
      <c r="U276" s="64">
        <f t="shared" si="117"/>
        <v>4.1539029044853919</v>
      </c>
      <c r="V276" s="32">
        <f t="shared" si="118"/>
        <v>-14.219530254488426</v>
      </c>
      <c r="W276" s="32">
        <f t="shared" si="119"/>
        <v>-31.467604529819848</v>
      </c>
      <c r="X276" s="32">
        <f t="shared" si="120"/>
        <v>-48.296503163396899</v>
      </c>
      <c r="Y276" s="99">
        <f t="shared" si="121"/>
        <v>-64.690039037349308</v>
      </c>
      <c r="Z276" s="110">
        <v>21.75</v>
      </c>
      <c r="AA276" s="34">
        <f t="shared" si="103"/>
        <v>9.11</v>
      </c>
      <c r="AB276" s="33">
        <f t="shared" si="104"/>
        <v>-12.64</v>
      </c>
      <c r="AC276" s="32">
        <v>138.52755001044778</v>
      </c>
      <c r="AD276" s="15">
        <f t="shared" si="105"/>
        <v>-2.99861139836235E-2</v>
      </c>
      <c r="AE276" s="15">
        <f t="shared" si="106"/>
        <v>0.10264767010905762</v>
      </c>
      <c r="AF276" s="15">
        <f t="shared" si="107"/>
        <v>0.22715773524794566</v>
      </c>
      <c r="AG276" s="15">
        <f t="shared" si="108"/>
        <v>0.34864186336764325</v>
      </c>
      <c r="AH276" s="111">
        <f t="shared" si="109"/>
        <v>0.46698320321459791</v>
      </c>
    </row>
    <row r="277" spans="1:34" ht="15.75" x14ac:dyDescent="0.25">
      <c r="A277" s="25">
        <v>850</v>
      </c>
      <c r="B277" s="26" t="s">
        <v>268</v>
      </c>
      <c r="C277" s="25">
        <v>13</v>
      </c>
      <c r="D277" s="25">
        <v>25</v>
      </c>
      <c r="E277" s="31">
        <f>'Tasapainon muutos, pl. tasaus'!D267</f>
        <v>2407</v>
      </c>
      <c r="F277" s="64">
        <v>-67.139572710834216</v>
      </c>
      <c r="G277" s="32">
        <v>-149.59538666042644</v>
      </c>
      <c r="H277" s="61">
        <f t="shared" si="116"/>
        <v>-82.455813949592226</v>
      </c>
      <c r="I277" s="64">
        <f t="shared" si="110"/>
        <v>86.609716854077618</v>
      </c>
      <c r="J277" s="32">
        <f t="shared" si="111"/>
        <v>68.236283695103793</v>
      </c>
      <c r="K277" s="32">
        <f t="shared" si="112"/>
        <v>50.988209419772382</v>
      </c>
      <c r="L277" s="32">
        <f t="shared" si="113"/>
        <v>34.159310786195327</v>
      </c>
      <c r="M277" s="32">
        <f t="shared" si="114"/>
        <v>17.765774912242918</v>
      </c>
      <c r="N277" s="61">
        <f t="shared" si="115"/>
        <v>-131.82961174818354</v>
      </c>
      <c r="O277" s="87">
        <f t="shared" si="102"/>
        <v>-64.690039037349322</v>
      </c>
      <c r="P277" s="32">
        <f>Taulukko5[[#This Row],[Tasaus 2023, €/asukas]]*Taulukko5[[#This Row],[Asukasluku 31.12.2022]]</f>
        <v>208469.58846776481</v>
      </c>
      <c r="Q277" s="32">
        <f>Taulukko5[[#This Row],[Tasaus 2024, €/asukas]]*Taulukko5[[#This Row],[Asukasluku 31.12.2022]]</f>
        <v>164244.73485411482</v>
      </c>
      <c r="R277" s="32">
        <f>Taulukko5[[#This Row],[Tasaus 2025, €/asukas]]*Taulukko5[[#This Row],[Asukasluku 31.12.2022]]</f>
        <v>122728.62007339213</v>
      </c>
      <c r="S277" s="32">
        <f>Taulukko5[[#This Row],[Tasaus 2026, €/asukas]]*Taulukko5[[#This Row],[Asukasluku 31.12.2022]]</f>
        <v>82221.461062372153</v>
      </c>
      <c r="T277" s="32">
        <f>Taulukko5[[#This Row],[Tasaus 2027, €/asukas]]*Taulukko5[[#This Row],[Asukasluku 31.12.2022]]</f>
        <v>42762.220213768705</v>
      </c>
      <c r="U277" s="64">
        <f t="shared" si="117"/>
        <v>4.1539029044853919</v>
      </c>
      <c r="V277" s="32">
        <f t="shared" si="118"/>
        <v>-14.219530254488433</v>
      </c>
      <c r="W277" s="32">
        <f t="shared" si="119"/>
        <v>-31.467604529819845</v>
      </c>
      <c r="X277" s="32">
        <f t="shared" si="120"/>
        <v>-48.296503163396899</v>
      </c>
      <c r="Y277" s="99">
        <f t="shared" si="121"/>
        <v>-64.690039037349308</v>
      </c>
      <c r="Z277" s="110">
        <v>21</v>
      </c>
      <c r="AA277" s="34">
        <f t="shared" si="103"/>
        <v>8.36</v>
      </c>
      <c r="AB277" s="33">
        <f t="shared" si="104"/>
        <v>-12.64</v>
      </c>
      <c r="AC277" s="32">
        <v>156.51540772380838</v>
      </c>
      <c r="AD277" s="15">
        <f t="shared" si="105"/>
        <v>-2.6539897668193084E-2</v>
      </c>
      <c r="AE277" s="15">
        <f t="shared" si="106"/>
        <v>9.0850673817242503E-2</v>
      </c>
      <c r="AF277" s="15">
        <f t="shared" si="107"/>
        <v>0.2010511615913782</v>
      </c>
      <c r="AG277" s="15">
        <f t="shared" si="108"/>
        <v>0.30857347443149052</v>
      </c>
      <c r="AH277" s="111">
        <f t="shared" si="109"/>
        <v>0.41331419045659212</v>
      </c>
    </row>
    <row r="278" spans="1:34" ht="15.75" x14ac:dyDescent="0.25">
      <c r="A278" s="25">
        <v>851</v>
      </c>
      <c r="B278" s="26" t="s">
        <v>269</v>
      </c>
      <c r="C278" s="25">
        <v>19</v>
      </c>
      <c r="D278" s="25">
        <v>22</v>
      </c>
      <c r="E278" s="31">
        <f>'Tasapainon muutos, pl. tasaus'!D268</f>
        <v>21227</v>
      </c>
      <c r="F278" s="64">
        <v>19.226825755215703</v>
      </c>
      <c r="G278" s="32">
        <v>131.99658612370928</v>
      </c>
      <c r="H278" s="61">
        <f t="shared" si="116"/>
        <v>112.76976036849358</v>
      </c>
      <c r="I278" s="64">
        <f t="shared" si="110"/>
        <v>-108.61585746400819</v>
      </c>
      <c r="J278" s="32">
        <f t="shared" si="111"/>
        <v>-96.989290622982011</v>
      </c>
      <c r="K278" s="32">
        <f t="shared" si="112"/>
        <v>-84.23736489831343</v>
      </c>
      <c r="L278" s="32">
        <f t="shared" si="113"/>
        <v>-71.066263531890471</v>
      </c>
      <c r="M278" s="32">
        <f t="shared" si="114"/>
        <v>-57.459799405842887</v>
      </c>
      <c r="N278" s="61">
        <f t="shared" si="115"/>
        <v>74.536786717866391</v>
      </c>
      <c r="O278" s="87">
        <f t="shared" si="102"/>
        <v>55.309960962650692</v>
      </c>
      <c r="P278" s="32">
        <f>Taulukko5[[#This Row],[Tasaus 2023, €/asukas]]*Taulukko5[[#This Row],[Asukasluku 31.12.2022]]</f>
        <v>-2305588.806388502</v>
      </c>
      <c r="Q278" s="32">
        <f>Taulukko5[[#This Row],[Tasaus 2024, €/asukas]]*Taulukko5[[#This Row],[Asukasluku 31.12.2022]]</f>
        <v>-2058791.6720540391</v>
      </c>
      <c r="R278" s="32">
        <f>Taulukko5[[#This Row],[Tasaus 2025, €/asukas]]*Taulukko5[[#This Row],[Asukasluku 31.12.2022]]</f>
        <v>-1788106.5446964991</v>
      </c>
      <c r="S278" s="32">
        <f>Taulukko5[[#This Row],[Tasaus 2026, €/asukas]]*Taulukko5[[#This Row],[Asukasluku 31.12.2022]]</f>
        <v>-1508523.5759914389</v>
      </c>
      <c r="T278" s="32">
        <f>Taulukko5[[#This Row],[Tasaus 2027, €/asukas]]*Taulukko5[[#This Row],[Asukasluku 31.12.2022]]</f>
        <v>-1219699.1619878269</v>
      </c>
      <c r="U278" s="64">
        <f t="shared" si="117"/>
        <v>4.1539029044853919</v>
      </c>
      <c r="V278" s="32">
        <f t="shared" si="118"/>
        <v>15.780469745511567</v>
      </c>
      <c r="W278" s="32">
        <f t="shared" si="119"/>
        <v>28.532395470180148</v>
      </c>
      <c r="X278" s="32">
        <f t="shared" si="120"/>
        <v>41.703496836603108</v>
      </c>
      <c r="Y278" s="99">
        <f t="shared" si="121"/>
        <v>55.309960962650692</v>
      </c>
      <c r="Z278" s="110">
        <v>21</v>
      </c>
      <c r="AA278" s="34">
        <f t="shared" si="103"/>
        <v>8.36</v>
      </c>
      <c r="AB278" s="33">
        <f t="shared" si="104"/>
        <v>-12.64</v>
      </c>
      <c r="AC278" s="32">
        <v>187.1005083492727</v>
      </c>
      <c r="AD278" s="15">
        <f t="shared" si="105"/>
        <v>-2.2201451728452982E-2</v>
      </c>
      <c r="AE278" s="15">
        <f t="shared" si="106"/>
        <v>-8.4342206682053139E-2</v>
      </c>
      <c r="AF278" s="15">
        <f t="shared" si="107"/>
        <v>-0.1524976907968463</v>
      </c>
      <c r="AG278" s="15">
        <f t="shared" si="108"/>
        <v>-0.22289355173077605</v>
      </c>
      <c r="AH278" s="111">
        <f t="shared" si="109"/>
        <v>-0.2956163051112613</v>
      </c>
    </row>
    <row r="279" spans="1:34" ht="15.75" x14ac:dyDescent="0.25">
      <c r="A279" s="25">
        <v>853</v>
      </c>
      <c r="B279" s="26" t="s">
        <v>270</v>
      </c>
      <c r="C279" s="25">
        <v>2</v>
      </c>
      <c r="D279" s="25">
        <v>20</v>
      </c>
      <c r="E279" s="31">
        <f>'Tasapainon muutos, pl. tasaus'!D269</f>
        <v>197900</v>
      </c>
      <c r="F279" s="64">
        <v>13.599104681375232</v>
      </c>
      <c r="G279" s="32">
        <v>25.717243054681742</v>
      </c>
      <c r="H279" s="61">
        <f t="shared" si="116"/>
        <v>12.118138373306509</v>
      </c>
      <c r="I279" s="64">
        <f t="shared" si="110"/>
        <v>-7.9642354688211174</v>
      </c>
      <c r="J279" s="32">
        <f t="shared" si="111"/>
        <v>0.78046974551157189</v>
      </c>
      <c r="K279" s="32">
        <f t="shared" si="112"/>
        <v>-1.467604529819847</v>
      </c>
      <c r="L279" s="32">
        <f t="shared" si="113"/>
        <v>-3.2965031633968969</v>
      </c>
      <c r="M279" s="32">
        <f t="shared" si="114"/>
        <v>-4.6900390373493082</v>
      </c>
      <c r="N279" s="61">
        <f t="shared" si="115"/>
        <v>21.027204017332433</v>
      </c>
      <c r="O279" s="87">
        <f t="shared" si="102"/>
        <v>7.4280993359572012</v>
      </c>
      <c r="P279" s="32">
        <f>Taulukko5[[#This Row],[Tasaus 2023, €/asukas]]*Taulukko5[[#This Row],[Asukasluku 31.12.2022]]</f>
        <v>-1576122.1992796992</v>
      </c>
      <c r="Q279" s="32">
        <f>Taulukko5[[#This Row],[Tasaus 2024, €/asukas]]*Taulukko5[[#This Row],[Asukasluku 31.12.2022]]</f>
        <v>154454.96263674006</v>
      </c>
      <c r="R279" s="32">
        <f>Taulukko5[[#This Row],[Tasaus 2025, €/asukas]]*Taulukko5[[#This Row],[Asukasluku 31.12.2022]]</f>
        <v>-290438.93645134772</v>
      </c>
      <c r="S279" s="32">
        <f>Taulukko5[[#This Row],[Tasaus 2026, €/asukas]]*Taulukko5[[#This Row],[Asukasluku 31.12.2022]]</f>
        <v>-652377.97603624593</v>
      </c>
      <c r="T279" s="32">
        <f>Taulukko5[[#This Row],[Tasaus 2027, €/asukas]]*Taulukko5[[#This Row],[Asukasluku 31.12.2022]]</f>
        <v>-928158.72549142805</v>
      </c>
      <c r="U279" s="64">
        <f t="shared" si="117"/>
        <v>4.1539029044853919</v>
      </c>
      <c r="V279" s="32">
        <f t="shared" si="118"/>
        <v>12.898608118818082</v>
      </c>
      <c r="W279" s="32">
        <f t="shared" si="119"/>
        <v>10.650533843486663</v>
      </c>
      <c r="X279" s="32">
        <f t="shared" si="120"/>
        <v>8.821635209909612</v>
      </c>
      <c r="Y279" s="99">
        <f t="shared" si="121"/>
        <v>7.4280993359572012</v>
      </c>
      <c r="Z279" s="110">
        <v>19.5</v>
      </c>
      <c r="AA279" s="34">
        <f t="shared" si="103"/>
        <v>6.8599999999999994</v>
      </c>
      <c r="AB279" s="33">
        <f t="shared" si="104"/>
        <v>-12.64</v>
      </c>
      <c r="AC279" s="32">
        <v>187.85290326817855</v>
      </c>
      <c r="AD279" s="15">
        <f t="shared" si="105"/>
        <v>-2.2112529709244291E-2</v>
      </c>
      <c r="AE279" s="15">
        <f t="shared" si="106"/>
        <v>-6.8663341872358744E-2</v>
      </c>
      <c r="AF279" s="15">
        <f t="shared" si="107"/>
        <v>-5.6696136488675795E-2</v>
      </c>
      <c r="AG279" s="15">
        <f t="shared" si="108"/>
        <v>-4.6960334689721869E-2</v>
      </c>
      <c r="AH279" s="111">
        <f t="shared" si="109"/>
        <v>-3.9542105587545041E-2</v>
      </c>
    </row>
    <row r="280" spans="1:34" ht="15.75" x14ac:dyDescent="0.25">
      <c r="A280" s="25">
        <v>854</v>
      </c>
      <c r="B280" s="26" t="s">
        <v>271</v>
      </c>
      <c r="C280" s="25">
        <v>19</v>
      </c>
      <c r="D280" s="25">
        <v>25</v>
      </c>
      <c r="E280" s="31">
        <f>'Tasapainon muutos, pl. tasaus'!D270</f>
        <v>3262</v>
      </c>
      <c r="F280" s="64">
        <v>107.56384224829948</v>
      </c>
      <c r="G280" s="32">
        <v>212.40391442204862</v>
      </c>
      <c r="H280" s="61">
        <f t="shared" si="116"/>
        <v>104.84007217374914</v>
      </c>
      <c r="I280" s="64">
        <f t="shared" si="110"/>
        <v>-100.68616926926374</v>
      </c>
      <c r="J280" s="32">
        <f t="shared" si="111"/>
        <v>-89.059602428237568</v>
      </c>
      <c r="K280" s="32">
        <f t="shared" si="112"/>
        <v>-76.307676703568987</v>
      </c>
      <c r="L280" s="32">
        <f t="shared" si="113"/>
        <v>-63.136575337146034</v>
      </c>
      <c r="M280" s="32">
        <f t="shared" si="114"/>
        <v>-49.530111211098443</v>
      </c>
      <c r="N280" s="61">
        <f t="shared" si="115"/>
        <v>162.87380321095017</v>
      </c>
      <c r="O280" s="87">
        <f t="shared" si="102"/>
        <v>55.309960962650692</v>
      </c>
      <c r="P280" s="32">
        <f>Taulukko5[[#This Row],[Tasaus 2023, €/asukas]]*Taulukko5[[#This Row],[Asukasluku 31.12.2022]]</f>
        <v>-328438.28415633831</v>
      </c>
      <c r="Q280" s="32">
        <f>Taulukko5[[#This Row],[Tasaus 2024, €/asukas]]*Taulukko5[[#This Row],[Asukasluku 31.12.2022]]</f>
        <v>-290512.42312091094</v>
      </c>
      <c r="R280" s="32">
        <f>Taulukko5[[#This Row],[Tasaus 2025, €/asukas]]*Taulukko5[[#This Row],[Asukasluku 31.12.2022]]</f>
        <v>-248915.64140704204</v>
      </c>
      <c r="S280" s="32">
        <f>Taulukko5[[#This Row],[Tasaus 2026, €/asukas]]*Taulukko5[[#This Row],[Asukasluku 31.12.2022]]</f>
        <v>-205951.50874977035</v>
      </c>
      <c r="T280" s="32">
        <f>Taulukko5[[#This Row],[Tasaus 2027, €/asukas]]*Taulukko5[[#This Row],[Asukasluku 31.12.2022]]</f>
        <v>-161567.22277060311</v>
      </c>
      <c r="U280" s="64">
        <f t="shared" si="117"/>
        <v>4.1539029044853919</v>
      </c>
      <c r="V280" s="32">
        <f t="shared" si="118"/>
        <v>15.780469745511567</v>
      </c>
      <c r="W280" s="32">
        <f t="shared" si="119"/>
        <v>28.532395470180148</v>
      </c>
      <c r="X280" s="32">
        <f t="shared" si="120"/>
        <v>41.703496836603101</v>
      </c>
      <c r="Y280" s="99">
        <f t="shared" si="121"/>
        <v>55.309960962650692</v>
      </c>
      <c r="Z280" s="110">
        <v>21.25</v>
      </c>
      <c r="AA280" s="34">
        <f t="shared" si="103"/>
        <v>8.61</v>
      </c>
      <c r="AB280" s="33">
        <f t="shared" si="104"/>
        <v>-12.64</v>
      </c>
      <c r="AC280" s="32">
        <v>157.92591219901067</v>
      </c>
      <c r="AD280" s="15">
        <f t="shared" si="105"/>
        <v>-2.6302858388754104E-2</v>
      </c>
      <c r="AE280" s="15">
        <f t="shared" si="106"/>
        <v>-9.9923245816847181E-2</v>
      </c>
      <c r="AF280" s="15">
        <f t="shared" si="107"/>
        <v>-0.18066949921571446</v>
      </c>
      <c r="AG280" s="15">
        <f t="shared" si="108"/>
        <v>-0.26407000761249588</v>
      </c>
      <c r="AH280" s="111">
        <f t="shared" si="109"/>
        <v>-0.35022726918272745</v>
      </c>
    </row>
    <row r="281" spans="1:34" ht="15.75" x14ac:dyDescent="0.25">
      <c r="A281" s="25">
        <v>857</v>
      </c>
      <c r="B281" s="26" t="s">
        <v>272</v>
      </c>
      <c r="C281" s="25">
        <v>11</v>
      </c>
      <c r="D281" s="25">
        <v>25</v>
      </c>
      <c r="E281" s="31">
        <f>'Tasapainon muutos, pl. tasaus'!D271</f>
        <v>2394</v>
      </c>
      <c r="F281" s="64">
        <v>-129.19888770659185</v>
      </c>
      <c r="G281" s="32">
        <v>167.83862077416705</v>
      </c>
      <c r="H281" s="61">
        <f t="shared" si="116"/>
        <v>297.0375084807589</v>
      </c>
      <c r="I281" s="64">
        <f t="shared" si="110"/>
        <v>-292.88360557627351</v>
      </c>
      <c r="J281" s="32">
        <f t="shared" si="111"/>
        <v>-281.25703873524731</v>
      </c>
      <c r="K281" s="32">
        <f t="shared" si="112"/>
        <v>-268.50511301057873</v>
      </c>
      <c r="L281" s="32">
        <f t="shared" si="113"/>
        <v>-255.33401164415579</v>
      </c>
      <c r="M281" s="32">
        <f t="shared" si="114"/>
        <v>-241.72754751810822</v>
      </c>
      <c r="N281" s="61">
        <f t="shared" si="115"/>
        <v>-73.88892674394117</v>
      </c>
      <c r="O281" s="87">
        <f t="shared" si="102"/>
        <v>55.309960962650678</v>
      </c>
      <c r="P281" s="32">
        <f>Taulukko5[[#This Row],[Tasaus 2023, €/asukas]]*Taulukko5[[#This Row],[Asukasluku 31.12.2022]]</f>
        <v>-701163.35174959875</v>
      </c>
      <c r="Q281" s="32">
        <f>Taulukko5[[#This Row],[Tasaus 2024, €/asukas]]*Taulukko5[[#This Row],[Asukasluku 31.12.2022]]</f>
        <v>-673329.35073218204</v>
      </c>
      <c r="R281" s="32">
        <f>Taulukko5[[#This Row],[Tasaus 2025, €/asukas]]*Taulukko5[[#This Row],[Asukasluku 31.12.2022]]</f>
        <v>-642801.24054732546</v>
      </c>
      <c r="S281" s="32">
        <f>Taulukko5[[#This Row],[Tasaus 2026, €/asukas]]*Taulukko5[[#This Row],[Asukasluku 31.12.2022]]</f>
        <v>-611269.62387610902</v>
      </c>
      <c r="T281" s="32">
        <f>Taulukko5[[#This Row],[Tasaus 2027, €/asukas]]*Taulukko5[[#This Row],[Asukasluku 31.12.2022]]</f>
        <v>-578695.74875835108</v>
      </c>
      <c r="U281" s="64">
        <f t="shared" si="117"/>
        <v>4.1539029044853919</v>
      </c>
      <c r="V281" s="32">
        <f t="shared" si="118"/>
        <v>15.780469745511596</v>
      </c>
      <c r="W281" s="32">
        <f t="shared" si="119"/>
        <v>28.532395470180177</v>
      </c>
      <c r="X281" s="32">
        <f t="shared" si="120"/>
        <v>41.703496836603108</v>
      </c>
      <c r="Y281" s="99">
        <f t="shared" si="121"/>
        <v>55.309960962650678</v>
      </c>
      <c r="Z281" s="110">
        <v>22</v>
      </c>
      <c r="AA281" s="34">
        <f t="shared" si="103"/>
        <v>9.36</v>
      </c>
      <c r="AB281" s="33">
        <f t="shared" si="104"/>
        <v>-12.64</v>
      </c>
      <c r="AC281" s="32">
        <v>135.46156807186139</v>
      </c>
      <c r="AD281" s="15">
        <f t="shared" si="105"/>
        <v>-3.0664807469833629E-2</v>
      </c>
      <c r="AE281" s="15">
        <f t="shared" si="106"/>
        <v>-0.11649407260028298</v>
      </c>
      <c r="AF281" s="15">
        <f t="shared" si="107"/>
        <v>-0.21063092562935595</v>
      </c>
      <c r="AG281" s="15">
        <f t="shared" si="108"/>
        <v>-0.30786220350320836</v>
      </c>
      <c r="AH281" s="111">
        <f t="shared" si="109"/>
        <v>-0.40830740223905526</v>
      </c>
    </row>
    <row r="282" spans="1:34" ht="15.75" x14ac:dyDescent="0.25">
      <c r="A282" s="25">
        <v>858</v>
      </c>
      <c r="B282" s="26" t="s">
        <v>273</v>
      </c>
      <c r="C282" s="25">
        <v>35</v>
      </c>
      <c r="D282" s="25">
        <v>22</v>
      </c>
      <c r="E282" s="31">
        <f>'Tasapainon muutos, pl. tasaus'!D272</f>
        <v>40384</v>
      </c>
      <c r="F282" s="64">
        <v>177.55139747376904</v>
      </c>
      <c r="G282" s="32">
        <v>93.135284496899686</v>
      </c>
      <c r="H282" s="61">
        <f t="shared" si="116"/>
        <v>-84.416112976869357</v>
      </c>
      <c r="I282" s="64">
        <f t="shared" si="110"/>
        <v>88.570015881354749</v>
      </c>
      <c r="J282" s="32">
        <f t="shared" si="111"/>
        <v>70.196582722380924</v>
      </c>
      <c r="K282" s="32">
        <f t="shared" si="112"/>
        <v>52.948508447049512</v>
      </c>
      <c r="L282" s="32">
        <f t="shared" si="113"/>
        <v>36.119609813472458</v>
      </c>
      <c r="M282" s="32">
        <f t="shared" si="114"/>
        <v>19.726073939520049</v>
      </c>
      <c r="N282" s="61">
        <f t="shared" si="115"/>
        <v>112.86135843641974</v>
      </c>
      <c r="O282" s="87">
        <f t="shared" si="102"/>
        <v>-64.690039037349308</v>
      </c>
      <c r="P282" s="32">
        <f>Taulukko5[[#This Row],[Tasaus 2023, €/asukas]]*Taulukko5[[#This Row],[Asukasluku 31.12.2022]]</f>
        <v>3576811.5213526301</v>
      </c>
      <c r="Q282" s="32">
        <f>Taulukko5[[#This Row],[Tasaus 2024, €/asukas]]*Taulukko5[[#This Row],[Asukasluku 31.12.2022]]</f>
        <v>2834818.7966606314</v>
      </c>
      <c r="R282" s="32">
        <f>Taulukko5[[#This Row],[Tasaus 2025, €/asukas]]*Taulukko5[[#This Row],[Asukasluku 31.12.2022]]</f>
        <v>2138272.5651256475</v>
      </c>
      <c r="S282" s="32">
        <f>Taulukko5[[#This Row],[Tasaus 2026, €/asukas]]*Taulukko5[[#This Row],[Asukasluku 31.12.2022]]</f>
        <v>1458654.3227072717</v>
      </c>
      <c r="T282" s="32">
        <f>Taulukko5[[#This Row],[Tasaus 2027, €/asukas]]*Taulukko5[[#This Row],[Asukasluku 31.12.2022]]</f>
        <v>796617.7699735777</v>
      </c>
      <c r="U282" s="64">
        <f t="shared" si="117"/>
        <v>4.1539029044853919</v>
      </c>
      <c r="V282" s="32">
        <f t="shared" si="118"/>
        <v>-14.219530254488433</v>
      </c>
      <c r="W282" s="32">
        <f t="shared" si="119"/>
        <v>-31.467604529819845</v>
      </c>
      <c r="X282" s="32">
        <f t="shared" si="120"/>
        <v>-48.296503163396899</v>
      </c>
      <c r="Y282" s="99">
        <f t="shared" si="121"/>
        <v>-64.690039037349308</v>
      </c>
      <c r="Z282" s="110">
        <v>19.75</v>
      </c>
      <c r="AA282" s="34">
        <f t="shared" si="103"/>
        <v>7.1099999999999994</v>
      </c>
      <c r="AB282" s="33">
        <f t="shared" si="104"/>
        <v>-12.64</v>
      </c>
      <c r="AC282" s="32">
        <v>241.72371586480961</v>
      </c>
      <c r="AD282" s="15">
        <f t="shared" si="105"/>
        <v>-1.7184507070909717E-2</v>
      </c>
      <c r="AE282" s="15">
        <f t="shared" si="106"/>
        <v>5.8825548844537383E-2</v>
      </c>
      <c r="AF282" s="15">
        <f t="shared" si="107"/>
        <v>0.13018004632784536</v>
      </c>
      <c r="AG282" s="15">
        <f t="shared" si="108"/>
        <v>0.19980043327816455</v>
      </c>
      <c r="AH282" s="111">
        <f t="shared" si="109"/>
        <v>0.26761974432632391</v>
      </c>
    </row>
    <row r="283" spans="1:34" ht="15.75" x14ac:dyDescent="0.25">
      <c r="A283" s="25">
        <v>859</v>
      </c>
      <c r="B283" s="26" t="s">
        <v>274</v>
      </c>
      <c r="C283" s="25">
        <v>17</v>
      </c>
      <c r="D283" s="25">
        <v>24</v>
      </c>
      <c r="E283" s="31">
        <f>'Tasapainon muutos, pl. tasaus'!D273</f>
        <v>6562</v>
      </c>
      <c r="F283" s="64">
        <v>-46.442250305257062</v>
      </c>
      <c r="G283" s="32">
        <v>234.7743368024141</v>
      </c>
      <c r="H283" s="61">
        <f t="shared" si="116"/>
        <v>281.21658710767116</v>
      </c>
      <c r="I283" s="64">
        <f t="shared" si="110"/>
        <v>-277.06268420318577</v>
      </c>
      <c r="J283" s="32">
        <f t="shared" si="111"/>
        <v>-265.43611736215956</v>
      </c>
      <c r="K283" s="32">
        <f t="shared" si="112"/>
        <v>-252.68419163749101</v>
      </c>
      <c r="L283" s="32">
        <f t="shared" si="113"/>
        <v>-239.51309027106805</v>
      </c>
      <c r="M283" s="32">
        <f t="shared" si="114"/>
        <v>-225.90662614502048</v>
      </c>
      <c r="N283" s="61">
        <f t="shared" si="115"/>
        <v>8.8677106573936157</v>
      </c>
      <c r="O283" s="87">
        <f t="shared" si="102"/>
        <v>55.309960962650678</v>
      </c>
      <c r="P283" s="32">
        <f>Taulukko5[[#This Row],[Tasaus 2023, €/asukas]]*Taulukko5[[#This Row],[Asukasluku 31.12.2022]]</f>
        <v>-1818085.3337413049</v>
      </c>
      <c r="Q283" s="32">
        <f>Taulukko5[[#This Row],[Tasaus 2024, €/asukas]]*Taulukko5[[#This Row],[Asukasluku 31.12.2022]]</f>
        <v>-1741791.802130491</v>
      </c>
      <c r="R283" s="32">
        <f>Taulukko5[[#This Row],[Tasaus 2025, €/asukas]]*Taulukko5[[#This Row],[Asukasluku 31.12.2022]]</f>
        <v>-1658113.6655252159</v>
      </c>
      <c r="S283" s="32">
        <f>Taulukko5[[#This Row],[Tasaus 2026, €/asukas]]*Taulukko5[[#This Row],[Asukasluku 31.12.2022]]</f>
        <v>-1571684.8983587485</v>
      </c>
      <c r="T283" s="32">
        <f>Taulukko5[[#This Row],[Tasaus 2027, €/asukas]]*Taulukko5[[#This Row],[Asukasluku 31.12.2022]]</f>
        <v>-1482399.2807636245</v>
      </c>
      <c r="U283" s="64">
        <f t="shared" si="117"/>
        <v>4.1539029044853919</v>
      </c>
      <c r="V283" s="32">
        <f t="shared" si="118"/>
        <v>15.780469745511596</v>
      </c>
      <c r="W283" s="32">
        <f t="shared" si="119"/>
        <v>28.532395470180148</v>
      </c>
      <c r="X283" s="32">
        <f t="shared" si="120"/>
        <v>41.703496836603108</v>
      </c>
      <c r="Y283" s="99">
        <f t="shared" si="121"/>
        <v>55.309960962650678</v>
      </c>
      <c r="Z283" s="110">
        <v>22.000000000000004</v>
      </c>
      <c r="AA283" s="34">
        <f t="shared" si="103"/>
        <v>9.360000000000003</v>
      </c>
      <c r="AB283" s="33">
        <f t="shared" si="104"/>
        <v>-12.64</v>
      </c>
      <c r="AC283" s="32">
        <v>146.34829691029793</v>
      </c>
      <c r="AD283" s="15">
        <f t="shared" si="105"/>
        <v>-2.8383677789099702E-2</v>
      </c>
      <c r="AE283" s="15">
        <f t="shared" si="106"/>
        <v>-0.10782817483133408</v>
      </c>
      <c r="AF283" s="15">
        <f t="shared" si="107"/>
        <v>-0.19496226517530754</v>
      </c>
      <c r="AG283" s="15">
        <f t="shared" si="108"/>
        <v>-0.28496058865765045</v>
      </c>
      <c r="AH283" s="111">
        <f t="shared" si="109"/>
        <v>-0.37793375208562979</v>
      </c>
    </row>
    <row r="284" spans="1:34" ht="15.75" x14ac:dyDescent="0.25">
      <c r="A284" s="25">
        <v>886</v>
      </c>
      <c r="B284" s="26" t="s">
        <v>275</v>
      </c>
      <c r="C284" s="25">
        <v>4</v>
      </c>
      <c r="D284" s="25">
        <v>23</v>
      </c>
      <c r="E284" s="31">
        <f>'Tasapainon muutos, pl. tasaus'!D274</f>
        <v>12599</v>
      </c>
      <c r="F284" s="64">
        <v>32.482572590629914</v>
      </c>
      <c r="G284" s="32">
        <v>102.78638068345134</v>
      </c>
      <c r="H284" s="61">
        <f t="shared" si="116"/>
        <v>70.303808092821427</v>
      </c>
      <c r="I284" s="64">
        <f t="shared" si="110"/>
        <v>-66.149905188336035</v>
      </c>
      <c r="J284" s="32">
        <f t="shared" si="111"/>
        <v>-54.523338347309853</v>
      </c>
      <c r="K284" s="32">
        <f t="shared" si="112"/>
        <v>-41.771412622641272</v>
      </c>
      <c r="L284" s="32">
        <f t="shared" si="113"/>
        <v>-28.600311256218323</v>
      </c>
      <c r="M284" s="32">
        <f t="shared" si="114"/>
        <v>-14.993847130170735</v>
      </c>
      <c r="N284" s="61">
        <f t="shared" si="115"/>
        <v>87.792533553280606</v>
      </c>
      <c r="O284" s="87">
        <f t="shared" si="102"/>
        <v>55.309960962650692</v>
      </c>
      <c r="P284" s="32">
        <f>Taulukko5[[#This Row],[Tasaus 2023, €/asukas]]*Taulukko5[[#This Row],[Asukasluku 31.12.2022]]</f>
        <v>-833422.65546784573</v>
      </c>
      <c r="Q284" s="32">
        <f>Taulukko5[[#This Row],[Tasaus 2024, €/asukas]]*Taulukko5[[#This Row],[Asukasluku 31.12.2022]]</f>
        <v>-686939.53983775689</v>
      </c>
      <c r="R284" s="32">
        <f>Taulukko5[[#This Row],[Tasaus 2025, €/asukas]]*Taulukko5[[#This Row],[Asukasluku 31.12.2022]]</f>
        <v>-526278.02763265744</v>
      </c>
      <c r="S284" s="32">
        <f>Taulukko5[[#This Row],[Tasaus 2026, €/asukas]]*Taulukko5[[#This Row],[Asukasluku 31.12.2022]]</f>
        <v>-360335.32151709462</v>
      </c>
      <c r="T284" s="32">
        <f>Taulukko5[[#This Row],[Tasaus 2027, €/asukas]]*Taulukko5[[#This Row],[Asukasluku 31.12.2022]]</f>
        <v>-188907.47999302109</v>
      </c>
      <c r="U284" s="64">
        <f t="shared" si="117"/>
        <v>4.1539029044853919</v>
      </c>
      <c r="V284" s="32">
        <f t="shared" si="118"/>
        <v>15.780469745511574</v>
      </c>
      <c r="W284" s="32">
        <f t="shared" si="119"/>
        <v>28.532395470180155</v>
      </c>
      <c r="X284" s="32">
        <f t="shared" si="120"/>
        <v>41.703496836603108</v>
      </c>
      <c r="Y284" s="99">
        <f t="shared" si="121"/>
        <v>55.309960962650692</v>
      </c>
      <c r="Z284" s="110">
        <v>21.5</v>
      </c>
      <c r="AA284" s="34">
        <f t="shared" si="103"/>
        <v>8.86</v>
      </c>
      <c r="AB284" s="33">
        <f t="shared" si="104"/>
        <v>-12.64</v>
      </c>
      <c r="AC284" s="32">
        <v>188.0452492694146</v>
      </c>
      <c r="AD284" s="15">
        <f t="shared" si="105"/>
        <v>-2.2089911447505103E-2</v>
      </c>
      <c r="AE284" s="15">
        <f t="shared" si="106"/>
        <v>-8.3918470723515659E-2</v>
      </c>
      <c r="AF284" s="15">
        <f t="shared" si="107"/>
        <v>-0.15173154111062631</v>
      </c>
      <c r="AG284" s="15">
        <f t="shared" si="108"/>
        <v>-0.22177373264481692</v>
      </c>
      <c r="AH284" s="111">
        <f t="shared" si="109"/>
        <v>-0.29413112629826382</v>
      </c>
    </row>
    <row r="285" spans="1:34" ht="15.75" x14ac:dyDescent="0.25">
      <c r="A285" s="25">
        <v>887</v>
      </c>
      <c r="B285" s="26" t="s">
        <v>276</v>
      </c>
      <c r="C285" s="25">
        <v>6</v>
      </c>
      <c r="D285" s="25">
        <v>25</v>
      </c>
      <c r="E285" s="31">
        <f>'Tasapainon muutos, pl. tasaus'!D275</f>
        <v>4569</v>
      </c>
      <c r="F285" s="64">
        <v>-254.37381107017191</v>
      </c>
      <c r="G285" s="32">
        <v>-182.34490692044892</v>
      </c>
      <c r="H285" s="61">
        <f t="shared" si="116"/>
        <v>72.02890414972299</v>
      </c>
      <c r="I285" s="64">
        <f t="shared" si="110"/>
        <v>-67.875001245237598</v>
      </c>
      <c r="J285" s="32">
        <f t="shared" si="111"/>
        <v>-56.248434404211416</v>
      </c>
      <c r="K285" s="32">
        <f t="shared" si="112"/>
        <v>-43.496508679542835</v>
      </c>
      <c r="L285" s="32">
        <f t="shared" si="113"/>
        <v>-30.325407313119886</v>
      </c>
      <c r="M285" s="32">
        <f t="shared" si="114"/>
        <v>-16.718943187072298</v>
      </c>
      <c r="N285" s="61">
        <f t="shared" si="115"/>
        <v>-199.0638501075212</v>
      </c>
      <c r="O285" s="87">
        <f t="shared" si="102"/>
        <v>55.309960962650706</v>
      </c>
      <c r="P285" s="32">
        <f>Taulukko5[[#This Row],[Tasaus 2023, €/asukas]]*Taulukko5[[#This Row],[Asukasluku 31.12.2022]]</f>
        <v>-310120.88068949059</v>
      </c>
      <c r="Q285" s="32">
        <f>Taulukko5[[#This Row],[Tasaus 2024, €/asukas]]*Taulukko5[[#This Row],[Asukasluku 31.12.2022]]</f>
        <v>-256999.09679284197</v>
      </c>
      <c r="R285" s="32">
        <f>Taulukko5[[#This Row],[Tasaus 2025, €/asukas]]*Taulukko5[[#This Row],[Asukasluku 31.12.2022]]</f>
        <v>-198735.54815683121</v>
      </c>
      <c r="S285" s="32">
        <f>Taulukko5[[#This Row],[Tasaus 2026, €/asukas]]*Taulukko5[[#This Row],[Asukasluku 31.12.2022]]</f>
        <v>-138556.78601364477</v>
      </c>
      <c r="T285" s="32">
        <f>Taulukko5[[#This Row],[Tasaus 2027, €/asukas]]*Taulukko5[[#This Row],[Asukasluku 31.12.2022]]</f>
        <v>-76388.851421733329</v>
      </c>
      <c r="U285" s="64">
        <f t="shared" si="117"/>
        <v>4.1539029044853919</v>
      </c>
      <c r="V285" s="32">
        <f t="shared" si="118"/>
        <v>15.780469745511574</v>
      </c>
      <c r="W285" s="32">
        <f t="shared" si="119"/>
        <v>28.532395470180155</v>
      </c>
      <c r="X285" s="32">
        <f t="shared" si="120"/>
        <v>41.703496836603108</v>
      </c>
      <c r="Y285" s="99">
        <f t="shared" si="121"/>
        <v>55.309960962650692</v>
      </c>
      <c r="Z285" s="110">
        <v>22</v>
      </c>
      <c r="AA285" s="34">
        <f t="shared" si="103"/>
        <v>9.36</v>
      </c>
      <c r="AB285" s="33">
        <f t="shared" si="104"/>
        <v>-12.64</v>
      </c>
      <c r="AC285" s="32">
        <v>146.99462722060281</v>
      </c>
      <c r="AD285" s="15">
        <f t="shared" si="105"/>
        <v>-2.8258875735991389E-2</v>
      </c>
      <c r="AE285" s="15">
        <f t="shared" si="106"/>
        <v>-0.10735405806246896</v>
      </c>
      <c r="AF285" s="15">
        <f t="shared" si="107"/>
        <v>-0.19410502281392938</v>
      </c>
      <c r="AG285" s="15">
        <f t="shared" si="108"/>
        <v>-0.28370762676935402</v>
      </c>
      <c r="AH285" s="111">
        <f t="shared" si="109"/>
        <v>-0.37627199040169024</v>
      </c>
    </row>
    <row r="286" spans="1:34" ht="15.75" x14ac:dyDescent="0.25">
      <c r="A286" s="25">
        <v>889</v>
      </c>
      <c r="B286" s="26" t="s">
        <v>277</v>
      </c>
      <c r="C286" s="25">
        <v>17</v>
      </c>
      <c r="D286" s="25">
        <v>25</v>
      </c>
      <c r="E286" s="31">
        <f>'Tasapainon muutos, pl. tasaus'!D276</f>
        <v>2523</v>
      </c>
      <c r="F286" s="64">
        <v>247.08811065439596</v>
      </c>
      <c r="G286" s="32">
        <v>77.796459233259114</v>
      </c>
      <c r="H286" s="61">
        <f t="shared" si="116"/>
        <v>-169.29165142113686</v>
      </c>
      <c r="I286" s="64">
        <f t="shared" si="110"/>
        <v>173.44555432562225</v>
      </c>
      <c r="J286" s="32">
        <f t="shared" si="111"/>
        <v>155.07212116664843</v>
      </c>
      <c r="K286" s="32">
        <f t="shared" si="112"/>
        <v>137.82404689131701</v>
      </c>
      <c r="L286" s="32">
        <f t="shared" si="113"/>
        <v>120.99514825773997</v>
      </c>
      <c r="M286" s="32">
        <f t="shared" si="114"/>
        <v>104.60161238378755</v>
      </c>
      <c r="N286" s="61">
        <f t="shared" si="115"/>
        <v>182.39807161704667</v>
      </c>
      <c r="O286" s="87">
        <f t="shared" si="102"/>
        <v>-64.690039037349294</v>
      </c>
      <c r="P286" s="32">
        <f>Taulukko5[[#This Row],[Tasaus 2023, €/asukas]]*Taulukko5[[#This Row],[Asukasluku 31.12.2022]]</f>
        <v>437603.13356354495</v>
      </c>
      <c r="Q286" s="32">
        <f>Taulukko5[[#This Row],[Tasaus 2024, €/asukas]]*Taulukko5[[#This Row],[Asukasluku 31.12.2022]]</f>
        <v>391246.96170345397</v>
      </c>
      <c r="R286" s="32">
        <f>Taulukko5[[#This Row],[Tasaus 2025, €/asukas]]*Taulukko5[[#This Row],[Asukasluku 31.12.2022]]</f>
        <v>347730.0703067928</v>
      </c>
      <c r="S286" s="32">
        <f>Taulukko5[[#This Row],[Tasaus 2026, €/asukas]]*Taulukko5[[#This Row],[Asukasluku 31.12.2022]]</f>
        <v>305270.75905427797</v>
      </c>
      <c r="T286" s="32">
        <f>Taulukko5[[#This Row],[Tasaus 2027, €/asukas]]*Taulukko5[[#This Row],[Asukasluku 31.12.2022]]</f>
        <v>263909.86804429599</v>
      </c>
      <c r="U286" s="64">
        <f t="shared" si="117"/>
        <v>4.1539029044853919</v>
      </c>
      <c r="V286" s="32">
        <f t="shared" si="118"/>
        <v>-14.219530254488433</v>
      </c>
      <c r="W286" s="32">
        <f t="shared" si="119"/>
        <v>-31.467604529819852</v>
      </c>
      <c r="X286" s="32">
        <f t="shared" si="120"/>
        <v>-48.296503163396892</v>
      </c>
      <c r="Y286" s="99">
        <f t="shared" si="121"/>
        <v>-64.690039037349308</v>
      </c>
      <c r="Z286" s="110">
        <v>20.5</v>
      </c>
      <c r="AA286" s="34">
        <f t="shared" si="103"/>
        <v>7.8599999999999994</v>
      </c>
      <c r="AB286" s="33">
        <f t="shared" si="104"/>
        <v>-12.64</v>
      </c>
      <c r="AC286" s="32">
        <v>141.48186519241619</v>
      </c>
      <c r="AD286" s="15">
        <f t="shared" si="105"/>
        <v>-2.9359967080134677E-2</v>
      </c>
      <c r="AE286" s="15">
        <f t="shared" si="106"/>
        <v>0.10050426063545166</v>
      </c>
      <c r="AF286" s="15">
        <f t="shared" si="107"/>
        <v>0.22241440263049769</v>
      </c>
      <c r="AG286" s="15">
        <f t="shared" si="108"/>
        <v>0.34136179288923957</v>
      </c>
      <c r="AH286" s="111">
        <f t="shared" si="109"/>
        <v>0.45723202015587272</v>
      </c>
    </row>
    <row r="287" spans="1:34" ht="15.75" x14ac:dyDescent="0.25">
      <c r="A287" s="25">
        <v>890</v>
      </c>
      <c r="B287" s="26" t="s">
        <v>278</v>
      </c>
      <c r="C287" s="25">
        <v>19</v>
      </c>
      <c r="D287" s="25">
        <v>26</v>
      </c>
      <c r="E287" s="31">
        <f>'Tasapainon muutos, pl. tasaus'!D277</f>
        <v>1180</v>
      </c>
      <c r="F287" s="64">
        <v>47.072954709357504</v>
      </c>
      <c r="G287" s="32">
        <v>-322.96403978150181</v>
      </c>
      <c r="H287" s="61">
        <f t="shared" si="116"/>
        <v>-370.03699449085934</v>
      </c>
      <c r="I287" s="64">
        <f t="shared" si="110"/>
        <v>374.19089739534473</v>
      </c>
      <c r="J287" s="32">
        <f t="shared" si="111"/>
        <v>355.81746423637094</v>
      </c>
      <c r="K287" s="32">
        <f t="shared" si="112"/>
        <v>338.56938996103952</v>
      </c>
      <c r="L287" s="32">
        <f t="shared" si="113"/>
        <v>321.74049132746245</v>
      </c>
      <c r="M287" s="32">
        <f t="shared" si="114"/>
        <v>305.34695545351002</v>
      </c>
      <c r="N287" s="61">
        <f t="shared" si="115"/>
        <v>-17.61708432799179</v>
      </c>
      <c r="O287" s="87">
        <f t="shared" si="102"/>
        <v>-64.690039037349294</v>
      </c>
      <c r="P287" s="32">
        <f>Taulukko5[[#This Row],[Tasaus 2023, €/asukas]]*Taulukko5[[#This Row],[Asukasluku 31.12.2022]]</f>
        <v>441545.25892650679</v>
      </c>
      <c r="Q287" s="32">
        <f>Taulukko5[[#This Row],[Tasaus 2024, €/asukas]]*Taulukko5[[#This Row],[Asukasluku 31.12.2022]]</f>
        <v>419864.60779891768</v>
      </c>
      <c r="R287" s="32">
        <f>Taulukko5[[#This Row],[Tasaus 2025, €/asukas]]*Taulukko5[[#This Row],[Asukasluku 31.12.2022]]</f>
        <v>399511.88015402661</v>
      </c>
      <c r="S287" s="32">
        <f>Taulukko5[[#This Row],[Tasaus 2026, €/asukas]]*Taulukko5[[#This Row],[Asukasluku 31.12.2022]]</f>
        <v>379653.7797664057</v>
      </c>
      <c r="T287" s="32">
        <f>Taulukko5[[#This Row],[Tasaus 2027, €/asukas]]*Taulukko5[[#This Row],[Asukasluku 31.12.2022]]</f>
        <v>360309.40743514179</v>
      </c>
      <c r="U287" s="64">
        <f t="shared" si="117"/>
        <v>4.1539029044853919</v>
      </c>
      <c r="V287" s="32">
        <f t="shared" si="118"/>
        <v>-14.219530254488404</v>
      </c>
      <c r="W287" s="32">
        <f t="shared" si="119"/>
        <v>-31.467604529819823</v>
      </c>
      <c r="X287" s="32">
        <f t="shared" si="120"/>
        <v>-48.296503163396892</v>
      </c>
      <c r="Y287" s="99">
        <f t="shared" si="121"/>
        <v>-64.690039037349322</v>
      </c>
      <c r="Z287" s="110">
        <v>21</v>
      </c>
      <c r="AA287" s="34">
        <f t="shared" si="103"/>
        <v>8.36</v>
      </c>
      <c r="AB287" s="33">
        <f t="shared" si="104"/>
        <v>-12.64</v>
      </c>
      <c r="AC287" s="32">
        <v>169.82465250634766</v>
      </c>
      <c r="AD287" s="15">
        <f t="shared" si="105"/>
        <v>-2.4459952328358972E-2</v>
      </c>
      <c r="AE287" s="15">
        <f t="shared" si="106"/>
        <v>8.3730660093397871E-2</v>
      </c>
      <c r="AF287" s="15">
        <f t="shared" si="107"/>
        <v>0.1852946793378166</v>
      </c>
      <c r="AG287" s="15">
        <f t="shared" si="108"/>
        <v>0.28439041358610567</v>
      </c>
      <c r="AH287" s="111">
        <f t="shared" si="109"/>
        <v>0.38092254618293037</v>
      </c>
    </row>
    <row r="288" spans="1:34" ht="15.75" x14ac:dyDescent="0.25">
      <c r="A288" s="25">
        <v>892</v>
      </c>
      <c r="B288" s="26" t="s">
        <v>279</v>
      </c>
      <c r="C288" s="25">
        <v>13</v>
      </c>
      <c r="D288" s="25">
        <v>25</v>
      </c>
      <c r="E288" s="31">
        <f>'Tasapainon muutos, pl. tasaus'!D278</f>
        <v>3592</v>
      </c>
      <c r="F288" s="64">
        <v>-259.78930827908067</v>
      </c>
      <c r="G288" s="32">
        <v>-312.19975578531785</v>
      </c>
      <c r="H288" s="61">
        <f t="shared" si="116"/>
        <v>-52.410447506237176</v>
      </c>
      <c r="I288" s="64">
        <f t="shared" si="110"/>
        <v>56.564350410722568</v>
      </c>
      <c r="J288" s="32">
        <f t="shared" si="111"/>
        <v>38.190917251748751</v>
      </c>
      <c r="K288" s="32">
        <f t="shared" si="112"/>
        <v>20.942842976417328</v>
      </c>
      <c r="L288" s="32">
        <f t="shared" si="113"/>
        <v>4.1139443428402789</v>
      </c>
      <c r="M288" s="32">
        <f t="shared" si="114"/>
        <v>-4.6900390373493082</v>
      </c>
      <c r="N288" s="61">
        <f t="shared" si="115"/>
        <v>-316.88979482266717</v>
      </c>
      <c r="O288" s="87">
        <f t="shared" si="102"/>
        <v>-57.100486543586499</v>
      </c>
      <c r="P288" s="32">
        <f>Taulukko5[[#This Row],[Tasaus 2023, €/asukas]]*Taulukko5[[#This Row],[Asukasluku 31.12.2022]]</f>
        <v>203179.14667531545</v>
      </c>
      <c r="Q288" s="32">
        <f>Taulukko5[[#This Row],[Tasaus 2024, €/asukas]]*Taulukko5[[#This Row],[Asukasluku 31.12.2022]]</f>
        <v>137181.77476828152</v>
      </c>
      <c r="R288" s="32">
        <f>Taulukko5[[#This Row],[Tasaus 2025, €/asukas]]*Taulukko5[[#This Row],[Asukasluku 31.12.2022]]</f>
        <v>75226.691971291046</v>
      </c>
      <c r="S288" s="32">
        <f>Taulukko5[[#This Row],[Tasaus 2026, €/asukas]]*Taulukko5[[#This Row],[Asukasluku 31.12.2022]]</f>
        <v>14777.288079482281</v>
      </c>
      <c r="T288" s="32">
        <f>Taulukko5[[#This Row],[Tasaus 2027, €/asukas]]*Taulukko5[[#This Row],[Asukasluku 31.12.2022]]</f>
        <v>-16846.620222158715</v>
      </c>
      <c r="U288" s="64">
        <f t="shared" si="117"/>
        <v>4.1539029044853919</v>
      </c>
      <c r="V288" s="32">
        <f t="shared" si="118"/>
        <v>-14.219530254488426</v>
      </c>
      <c r="W288" s="32">
        <f t="shared" si="119"/>
        <v>-31.467604529819848</v>
      </c>
      <c r="X288" s="32">
        <f t="shared" si="120"/>
        <v>-48.296503163396899</v>
      </c>
      <c r="Y288" s="99">
        <f t="shared" si="121"/>
        <v>-57.100486543586484</v>
      </c>
      <c r="Z288" s="110">
        <v>21.499999999999996</v>
      </c>
      <c r="AA288" s="34">
        <f t="shared" si="103"/>
        <v>8.8599999999999959</v>
      </c>
      <c r="AB288" s="33">
        <f t="shared" si="104"/>
        <v>-12.64</v>
      </c>
      <c r="AC288" s="32">
        <v>149.19469503807679</v>
      </c>
      <c r="AD288" s="15">
        <f t="shared" si="105"/>
        <v>-2.7842162239248867E-2</v>
      </c>
      <c r="AE288" s="15">
        <f t="shared" si="106"/>
        <v>9.5308551358742222E-2</v>
      </c>
      <c r="AF288" s="15">
        <f t="shared" si="107"/>
        <v>0.21091637689791068</v>
      </c>
      <c r="AG288" s="15">
        <f t="shared" si="108"/>
        <v>0.32371461432372567</v>
      </c>
      <c r="AH288" s="111">
        <f t="shared" si="109"/>
        <v>0.38272464398961076</v>
      </c>
    </row>
    <row r="289" spans="1:34" ht="15.75" x14ac:dyDescent="0.25">
      <c r="A289" s="25">
        <v>893</v>
      </c>
      <c r="B289" s="26" t="s">
        <v>280</v>
      </c>
      <c r="C289" s="25">
        <v>15</v>
      </c>
      <c r="D289" s="25">
        <v>24</v>
      </c>
      <c r="E289" s="31">
        <f>'Tasapainon muutos, pl. tasaus'!D279</f>
        <v>7434</v>
      </c>
      <c r="F289" s="64">
        <v>323.82754951011702</v>
      </c>
      <c r="G289" s="32">
        <v>326.69852992114784</v>
      </c>
      <c r="H289" s="61">
        <f t="shared" si="116"/>
        <v>2.8709804110308141</v>
      </c>
      <c r="I289" s="64">
        <f t="shared" si="110"/>
        <v>1.2829224934545778</v>
      </c>
      <c r="J289" s="32">
        <f t="shared" si="111"/>
        <v>0.78046974551157189</v>
      </c>
      <c r="K289" s="32">
        <f t="shared" si="112"/>
        <v>-1.467604529819847</v>
      </c>
      <c r="L289" s="32">
        <f t="shared" si="113"/>
        <v>-3.2965031633968969</v>
      </c>
      <c r="M289" s="32">
        <f t="shared" si="114"/>
        <v>-4.6900390373493082</v>
      </c>
      <c r="N289" s="61">
        <f t="shared" si="115"/>
        <v>322.00849088379852</v>
      </c>
      <c r="O289" s="87">
        <f t="shared" si="102"/>
        <v>-1.8190586263185082</v>
      </c>
      <c r="P289" s="32">
        <f>Taulukko5[[#This Row],[Tasaus 2023, €/asukas]]*Taulukko5[[#This Row],[Asukasluku 31.12.2022]]</f>
        <v>9537.2458163413303</v>
      </c>
      <c r="Q289" s="32">
        <f>Taulukko5[[#This Row],[Tasaus 2024, €/asukas]]*Taulukko5[[#This Row],[Asukasluku 31.12.2022]]</f>
        <v>5802.0120881330258</v>
      </c>
      <c r="R289" s="32">
        <f>Taulukko5[[#This Row],[Tasaus 2025, €/asukas]]*Taulukko5[[#This Row],[Asukasluku 31.12.2022]]</f>
        <v>-10910.172074680742</v>
      </c>
      <c r="S289" s="32">
        <f>Taulukko5[[#This Row],[Tasaus 2026, €/asukas]]*Taulukko5[[#This Row],[Asukasluku 31.12.2022]]</f>
        <v>-24506.204516692531</v>
      </c>
      <c r="T289" s="32">
        <f>Taulukko5[[#This Row],[Tasaus 2027, €/asukas]]*Taulukko5[[#This Row],[Asukasluku 31.12.2022]]</f>
        <v>-34865.750203654759</v>
      </c>
      <c r="U289" s="64">
        <f t="shared" si="117"/>
        <v>4.1539029044853919</v>
      </c>
      <c r="V289" s="32">
        <f t="shared" si="118"/>
        <v>3.6514501565423858</v>
      </c>
      <c r="W289" s="32">
        <f t="shared" si="119"/>
        <v>1.4033758812109671</v>
      </c>
      <c r="X289" s="32">
        <f t="shared" si="120"/>
        <v>-0.42552275236608272</v>
      </c>
      <c r="Y289" s="99">
        <f t="shared" si="121"/>
        <v>-1.819058626318494</v>
      </c>
      <c r="Z289" s="110">
        <v>21.25</v>
      </c>
      <c r="AA289" s="34">
        <f t="shared" si="103"/>
        <v>8.61</v>
      </c>
      <c r="AB289" s="33">
        <f t="shared" si="104"/>
        <v>-12.64</v>
      </c>
      <c r="AC289" s="32">
        <v>159.05781302427803</v>
      </c>
      <c r="AD289" s="15">
        <f t="shared" si="105"/>
        <v>-2.6115679736218644E-2</v>
      </c>
      <c r="AE289" s="15">
        <f t="shared" si="106"/>
        <v>-2.2956748160400275E-2</v>
      </c>
      <c r="AF289" s="15">
        <f t="shared" si="107"/>
        <v>-8.8230553062914347E-3</v>
      </c>
      <c r="AG289" s="15">
        <f t="shared" si="108"/>
        <v>2.6752709865382873E-3</v>
      </c>
      <c r="AH289" s="111">
        <f t="shared" si="109"/>
        <v>1.1436461948843967E-2</v>
      </c>
    </row>
    <row r="290" spans="1:34" ht="15.75" x14ac:dyDescent="0.25">
      <c r="A290" s="25">
        <v>895</v>
      </c>
      <c r="B290" s="26" t="s">
        <v>281</v>
      </c>
      <c r="C290" s="25">
        <v>2</v>
      </c>
      <c r="D290" s="25">
        <v>23</v>
      </c>
      <c r="E290" s="31">
        <f>'Tasapainon muutos, pl. tasaus'!D280</f>
        <v>15092</v>
      </c>
      <c r="F290" s="64">
        <v>-236.6342004754998</v>
      </c>
      <c r="G290" s="32">
        <v>-330.64879692573146</v>
      </c>
      <c r="H290" s="61">
        <f t="shared" si="116"/>
        <v>-94.014596450231664</v>
      </c>
      <c r="I290" s="64">
        <f t="shared" si="110"/>
        <v>98.168499354717056</v>
      </c>
      <c r="J290" s="32">
        <f t="shared" si="111"/>
        <v>79.795066195743232</v>
      </c>
      <c r="K290" s="32">
        <f t="shared" si="112"/>
        <v>62.54699192041182</v>
      </c>
      <c r="L290" s="32">
        <f t="shared" si="113"/>
        <v>45.718093286834765</v>
      </c>
      <c r="M290" s="32">
        <f t="shared" si="114"/>
        <v>29.324557412882356</v>
      </c>
      <c r="N290" s="61">
        <f t="shared" si="115"/>
        <v>-301.32423951284909</v>
      </c>
      <c r="O290" s="87">
        <f t="shared" si="102"/>
        <v>-64.690039037349294</v>
      </c>
      <c r="P290" s="32">
        <f>Taulukko5[[#This Row],[Tasaus 2023, €/asukas]]*Taulukko5[[#This Row],[Asukasluku 31.12.2022]]</f>
        <v>1481558.9922613897</v>
      </c>
      <c r="Q290" s="32">
        <f>Taulukko5[[#This Row],[Tasaus 2024, €/asukas]]*Taulukko5[[#This Row],[Asukasluku 31.12.2022]]</f>
        <v>1204267.1390261569</v>
      </c>
      <c r="R290" s="32">
        <f>Taulukko5[[#This Row],[Tasaus 2025, €/asukas]]*Taulukko5[[#This Row],[Asukasluku 31.12.2022]]</f>
        <v>943959.20206285524</v>
      </c>
      <c r="S290" s="32">
        <f>Taulukko5[[#This Row],[Tasaus 2026, €/asukas]]*Taulukko5[[#This Row],[Asukasluku 31.12.2022]]</f>
        <v>689977.46388491034</v>
      </c>
      <c r="T290" s="32">
        <f>Taulukko5[[#This Row],[Tasaus 2027, €/asukas]]*Taulukko5[[#This Row],[Asukasluku 31.12.2022]]</f>
        <v>442566.22047522053</v>
      </c>
      <c r="U290" s="64">
        <f t="shared" si="117"/>
        <v>4.1539029044853919</v>
      </c>
      <c r="V290" s="32">
        <f t="shared" si="118"/>
        <v>-14.219530254488433</v>
      </c>
      <c r="W290" s="32">
        <f t="shared" si="119"/>
        <v>-31.467604529819845</v>
      </c>
      <c r="X290" s="32">
        <f t="shared" si="120"/>
        <v>-48.296503163396899</v>
      </c>
      <c r="Y290" s="99">
        <f t="shared" si="121"/>
        <v>-64.690039037349308</v>
      </c>
      <c r="Z290" s="110">
        <v>20.75</v>
      </c>
      <c r="AA290" s="34">
        <f t="shared" si="103"/>
        <v>8.11</v>
      </c>
      <c r="AB290" s="33">
        <f t="shared" si="104"/>
        <v>-12.64</v>
      </c>
      <c r="AC290" s="32">
        <v>194.06128125405053</v>
      </c>
      <c r="AD290" s="15">
        <f t="shared" si="105"/>
        <v>-2.1405109136878327E-2</v>
      </c>
      <c r="AE290" s="15">
        <f t="shared" si="106"/>
        <v>7.3273401899646776E-2</v>
      </c>
      <c r="AF290" s="15">
        <f t="shared" si="107"/>
        <v>0.16215292574836093</v>
      </c>
      <c r="AG290" s="15">
        <f t="shared" si="108"/>
        <v>0.24887243272485007</v>
      </c>
      <c r="AH290" s="111">
        <f t="shared" si="109"/>
        <v>0.33334851042574509</v>
      </c>
    </row>
    <row r="291" spans="1:34" ht="15.75" x14ac:dyDescent="0.25">
      <c r="A291" s="25">
        <v>905</v>
      </c>
      <c r="B291" s="26" t="s">
        <v>282</v>
      </c>
      <c r="C291" s="25">
        <v>15</v>
      </c>
      <c r="D291" s="25">
        <v>21</v>
      </c>
      <c r="E291" s="31">
        <f>'Tasapainon muutos, pl. tasaus'!D281</f>
        <v>67988</v>
      </c>
      <c r="F291" s="64">
        <v>91.651118206146393</v>
      </c>
      <c r="G291" s="32">
        <v>216.21086360371351</v>
      </c>
      <c r="H291" s="61">
        <f t="shared" si="116"/>
        <v>124.55974539756711</v>
      </c>
      <c r="I291" s="64">
        <f t="shared" si="110"/>
        <v>-120.40584249308172</v>
      </c>
      <c r="J291" s="32">
        <f t="shared" si="111"/>
        <v>-108.77927565205555</v>
      </c>
      <c r="K291" s="32">
        <f t="shared" si="112"/>
        <v>-96.027349927386965</v>
      </c>
      <c r="L291" s="32">
        <f t="shared" si="113"/>
        <v>-82.856248560964005</v>
      </c>
      <c r="M291" s="32">
        <f t="shared" si="114"/>
        <v>-69.249784434916421</v>
      </c>
      <c r="N291" s="61">
        <f t="shared" si="115"/>
        <v>146.96107916879708</v>
      </c>
      <c r="O291" s="87">
        <f t="shared" si="102"/>
        <v>55.309960962650692</v>
      </c>
      <c r="P291" s="32">
        <f>Taulukko5[[#This Row],[Tasaus 2023, €/asukas]]*Taulukko5[[#This Row],[Asukasluku 31.12.2022]]</f>
        <v>-8186152.4194196397</v>
      </c>
      <c r="Q291" s="32">
        <f>Taulukko5[[#This Row],[Tasaus 2024, €/asukas]]*Taulukko5[[#This Row],[Asukasluku 31.12.2022]]</f>
        <v>-7395685.3930319529</v>
      </c>
      <c r="R291" s="32">
        <f>Taulukko5[[#This Row],[Tasaus 2025, €/asukas]]*Taulukko5[[#This Row],[Asukasluku 31.12.2022]]</f>
        <v>-6528707.4668631852</v>
      </c>
      <c r="S291" s="32">
        <f>Taulukko5[[#This Row],[Tasaus 2026, €/asukas]]*Taulukko5[[#This Row],[Asukasluku 31.12.2022]]</f>
        <v>-5633230.6271628207</v>
      </c>
      <c r="T291" s="32">
        <f>Taulukko5[[#This Row],[Tasaus 2027, €/asukas]]*Taulukko5[[#This Row],[Asukasluku 31.12.2022]]</f>
        <v>-4708154.3441610979</v>
      </c>
      <c r="U291" s="64">
        <f t="shared" si="117"/>
        <v>4.1539029044853919</v>
      </c>
      <c r="V291" s="32">
        <f t="shared" si="118"/>
        <v>15.780469745511567</v>
      </c>
      <c r="W291" s="32">
        <f t="shared" si="119"/>
        <v>28.532395470180148</v>
      </c>
      <c r="X291" s="32">
        <f t="shared" si="120"/>
        <v>41.703496836603108</v>
      </c>
      <c r="Y291" s="99">
        <f t="shared" si="121"/>
        <v>55.309960962650692</v>
      </c>
      <c r="Z291" s="110">
        <v>21</v>
      </c>
      <c r="AA291" s="34">
        <f t="shared" si="103"/>
        <v>8.36</v>
      </c>
      <c r="AB291" s="33">
        <f t="shared" si="104"/>
        <v>-12.64</v>
      </c>
      <c r="AC291" s="32">
        <v>193.52374835567235</v>
      </c>
      <c r="AD291" s="15">
        <f t="shared" si="105"/>
        <v>-2.1464564115671426E-2</v>
      </c>
      <c r="AE291" s="15">
        <f t="shared" si="106"/>
        <v>-8.1542807431101663E-2</v>
      </c>
      <c r="AF291" s="15">
        <f t="shared" si="107"/>
        <v>-0.14743614524115761</v>
      </c>
      <c r="AG291" s="15">
        <f t="shared" si="108"/>
        <v>-0.21549549960120304</v>
      </c>
      <c r="AH291" s="111">
        <f t="shared" si="109"/>
        <v>-0.28580451460147377</v>
      </c>
    </row>
    <row r="292" spans="1:34" ht="15.75" x14ac:dyDescent="0.25">
      <c r="A292" s="25">
        <v>908</v>
      </c>
      <c r="B292" s="26" t="s">
        <v>283</v>
      </c>
      <c r="C292" s="25">
        <v>6</v>
      </c>
      <c r="D292" s="25">
        <v>22</v>
      </c>
      <c r="E292" s="31">
        <f>'Tasapainon muutos, pl. tasaus'!D282</f>
        <v>20703</v>
      </c>
      <c r="F292" s="64">
        <v>-329.27176079732413</v>
      </c>
      <c r="G292" s="32">
        <v>-269.58478151638815</v>
      </c>
      <c r="H292" s="61">
        <f t="shared" si="116"/>
        <v>59.686979280935986</v>
      </c>
      <c r="I292" s="64">
        <f t="shared" si="110"/>
        <v>-55.533076376450595</v>
      </c>
      <c r="J292" s="32">
        <f t="shared" si="111"/>
        <v>-43.906509535424412</v>
      </c>
      <c r="K292" s="32">
        <f t="shared" si="112"/>
        <v>-31.154583810755835</v>
      </c>
      <c r="L292" s="32">
        <f t="shared" si="113"/>
        <v>-17.983482444332882</v>
      </c>
      <c r="M292" s="32">
        <f t="shared" si="114"/>
        <v>-4.6900390373493082</v>
      </c>
      <c r="N292" s="61">
        <f t="shared" si="115"/>
        <v>-274.27482055373747</v>
      </c>
      <c r="O292" s="87">
        <f t="shared" si="102"/>
        <v>54.996940243586664</v>
      </c>
      <c r="P292" s="32">
        <f>Taulukko5[[#This Row],[Tasaus 2023, €/asukas]]*Taulukko5[[#This Row],[Asukasluku 31.12.2022]]</f>
        <v>-1149701.2802216567</v>
      </c>
      <c r="Q292" s="32">
        <f>Taulukko5[[#This Row],[Tasaus 2024, €/asukas]]*Taulukko5[[#This Row],[Asukasluku 31.12.2022]]</f>
        <v>-908996.46691189159</v>
      </c>
      <c r="R292" s="32">
        <f>Taulukko5[[#This Row],[Tasaus 2025, €/asukas]]*Taulukko5[[#This Row],[Asukasluku 31.12.2022]]</f>
        <v>-644993.34863407805</v>
      </c>
      <c r="S292" s="32">
        <f>Taulukko5[[#This Row],[Tasaus 2026, €/asukas]]*Taulukko5[[#This Row],[Asukasluku 31.12.2022]]</f>
        <v>-372312.03704502364</v>
      </c>
      <c r="T292" s="32">
        <f>Taulukko5[[#This Row],[Tasaus 2027, €/asukas]]*Taulukko5[[#This Row],[Asukasluku 31.12.2022]]</f>
        <v>-97097.878190242729</v>
      </c>
      <c r="U292" s="64">
        <f t="shared" si="117"/>
        <v>4.1539029044853919</v>
      </c>
      <c r="V292" s="32">
        <f t="shared" si="118"/>
        <v>15.780469745511574</v>
      </c>
      <c r="W292" s="32">
        <f t="shared" si="119"/>
        <v>28.532395470180152</v>
      </c>
      <c r="X292" s="32">
        <f t="shared" si="120"/>
        <v>41.703496836603108</v>
      </c>
      <c r="Y292" s="99">
        <f t="shared" si="121"/>
        <v>54.996940243586678</v>
      </c>
      <c r="Z292" s="110">
        <v>20.25</v>
      </c>
      <c r="AA292" s="34">
        <f t="shared" si="103"/>
        <v>7.6099999999999994</v>
      </c>
      <c r="AB292" s="33">
        <f t="shared" si="104"/>
        <v>-12.64</v>
      </c>
      <c r="AC292" s="32">
        <v>192.16391632255701</v>
      </c>
      <c r="AD292" s="15">
        <f t="shared" si="105"/>
        <v>-2.1616456325301219E-2</v>
      </c>
      <c r="AE292" s="15">
        <f t="shared" si="106"/>
        <v>-8.2119838352082933E-2</v>
      </c>
      <c r="AF292" s="15">
        <f t="shared" si="107"/>
        <v>-0.14847946490790218</v>
      </c>
      <c r="AG292" s="15">
        <f t="shared" si="108"/>
        <v>-0.21702043565037279</v>
      </c>
      <c r="AH292" s="111">
        <f t="shared" si="109"/>
        <v>-0.28619806098909584</v>
      </c>
    </row>
    <row r="293" spans="1:34" ht="15.75" x14ac:dyDescent="0.25">
      <c r="A293" s="25">
        <v>915</v>
      </c>
      <c r="B293" s="26" t="s">
        <v>284</v>
      </c>
      <c r="C293" s="25">
        <v>11</v>
      </c>
      <c r="D293" s="25">
        <v>22</v>
      </c>
      <c r="E293" s="31">
        <f>'Tasapainon muutos, pl. tasaus'!D283</f>
        <v>19759</v>
      </c>
      <c r="F293" s="64">
        <v>-153.37957322107761</v>
      </c>
      <c r="G293" s="32">
        <v>-166.64546717991917</v>
      </c>
      <c r="H293" s="61">
        <f t="shared" si="116"/>
        <v>-13.265893958841559</v>
      </c>
      <c r="I293" s="64">
        <f t="shared" si="110"/>
        <v>17.419796863326951</v>
      </c>
      <c r="J293" s="32">
        <f t="shared" si="111"/>
        <v>0.78046974551157189</v>
      </c>
      <c r="K293" s="32">
        <f t="shared" si="112"/>
        <v>-1.467604529819847</v>
      </c>
      <c r="L293" s="32">
        <f t="shared" si="113"/>
        <v>-3.2965031633968969</v>
      </c>
      <c r="M293" s="32">
        <f t="shared" si="114"/>
        <v>-4.6900390373493082</v>
      </c>
      <c r="N293" s="61">
        <f t="shared" si="115"/>
        <v>-171.33550621726846</v>
      </c>
      <c r="O293" s="87">
        <f t="shared" si="102"/>
        <v>-17.955932996190853</v>
      </c>
      <c r="P293" s="32">
        <f>Taulukko5[[#This Row],[Tasaus 2023, €/asukas]]*Taulukko5[[#This Row],[Asukasluku 31.12.2022]]</f>
        <v>344197.76622247725</v>
      </c>
      <c r="Q293" s="32">
        <f>Taulukko5[[#This Row],[Tasaus 2024, €/asukas]]*Taulukko5[[#This Row],[Asukasluku 31.12.2022]]</f>
        <v>15421.301701563149</v>
      </c>
      <c r="R293" s="32">
        <f>Taulukko5[[#This Row],[Tasaus 2025, €/asukas]]*Taulukko5[[#This Row],[Asukasluku 31.12.2022]]</f>
        <v>-28998.397904710357</v>
      </c>
      <c r="S293" s="32">
        <f>Taulukko5[[#This Row],[Tasaus 2026, €/asukas]]*Taulukko5[[#This Row],[Asukasluku 31.12.2022]]</f>
        <v>-65135.606005559282</v>
      </c>
      <c r="T293" s="32">
        <f>Taulukko5[[#This Row],[Tasaus 2027, €/asukas]]*Taulukko5[[#This Row],[Asukasluku 31.12.2022]]</f>
        <v>-92670.481338984973</v>
      </c>
      <c r="U293" s="64">
        <f t="shared" si="117"/>
        <v>4.1539029044853919</v>
      </c>
      <c r="V293" s="32">
        <f t="shared" si="118"/>
        <v>-12.485424213329987</v>
      </c>
      <c r="W293" s="32">
        <f t="shared" si="119"/>
        <v>-14.733498488661406</v>
      </c>
      <c r="X293" s="32">
        <f t="shared" si="120"/>
        <v>-16.562397122238455</v>
      </c>
      <c r="Y293" s="99">
        <f t="shared" si="121"/>
        <v>-17.955932996190867</v>
      </c>
      <c r="Z293" s="110">
        <v>21</v>
      </c>
      <c r="AA293" s="34">
        <f t="shared" si="103"/>
        <v>8.36</v>
      </c>
      <c r="AB293" s="33">
        <f t="shared" si="104"/>
        <v>-12.64</v>
      </c>
      <c r="AC293" s="32">
        <v>180.37272001158391</v>
      </c>
      <c r="AD293" s="15">
        <f t="shared" si="105"/>
        <v>-2.3029551831444464E-2</v>
      </c>
      <c r="AE293" s="15">
        <f t="shared" si="106"/>
        <v>6.9220136019061795E-2</v>
      </c>
      <c r="AF293" s="15">
        <f t="shared" si="107"/>
        <v>8.1683629806742333E-2</v>
      </c>
      <c r="AG293" s="15">
        <f t="shared" si="108"/>
        <v>9.1823182137380777E-2</v>
      </c>
      <c r="AH293" s="111">
        <f t="shared" si="109"/>
        <v>9.9549050405392234E-2</v>
      </c>
    </row>
    <row r="294" spans="1:34" ht="15.75" x14ac:dyDescent="0.25">
      <c r="A294" s="25">
        <v>918</v>
      </c>
      <c r="B294" s="26" t="s">
        <v>285</v>
      </c>
      <c r="C294" s="25">
        <v>2</v>
      </c>
      <c r="D294" s="25">
        <v>25</v>
      </c>
      <c r="E294" s="31">
        <f>'Tasapainon muutos, pl. tasaus'!D284</f>
        <v>2228</v>
      </c>
      <c r="F294" s="64">
        <v>29.508637728809113</v>
      </c>
      <c r="G294" s="32">
        <v>28.365991117529692</v>
      </c>
      <c r="H294" s="61">
        <f t="shared" si="116"/>
        <v>-1.1426466112794209</v>
      </c>
      <c r="I294" s="64">
        <f t="shared" si="110"/>
        <v>5.2965495157648128</v>
      </c>
      <c r="J294" s="32">
        <f t="shared" si="111"/>
        <v>0.78046974551157189</v>
      </c>
      <c r="K294" s="32">
        <f t="shared" si="112"/>
        <v>-1.467604529819847</v>
      </c>
      <c r="L294" s="32">
        <f t="shared" si="113"/>
        <v>-3.2965031633968969</v>
      </c>
      <c r="M294" s="32">
        <f t="shared" si="114"/>
        <v>-4.6900390373493082</v>
      </c>
      <c r="N294" s="61">
        <f t="shared" si="115"/>
        <v>23.675952080180384</v>
      </c>
      <c r="O294" s="87">
        <f t="shared" si="102"/>
        <v>-5.8326856486287291</v>
      </c>
      <c r="P294" s="32">
        <f>Taulukko5[[#This Row],[Tasaus 2023, €/asukas]]*Taulukko5[[#This Row],[Asukasluku 31.12.2022]]</f>
        <v>11800.712321124003</v>
      </c>
      <c r="Q294" s="32">
        <f>Taulukko5[[#This Row],[Tasaus 2024, €/asukas]]*Taulukko5[[#This Row],[Asukasluku 31.12.2022]]</f>
        <v>1738.8865929997821</v>
      </c>
      <c r="R294" s="32">
        <f>Taulukko5[[#This Row],[Tasaus 2025, €/asukas]]*Taulukko5[[#This Row],[Asukasluku 31.12.2022]]</f>
        <v>-3269.822892438619</v>
      </c>
      <c r="S294" s="32">
        <f>Taulukko5[[#This Row],[Tasaus 2026, €/asukas]]*Taulukko5[[#This Row],[Asukasluku 31.12.2022]]</f>
        <v>-7344.6090480482862</v>
      </c>
      <c r="T294" s="32">
        <f>Taulukko5[[#This Row],[Tasaus 2027, €/asukas]]*Taulukko5[[#This Row],[Asukasluku 31.12.2022]]</f>
        <v>-10449.406975214259</v>
      </c>
      <c r="U294" s="64">
        <f t="shared" si="117"/>
        <v>4.1539029044853919</v>
      </c>
      <c r="V294" s="32">
        <f t="shared" si="118"/>
        <v>-0.36217686576784902</v>
      </c>
      <c r="W294" s="32">
        <f t="shared" si="119"/>
        <v>-2.6102511410992681</v>
      </c>
      <c r="X294" s="32">
        <f t="shared" si="120"/>
        <v>-4.4391497746763182</v>
      </c>
      <c r="Y294" s="99">
        <f t="shared" si="121"/>
        <v>-5.8326856486287291</v>
      </c>
      <c r="Z294" s="110">
        <v>22.25</v>
      </c>
      <c r="AA294" s="34">
        <f t="shared" si="103"/>
        <v>9.61</v>
      </c>
      <c r="AB294" s="33">
        <f t="shared" si="104"/>
        <v>-12.64</v>
      </c>
      <c r="AC294" s="32">
        <v>161.00807310515464</v>
      </c>
      <c r="AD294" s="15">
        <f t="shared" si="105"/>
        <v>-2.579934548854871E-2</v>
      </c>
      <c r="AE294" s="15">
        <f t="shared" si="106"/>
        <v>2.2494329556463342E-3</v>
      </c>
      <c r="AF294" s="15">
        <f t="shared" si="107"/>
        <v>1.6211927083895405E-2</v>
      </c>
      <c r="AG294" s="15">
        <f t="shared" si="108"/>
        <v>2.7570976343385602E-2</v>
      </c>
      <c r="AH294" s="111">
        <f t="shared" si="109"/>
        <v>3.622604467056377E-2</v>
      </c>
    </row>
    <row r="295" spans="1:34" ht="15.75" x14ac:dyDescent="0.25">
      <c r="A295" s="25">
        <v>921</v>
      </c>
      <c r="B295" s="26" t="s">
        <v>286</v>
      </c>
      <c r="C295" s="25">
        <v>11</v>
      </c>
      <c r="D295" s="25">
        <v>25</v>
      </c>
      <c r="E295" s="31">
        <f>'Tasapainon muutos, pl. tasaus'!D285</f>
        <v>1894</v>
      </c>
      <c r="F295" s="64">
        <v>-14.184164650396001</v>
      </c>
      <c r="G295" s="32">
        <v>-57.193821280280083</v>
      </c>
      <c r="H295" s="61">
        <f t="shared" si="116"/>
        <v>-43.009656629884084</v>
      </c>
      <c r="I295" s="64">
        <f t="shared" si="110"/>
        <v>47.163559534369476</v>
      </c>
      <c r="J295" s="32">
        <f t="shared" si="111"/>
        <v>28.790126375395655</v>
      </c>
      <c r="K295" s="32">
        <f t="shared" si="112"/>
        <v>11.542052100064238</v>
      </c>
      <c r="L295" s="32">
        <f t="shared" si="113"/>
        <v>-3.2965031633968969</v>
      </c>
      <c r="M295" s="32">
        <f t="shared" si="114"/>
        <v>-4.6900390373493082</v>
      </c>
      <c r="N295" s="61">
        <f t="shared" si="115"/>
        <v>-61.883860317629392</v>
      </c>
      <c r="O295" s="87">
        <f t="shared" si="102"/>
        <v>-47.699695667233392</v>
      </c>
      <c r="P295" s="32">
        <f>Taulukko5[[#This Row],[Tasaus 2023, €/asukas]]*Taulukko5[[#This Row],[Asukasluku 31.12.2022]]</f>
        <v>89327.781758095793</v>
      </c>
      <c r="Q295" s="32">
        <f>Taulukko5[[#This Row],[Tasaus 2024, €/asukas]]*Taulukko5[[#This Row],[Asukasluku 31.12.2022]]</f>
        <v>54528.499354999367</v>
      </c>
      <c r="R295" s="32">
        <f>Taulukko5[[#This Row],[Tasaus 2025, €/asukas]]*Taulukko5[[#This Row],[Asukasluku 31.12.2022]]</f>
        <v>21860.646677521665</v>
      </c>
      <c r="S295" s="32">
        <f>Taulukko5[[#This Row],[Tasaus 2026, €/asukas]]*Taulukko5[[#This Row],[Asukasluku 31.12.2022]]</f>
        <v>-6243.576991473723</v>
      </c>
      <c r="T295" s="32">
        <f>Taulukko5[[#This Row],[Tasaus 2027, €/asukas]]*Taulukko5[[#This Row],[Asukasluku 31.12.2022]]</f>
        <v>-8882.9339367395896</v>
      </c>
      <c r="U295" s="64">
        <f t="shared" si="117"/>
        <v>4.1539029044853919</v>
      </c>
      <c r="V295" s="32">
        <f t="shared" si="118"/>
        <v>-14.219530254488429</v>
      </c>
      <c r="W295" s="32">
        <f t="shared" si="119"/>
        <v>-31.467604529819845</v>
      </c>
      <c r="X295" s="32">
        <f t="shared" si="120"/>
        <v>-46.306159793280983</v>
      </c>
      <c r="Y295" s="99">
        <f t="shared" si="121"/>
        <v>-47.699695667233392</v>
      </c>
      <c r="Z295" s="110">
        <v>21.75</v>
      </c>
      <c r="AA295" s="34">
        <f t="shared" si="103"/>
        <v>9.11</v>
      </c>
      <c r="AB295" s="33">
        <f t="shared" si="104"/>
        <v>-12.64</v>
      </c>
      <c r="AC295" s="32">
        <v>133.81466784905936</v>
      </c>
      <c r="AD295" s="15">
        <f t="shared" si="105"/>
        <v>-3.1042209133388298E-2</v>
      </c>
      <c r="AE295" s="15">
        <f t="shared" si="106"/>
        <v>0.10626286701640072</v>
      </c>
      <c r="AF295" s="15">
        <f t="shared" si="107"/>
        <v>0.23515811110718265</v>
      </c>
      <c r="AG295" s="15">
        <f t="shared" si="108"/>
        <v>0.34604696583422029</v>
      </c>
      <c r="AH295" s="111">
        <f t="shared" si="109"/>
        <v>0.35646089052836738</v>
      </c>
    </row>
    <row r="296" spans="1:34" ht="15.75" x14ac:dyDescent="0.25">
      <c r="A296" s="25">
        <v>922</v>
      </c>
      <c r="B296" s="26" t="s">
        <v>287</v>
      </c>
      <c r="C296" s="25">
        <v>6</v>
      </c>
      <c r="D296" s="25">
        <v>25</v>
      </c>
      <c r="E296" s="31">
        <f>'Tasapainon muutos, pl. tasaus'!D286</f>
        <v>4501</v>
      </c>
      <c r="F296" s="64">
        <v>250.8974228372139</v>
      </c>
      <c r="G296" s="32">
        <v>292.89109148604223</v>
      </c>
      <c r="H296" s="61">
        <f t="shared" si="116"/>
        <v>41.993668648828333</v>
      </c>
      <c r="I296" s="64">
        <f t="shared" si="110"/>
        <v>-37.839765744342941</v>
      </c>
      <c r="J296" s="32">
        <f t="shared" si="111"/>
        <v>-26.213198903316762</v>
      </c>
      <c r="K296" s="32">
        <f t="shared" si="112"/>
        <v>-13.461273178648179</v>
      </c>
      <c r="L296" s="32">
        <f t="shared" si="113"/>
        <v>-3.2965031633968969</v>
      </c>
      <c r="M296" s="32">
        <f t="shared" si="114"/>
        <v>-4.6900390373493082</v>
      </c>
      <c r="N296" s="61">
        <f t="shared" si="115"/>
        <v>288.20105244869291</v>
      </c>
      <c r="O296" s="87">
        <f t="shared" si="102"/>
        <v>37.30362961147901</v>
      </c>
      <c r="P296" s="32">
        <f>Taulukko5[[#This Row],[Tasaus 2023, €/asukas]]*Taulukko5[[#This Row],[Asukasluku 31.12.2022]]</f>
        <v>-170316.78561528758</v>
      </c>
      <c r="Q296" s="32">
        <f>Taulukko5[[#This Row],[Tasaus 2024, €/asukas]]*Taulukko5[[#This Row],[Asukasluku 31.12.2022]]</f>
        <v>-117985.60826382875</v>
      </c>
      <c r="R296" s="32">
        <f>Taulukko5[[#This Row],[Tasaus 2025, €/asukas]]*Taulukko5[[#This Row],[Asukasluku 31.12.2022]]</f>
        <v>-60589.190577095455</v>
      </c>
      <c r="S296" s="32">
        <f>Taulukko5[[#This Row],[Tasaus 2026, €/asukas]]*Taulukko5[[#This Row],[Asukasluku 31.12.2022]]</f>
        <v>-14837.560738449432</v>
      </c>
      <c r="T296" s="32">
        <f>Taulukko5[[#This Row],[Tasaus 2027, €/asukas]]*Taulukko5[[#This Row],[Asukasluku 31.12.2022]]</f>
        <v>-21109.865707109235</v>
      </c>
      <c r="U296" s="64">
        <f t="shared" si="117"/>
        <v>4.1539029044853919</v>
      </c>
      <c r="V296" s="32">
        <f t="shared" si="118"/>
        <v>15.780469745511571</v>
      </c>
      <c r="W296" s="32">
        <f t="shared" si="119"/>
        <v>28.532395470180155</v>
      </c>
      <c r="X296" s="32">
        <f t="shared" si="120"/>
        <v>38.697165485431434</v>
      </c>
      <c r="Y296" s="99">
        <f t="shared" si="121"/>
        <v>37.303629611479025</v>
      </c>
      <c r="Z296" s="110">
        <v>22</v>
      </c>
      <c r="AA296" s="34">
        <f t="shared" si="103"/>
        <v>9.36</v>
      </c>
      <c r="AB296" s="33">
        <f t="shared" si="104"/>
        <v>-12.64</v>
      </c>
      <c r="AC296" s="32">
        <v>189.67109318553162</v>
      </c>
      <c r="AD296" s="15">
        <f t="shared" si="105"/>
        <v>-2.1900558670910099E-2</v>
      </c>
      <c r="AE296" s="15">
        <f t="shared" si="106"/>
        <v>-8.319912897889771E-2</v>
      </c>
      <c r="AF296" s="15">
        <f t="shared" si="107"/>
        <v>-0.15043091169549208</v>
      </c>
      <c r="AG296" s="15">
        <f t="shared" si="108"/>
        <v>-0.20402247298474108</v>
      </c>
      <c r="AH296" s="111">
        <f t="shared" si="109"/>
        <v>-0.19667535513695558</v>
      </c>
    </row>
    <row r="297" spans="1:34" ht="15.75" x14ac:dyDescent="0.25">
      <c r="A297" s="25">
        <v>924</v>
      </c>
      <c r="B297" s="26" t="s">
        <v>288</v>
      </c>
      <c r="C297" s="25">
        <v>16</v>
      </c>
      <c r="D297" s="25">
        <v>25</v>
      </c>
      <c r="E297" s="31">
        <f>'Tasapainon muutos, pl. tasaus'!D287</f>
        <v>2946</v>
      </c>
      <c r="F297" s="64">
        <v>477.40790833539768</v>
      </c>
      <c r="G297" s="32">
        <v>523.20918611120385</v>
      </c>
      <c r="H297" s="61">
        <f t="shared" si="116"/>
        <v>45.80127777580617</v>
      </c>
      <c r="I297" s="64">
        <f t="shared" si="110"/>
        <v>-41.647374871320778</v>
      </c>
      <c r="J297" s="32">
        <f t="shared" si="111"/>
        <v>-30.020808030294599</v>
      </c>
      <c r="K297" s="32">
        <f t="shared" si="112"/>
        <v>-17.268882305626018</v>
      </c>
      <c r="L297" s="32">
        <f t="shared" si="113"/>
        <v>-4.0977809392030675</v>
      </c>
      <c r="M297" s="32">
        <f t="shared" si="114"/>
        <v>-4.6900390373493082</v>
      </c>
      <c r="N297" s="61">
        <f t="shared" si="115"/>
        <v>518.51914707385458</v>
      </c>
      <c r="O297" s="87">
        <f t="shared" si="102"/>
        <v>41.111238738456905</v>
      </c>
      <c r="P297" s="32">
        <f>Taulukko5[[#This Row],[Tasaus 2023, €/asukas]]*Taulukko5[[#This Row],[Asukasluku 31.12.2022]]</f>
        <v>-122693.16637091101</v>
      </c>
      <c r="Q297" s="32">
        <f>Taulukko5[[#This Row],[Tasaus 2024, €/asukas]]*Taulukko5[[#This Row],[Asukasluku 31.12.2022]]</f>
        <v>-88441.300457247897</v>
      </c>
      <c r="R297" s="32">
        <f>Taulukko5[[#This Row],[Tasaus 2025, €/asukas]]*Taulukko5[[#This Row],[Asukasluku 31.12.2022]]</f>
        <v>-50874.127272374251</v>
      </c>
      <c r="S297" s="32">
        <f>Taulukko5[[#This Row],[Tasaus 2026, €/asukas]]*Taulukko5[[#This Row],[Asukasluku 31.12.2022]]</f>
        <v>-12072.062646892236</v>
      </c>
      <c r="T297" s="32">
        <f>Taulukko5[[#This Row],[Tasaus 2027, €/asukas]]*Taulukko5[[#This Row],[Asukasluku 31.12.2022]]</f>
        <v>-13816.855004031062</v>
      </c>
      <c r="U297" s="64">
        <f t="shared" si="117"/>
        <v>4.1539029044853919</v>
      </c>
      <c r="V297" s="32">
        <f t="shared" si="118"/>
        <v>15.780469745511571</v>
      </c>
      <c r="W297" s="32">
        <f t="shared" si="119"/>
        <v>28.532395470180152</v>
      </c>
      <c r="X297" s="32">
        <f t="shared" si="120"/>
        <v>41.703496836603101</v>
      </c>
      <c r="Y297" s="99">
        <f t="shared" si="121"/>
        <v>41.111238738456862</v>
      </c>
      <c r="Z297" s="110">
        <v>22.5</v>
      </c>
      <c r="AA297" s="34">
        <f t="shared" si="103"/>
        <v>9.86</v>
      </c>
      <c r="AB297" s="33">
        <f t="shared" si="104"/>
        <v>-12.64</v>
      </c>
      <c r="AC297" s="32">
        <v>150.25986921482814</v>
      </c>
      <c r="AD297" s="15">
        <f t="shared" si="105"/>
        <v>-2.7644792493107473E-2</v>
      </c>
      <c r="AE297" s="15">
        <f t="shared" si="106"/>
        <v>-0.10502118648160184</v>
      </c>
      <c r="AF297" s="15">
        <f t="shared" si="107"/>
        <v>-0.18988699790086389</v>
      </c>
      <c r="AG297" s="15">
        <f t="shared" si="108"/>
        <v>-0.27754248060058645</v>
      </c>
      <c r="AH297" s="111">
        <f t="shared" si="109"/>
        <v>-0.27360092187808099</v>
      </c>
    </row>
    <row r="298" spans="1:34" ht="15.75" x14ac:dyDescent="0.25">
      <c r="A298" s="25">
        <v>925</v>
      </c>
      <c r="B298" s="26" t="s">
        <v>289</v>
      </c>
      <c r="C298" s="25">
        <v>11</v>
      </c>
      <c r="D298" s="25">
        <v>25</v>
      </c>
      <c r="E298" s="31">
        <f>'Tasapainon muutos, pl. tasaus'!D288</f>
        <v>3427</v>
      </c>
      <c r="F298" s="64">
        <v>743.38164513740776</v>
      </c>
      <c r="G298" s="32">
        <v>456.48750468522968</v>
      </c>
      <c r="H298" s="61">
        <f t="shared" si="116"/>
        <v>-286.89414045217808</v>
      </c>
      <c r="I298" s="64">
        <f t="shared" si="110"/>
        <v>291.04804335666347</v>
      </c>
      <c r="J298" s="32">
        <f t="shared" si="111"/>
        <v>272.67461019768967</v>
      </c>
      <c r="K298" s="32">
        <f t="shared" si="112"/>
        <v>255.42653592235823</v>
      </c>
      <c r="L298" s="32">
        <f t="shared" si="113"/>
        <v>238.59763728878119</v>
      </c>
      <c r="M298" s="32">
        <f t="shared" si="114"/>
        <v>222.20410141482876</v>
      </c>
      <c r="N298" s="61">
        <f t="shared" si="115"/>
        <v>678.69160610005838</v>
      </c>
      <c r="O298" s="87">
        <f t="shared" si="102"/>
        <v>-64.690039037349379</v>
      </c>
      <c r="P298" s="32">
        <f>Taulukko5[[#This Row],[Tasaus 2023, €/asukas]]*Taulukko5[[#This Row],[Asukasluku 31.12.2022]]</f>
        <v>997421.64458328567</v>
      </c>
      <c r="Q298" s="32">
        <f>Taulukko5[[#This Row],[Tasaus 2024, €/asukas]]*Taulukko5[[#This Row],[Asukasluku 31.12.2022]]</f>
        <v>934455.88914748246</v>
      </c>
      <c r="R298" s="32">
        <f>Taulukko5[[#This Row],[Tasaus 2025, €/asukas]]*Taulukko5[[#This Row],[Asukasluku 31.12.2022]]</f>
        <v>875346.73860592162</v>
      </c>
      <c r="S298" s="32">
        <f>Taulukko5[[#This Row],[Tasaus 2026, €/asukas]]*Taulukko5[[#This Row],[Asukasluku 31.12.2022]]</f>
        <v>817674.10298865312</v>
      </c>
      <c r="T298" s="32">
        <f>Taulukko5[[#This Row],[Tasaus 2027, €/asukas]]*Taulukko5[[#This Row],[Asukasluku 31.12.2022]]</f>
        <v>761493.45554861811</v>
      </c>
      <c r="U298" s="64">
        <f t="shared" si="117"/>
        <v>4.1539029044853919</v>
      </c>
      <c r="V298" s="32">
        <f t="shared" si="118"/>
        <v>-14.219530254488404</v>
      </c>
      <c r="W298" s="32">
        <f t="shared" si="119"/>
        <v>-31.467604529819852</v>
      </c>
      <c r="X298" s="32">
        <f t="shared" si="120"/>
        <v>-48.296503163396892</v>
      </c>
      <c r="Y298" s="99">
        <f t="shared" si="121"/>
        <v>-64.690039037349322</v>
      </c>
      <c r="Z298" s="110">
        <v>21</v>
      </c>
      <c r="AA298" s="34">
        <f t="shared" si="103"/>
        <v>8.36</v>
      </c>
      <c r="AB298" s="33">
        <f t="shared" si="104"/>
        <v>-12.64</v>
      </c>
      <c r="AC298" s="32">
        <v>154.16240037147182</v>
      </c>
      <c r="AD298" s="15">
        <f t="shared" si="105"/>
        <v>-2.6944980711743532E-2</v>
      </c>
      <c r="AE298" s="15">
        <f t="shared" si="106"/>
        <v>9.2237343348474277E-2</v>
      </c>
      <c r="AF298" s="15">
        <f t="shared" si="107"/>
        <v>0.20411984020743765</v>
      </c>
      <c r="AG298" s="15">
        <f t="shared" si="108"/>
        <v>0.3132832846856366</v>
      </c>
      <c r="AH298" s="111">
        <f t="shared" si="109"/>
        <v>0.41962267635604611</v>
      </c>
    </row>
    <row r="299" spans="1:34" ht="15.75" x14ac:dyDescent="0.25">
      <c r="A299" s="25">
        <v>927</v>
      </c>
      <c r="B299" s="26" t="s">
        <v>290</v>
      </c>
      <c r="C299" s="25">
        <v>33</v>
      </c>
      <c r="D299" s="25">
        <v>22</v>
      </c>
      <c r="E299" s="31">
        <f>'Tasapainon muutos, pl. tasaus'!D289</f>
        <v>28913</v>
      </c>
      <c r="F299" s="64">
        <v>314.74033507783895</v>
      </c>
      <c r="G299" s="32">
        <v>250.68702029349342</v>
      </c>
      <c r="H299" s="61">
        <f t="shared" si="116"/>
        <v>-64.053314784345531</v>
      </c>
      <c r="I299" s="64">
        <f t="shared" si="110"/>
        <v>68.207217688830923</v>
      </c>
      <c r="J299" s="32">
        <f t="shared" si="111"/>
        <v>49.833784529857105</v>
      </c>
      <c r="K299" s="32">
        <f t="shared" si="112"/>
        <v>32.585710254525686</v>
      </c>
      <c r="L299" s="32">
        <f t="shared" si="113"/>
        <v>15.756811620948634</v>
      </c>
      <c r="M299" s="32">
        <f t="shared" si="114"/>
        <v>-0.63672425300377711</v>
      </c>
      <c r="N299" s="61">
        <f t="shared" si="115"/>
        <v>250.05029604048963</v>
      </c>
      <c r="O299" s="87">
        <f t="shared" si="102"/>
        <v>-64.690039037349322</v>
      </c>
      <c r="P299" s="32">
        <f>Taulukko5[[#This Row],[Tasaus 2023, €/asukas]]*Taulukko5[[#This Row],[Asukasluku 31.12.2022]]</f>
        <v>1972075.2850371685</v>
      </c>
      <c r="Q299" s="32">
        <f>Taulukko5[[#This Row],[Tasaus 2024, €/asukas]]*Taulukko5[[#This Row],[Asukasluku 31.12.2022]]</f>
        <v>1440844.2121117585</v>
      </c>
      <c r="R299" s="32">
        <f>Taulukko5[[#This Row],[Tasaus 2025, €/asukas]]*Taulukko5[[#This Row],[Asukasluku 31.12.2022]]</f>
        <v>942150.64058910112</v>
      </c>
      <c r="S299" s="32">
        <f>Taulukko5[[#This Row],[Tasaus 2026, €/asukas]]*Taulukko5[[#This Row],[Asukasluku 31.12.2022]]</f>
        <v>455576.69439648784</v>
      </c>
      <c r="T299" s="32">
        <f>Taulukko5[[#This Row],[Tasaus 2027, €/asukas]]*Taulukko5[[#This Row],[Asukasluku 31.12.2022]]</f>
        <v>-18409.608327098209</v>
      </c>
      <c r="U299" s="64">
        <f t="shared" si="117"/>
        <v>4.1539029044853919</v>
      </c>
      <c r="V299" s="32">
        <f t="shared" si="118"/>
        <v>-14.219530254488426</v>
      </c>
      <c r="W299" s="32">
        <f t="shared" si="119"/>
        <v>-31.467604529819845</v>
      </c>
      <c r="X299" s="32">
        <f t="shared" si="120"/>
        <v>-48.296503163396899</v>
      </c>
      <c r="Y299" s="99">
        <f t="shared" si="121"/>
        <v>-64.690039037349308</v>
      </c>
      <c r="Z299" s="110">
        <v>20.5</v>
      </c>
      <c r="AA299" s="34">
        <f t="shared" si="103"/>
        <v>7.8599999999999994</v>
      </c>
      <c r="AB299" s="33">
        <f t="shared" si="104"/>
        <v>-12.64</v>
      </c>
      <c r="AC299" s="32">
        <v>220.85522926531451</v>
      </c>
      <c r="AD299" s="15">
        <f t="shared" si="105"/>
        <v>-1.8808261494661225E-2</v>
      </c>
      <c r="AE299" s="15">
        <f t="shared" si="106"/>
        <v>6.4383941923360263E-2</v>
      </c>
      <c r="AF299" s="15">
        <f t="shared" si="107"/>
        <v>0.14248068580716128</v>
      </c>
      <c r="AG299" s="15">
        <f t="shared" si="108"/>
        <v>0.21867946402744246</v>
      </c>
      <c r="AH299" s="111">
        <f t="shared" si="109"/>
        <v>0.29290698369490192</v>
      </c>
    </row>
    <row r="300" spans="1:34" ht="15.75" x14ac:dyDescent="0.25">
      <c r="A300" s="25">
        <v>931</v>
      </c>
      <c r="B300" s="26" t="s">
        <v>291</v>
      </c>
      <c r="C300" s="25">
        <v>13</v>
      </c>
      <c r="D300" s="25">
        <v>24</v>
      </c>
      <c r="E300" s="31">
        <f>'Tasapainon muutos, pl. tasaus'!D290</f>
        <v>5951</v>
      </c>
      <c r="F300" s="64">
        <v>-153.82542769822717</v>
      </c>
      <c r="G300" s="32">
        <v>-433.21962833762421</v>
      </c>
      <c r="H300" s="61">
        <f t="shared" si="116"/>
        <v>-279.39420063939701</v>
      </c>
      <c r="I300" s="64">
        <f t="shared" si="110"/>
        <v>283.54810354388241</v>
      </c>
      <c r="J300" s="32">
        <f t="shared" si="111"/>
        <v>265.17467038490861</v>
      </c>
      <c r="K300" s="32">
        <f t="shared" si="112"/>
        <v>247.92659610957716</v>
      </c>
      <c r="L300" s="32">
        <f t="shared" si="113"/>
        <v>231.09769747600012</v>
      </c>
      <c r="M300" s="32">
        <f t="shared" si="114"/>
        <v>214.70416160204769</v>
      </c>
      <c r="N300" s="61">
        <f t="shared" si="115"/>
        <v>-218.51546673557652</v>
      </c>
      <c r="O300" s="87">
        <f t="shared" si="102"/>
        <v>-64.690039037349351</v>
      </c>
      <c r="P300" s="32">
        <f>Taulukko5[[#This Row],[Tasaus 2023, €/asukas]]*Taulukko5[[#This Row],[Asukasluku 31.12.2022]]</f>
        <v>1687394.7641896443</v>
      </c>
      <c r="Q300" s="32">
        <f>Taulukko5[[#This Row],[Tasaus 2024, €/asukas]]*Taulukko5[[#This Row],[Asukasluku 31.12.2022]]</f>
        <v>1578054.4634605912</v>
      </c>
      <c r="R300" s="32">
        <f>Taulukko5[[#This Row],[Tasaus 2025, €/asukas]]*Taulukko5[[#This Row],[Asukasluku 31.12.2022]]</f>
        <v>1475411.1734480937</v>
      </c>
      <c r="S300" s="32">
        <f>Taulukko5[[#This Row],[Tasaus 2026, €/asukas]]*Taulukko5[[#This Row],[Asukasluku 31.12.2022]]</f>
        <v>1375262.3976796768</v>
      </c>
      <c r="T300" s="32">
        <f>Taulukko5[[#This Row],[Tasaus 2027, €/asukas]]*Taulukko5[[#This Row],[Asukasluku 31.12.2022]]</f>
        <v>1277704.4656937858</v>
      </c>
      <c r="U300" s="64">
        <f t="shared" si="117"/>
        <v>4.1539029044853919</v>
      </c>
      <c r="V300" s="32">
        <f t="shared" si="118"/>
        <v>-14.219530254488404</v>
      </c>
      <c r="W300" s="32">
        <f t="shared" si="119"/>
        <v>-31.467604529819852</v>
      </c>
      <c r="X300" s="32">
        <f t="shared" si="120"/>
        <v>-48.296503163396892</v>
      </c>
      <c r="Y300" s="99">
        <f t="shared" si="121"/>
        <v>-64.690039037349322</v>
      </c>
      <c r="Z300" s="110">
        <v>21</v>
      </c>
      <c r="AA300" s="34">
        <f t="shared" si="103"/>
        <v>8.36</v>
      </c>
      <c r="AB300" s="33">
        <f t="shared" si="104"/>
        <v>-12.64</v>
      </c>
      <c r="AC300" s="32">
        <v>147.92513485510651</v>
      </c>
      <c r="AD300" s="15">
        <f t="shared" si="105"/>
        <v>-2.8081116225137554E-2</v>
      </c>
      <c r="AE300" s="15">
        <f t="shared" si="106"/>
        <v>9.6126532305794501E-2</v>
      </c>
      <c r="AF300" s="15">
        <f t="shared" si="107"/>
        <v>0.21272655631270876</v>
      </c>
      <c r="AG300" s="15">
        <f t="shared" si="108"/>
        <v>0.32649287905468927</v>
      </c>
      <c r="AH300" s="111">
        <f t="shared" si="109"/>
        <v>0.43731607276014028</v>
      </c>
    </row>
    <row r="301" spans="1:34" ht="15.75" x14ac:dyDescent="0.25">
      <c r="A301" s="25">
        <v>934</v>
      </c>
      <c r="B301" s="26" t="s">
        <v>292</v>
      </c>
      <c r="C301" s="25">
        <v>14</v>
      </c>
      <c r="D301" s="25">
        <v>25</v>
      </c>
      <c r="E301" s="31">
        <f>'Tasapainon muutos, pl. tasaus'!D291</f>
        <v>2671</v>
      </c>
      <c r="F301" s="64">
        <v>315.39862829391143</v>
      </c>
      <c r="G301" s="32">
        <v>296.74041553126432</v>
      </c>
      <c r="H301" s="61">
        <f t="shared" si="116"/>
        <v>-18.658212762647111</v>
      </c>
      <c r="I301" s="64">
        <f t="shared" si="110"/>
        <v>22.812115667132502</v>
      </c>
      <c r="J301" s="32">
        <f t="shared" si="111"/>
        <v>4.4386825081586823</v>
      </c>
      <c r="K301" s="32">
        <f t="shared" si="112"/>
        <v>-1.467604529819847</v>
      </c>
      <c r="L301" s="32">
        <f t="shared" si="113"/>
        <v>-3.2965031633968969</v>
      </c>
      <c r="M301" s="32">
        <f t="shared" si="114"/>
        <v>-4.6900390373493082</v>
      </c>
      <c r="N301" s="61">
        <f t="shared" si="115"/>
        <v>292.050376493915</v>
      </c>
      <c r="O301" s="87">
        <f t="shared" si="102"/>
        <v>-23.348251799996433</v>
      </c>
      <c r="P301" s="32">
        <f>Taulukko5[[#This Row],[Tasaus 2023, €/asukas]]*Taulukko5[[#This Row],[Asukasluku 31.12.2022]]</f>
        <v>60931.160946910917</v>
      </c>
      <c r="Q301" s="32">
        <f>Taulukko5[[#This Row],[Tasaus 2024, €/asukas]]*Taulukko5[[#This Row],[Asukasluku 31.12.2022]]</f>
        <v>11855.72097929184</v>
      </c>
      <c r="R301" s="32">
        <f>Taulukko5[[#This Row],[Tasaus 2025, €/asukas]]*Taulukko5[[#This Row],[Asukasluku 31.12.2022]]</f>
        <v>-3919.9716991488112</v>
      </c>
      <c r="S301" s="32">
        <f>Taulukko5[[#This Row],[Tasaus 2026, €/asukas]]*Taulukko5[[#This Row],[Asukasluku 31.12.2022]]</f>
        <v>-8804.9599494331123</v>
      </c>
      <c r="T301" s="32">
        <f>Taulukko5[[#This Row],[Tasaus 2027, €/asukas]]*Taulukko5[[#This Row],[Asukasluku 31.12.2022]]</f>
        <v>-12527.094268760002</v>
      </c>
      <c r="U301" s="64">
        <f t="shared" si="117"/>
        <v>4.1539029044853919</v>
      </c>
      <c r="V301" s="32">
        <f t="shared" si="118"/>
        <v>-14.219530254488429</v>
      </c>
      <c r="W301" s="32">
        <f t="shared" si="119"/>
        <v>-20.125817292466959</v>
      </c>
      <c r="X301" s="32">
        <f t="shared" si="120"/>
        <v>-21.954715926044006</v>
      </c>
      <c r="Y301" s="99">
        <f t="shared" si="121"/>
        <v>-23.348251799996419</v>
      </c>
      <c r="Z301" s="110">
        <v>22.249999999999996</v>
      </c>
      <c r="AA301" s="34">
        <f t="shared" si="103"/>
        <v>9.6099999999999959</v>
      </c>
      <c r="AB301" s="33">
        <f t="shared" si="104"/>
        <v>-12.64</v>
      </c>
      <c r="AC301" s="32">
        <v>162.36886405552946</v>
      </c>
      <c r="AD301" s="15">
        <f t="shared" si="105"/>
        <v>-2.5583124748996058E-2</v>
      </c>
      <c r="AE301" s="15">
        <f t="shared" si="106"/>
        <v>8.757547413539464E-2</v>
      </c>
      <c r="AF301" s="15">
        <f t="shared" si="107"/>
        <v>0.12395121077883513</v>
      </c>
      <c r="AG301" s="15">
        <f t="shared" si="108"/>
        <v>0.13521506142049247</v>
      </c>
      <c r="AH301" s="111">
        <f t="shared" si="109"/>
        <v>0.14379759281934384</v>
      </c>
    </row>
    <row r="302" spans="1:34" ht="15.75" x14ac:dyDescent="0.25">
      <c r="A302" s="25">
        <v>935</v>
      </c>
      <c r="B302" s="26" t="s">
        <v>293</v>
      </c>
      <c r="C302" s="25">
        <v>8</v>
      </c>
      <c r="D302" s="25">
        <v>25</v>
      </c>
      <c r="E302" s="31">
        <f>'Tasapainon muutos, pl. tasaus'!D292</f>
        <v>2985</v>
      </c>
      <c r="F302" s="64">
        <v>-1031.0112169702948</v>
      </c>
      <c r="G302" s="32">
        <v>-1086.4319717151388</v>
      </c>
      <c r="H302" s="61">
        <f t="shared" si="116"/>
        <v>-55.420754744844089</v>
      </c>
      <c r="I302" s="64">
        <f t="shared" si="110"/>
        <v>59.574657649329481</v>
      </c>
      <c r="J302" s="32">
        <f t="shared" si="111"/>
        <v>41.201224490355663</v>
      </c>
      <c r="K302" s="32">
        <f t="shared" si="112"/>
        <v>23.953150215024241</v>
      </c>
      <c r="L302" s="32">
        <f t="shared" si="113"/>
        <v>7.1242515814471918</v>
      </c>
      <c r="M302" s="32">
        <f t="shared" si="114"/>
        <v>-4.6900390373493082</v>
      </c>
      <c r="N302" s="61">
        <f t="shared" si="115"/>
        <v>-1091.1220107524882</v>
      </c>
      <c r="O302" s="87">
        <f t="shared" si="102"/>
        <v>-60.110793782193468</v>
      </c>
      <c r="P302" s="32">
        <f>Taulukko5[[#This Row],[Tasaus 2023, €/asukas]]*Taulukko5[[#This Row],[Asukasluku 31.12.2022]]</f>
        <v>177830.35308324851</v>
      </c>
      <c r="Q302" s="32">
        <f>Taulukko5[[#This Row],[Tasaus 2024, €/asukas]]*Taulukko5[[#This Row],[Asukasluku 31.12.2022]]</f>
        <v>122985.65510371166</v>
      </c>
      <c r="R302" s="32">
        <f>Taulukko5[[#This Row],[Tasaus 2025, €/asukas]]*Taulukko5[[#This Row],[Asukasluku 31.12.2022]]</f>
        <v>71500.153391847358</v>
      </c>
      <c r="S302" s="32">
        <f>Taulukko5[[#This Row],[Tasaus 2026, €/asukas]]*Taulukko5[[#This Row],[Asukasluku 31.12.2022]]</f>
        <v>21265.890970619868</v>
      </c>
      <c r="T302" s="32">
        <f>Taulukko5[[#This Row],[Tasaus 2027, €/asukas]]*Taulukko5[[#This Row],[Asukasluku 31.12.2022]]</f>
        <v>-13999.766526487685</v>
      </c>
      <c r="U302" s="64">
        <f t="shared" si="117"/>
        <v>4.1539029044853919</v>
      </c>
      <c r="V302" s="32">
        <f t="shared" si="118"/>
        <v>-14.219530254488426</v>
      </c>
      <c r="W302" s="32">
        <f t="shared" si="119"/>
        <v>-31.467604529819848</v>
      </c>
      <c r="X302" s="32">
        <f t="shared" si="120"/>
        <v>-48.296503163396899</v>
      </c>
      <c r="Y302" s="99">
        <f t="shared" si="121"/>
        <v>-60.110793782193397</v>
      </c>
      <c r="Z302" s="110">
        <v>21.5</v>
      </c>
      <c r="AA302" s="34">
        <f t="shared" si="103"/>
        <v>8.86</v>
      </c>
      <c r="AB302" s="33">
        <f t="shared" si="104"/>
        <v>-12.64</v>
      </c>
      <c r="AC302" s="32">
        <v>153.90030065955403</v>
      </c>
      <c r="AD302" s="15">
        <f t="shared" si="105"/>
        <v>-2.6990869326982827E-2</v>
      </c>
      <c r="AE302" s="15">
        <f t="shared" si="106"/>
        <v>9.2394428039122137E-2</v>
      </c>
      <c r="AF302" s="15">
        <f t="shared" si="107"/>
        <v>0.20446746624251225</v>
      </c>
      <c r="AG302" s="15">
        <f t="shared" si="108"/>
        <v>0.31381682138642841</v>
      </c>
      <c r="AH302" s="111">
        <f t="shared" si="109"/>
        <v>0.39058269233122356</v>
      </c>
    </row>
    <row r="303" spans="1:34" ht="15.75" x14ac:dyDescent="0.25">
      <c r="A303" s="25">
        <v>936</v>
      </c>
      <c r="B303" s="26" t="s">
        <v>294</v>
      </c>
      <c r="C303" s="25">
        <v>6</v>
      </c>
      <c r="D303" s="25">
        <v>24</v>
      </c>
      <c r="E303" s="31">
        <f>'Tasapainon muutos, pl. tasaus'!D293</f>
        <v>6395</v>
      </c>
      <c r="F303" s="64">
        <v>841.85531621662506</v>
      </c>
      <c r="G303" s="32">
        <v>688.01292224917222</v>
      </c>
      <c r="H303" s="61">
        <f t="shared" si="116"/>
        <v>-153.84239396745284</v>
      </c>
      <c r="I303" s="64">
        <f t="shared" si="110"/>
        <v>157.99629687193823</v>
      </c>
      <c r="J303" s="32">
        <f t="shared" si="111"/>
        <v>139.6228637129644</v>
      </c>
      <c r="K303" s="32">
        <f t="shared" si="112"/>
        <v>122.37478943763298</v>
      </c>
      <c r="L303" s="32">
        <f t="shared" si="113"/>
        <v>105.54589080405594</v>
      </c>
      <c r="M303" s="32">
        <f t="shared" si="114"/>
        <v>89.152354930103527</v>
      </c>
      <c r="N303" s="61">
        <f t="shared" si="115"/>
        <v>777.16527717927579</v>
      </c>
      <c r="O303" s="87">
        <f t="shared" si="102"/>
        <v>-64.690039037349266</v>
      </c>
      <c r="P303" s="32">
        <f>Taulukko5[[#This Row],[Tasaus 2023, €/asukas]]*Taulukko5[[#This Row],[Asukasluku 31.12.2022]]</f>
        <v>1010386.318496045</v>
      </c>
      <c r="Q303" s="32">
        <f>Taulukko5[[#This Row],[Tasaus 2024, €/asukas]]*Taulukko5[[#This Row],[Asukasluku 31.12.2022]]</f>
        <v>892888.21344440733</v>
      </c>
      <c r="R303" s="32">
        <f>Taulukko5[[#This Row],[Tasaus 2025, €/asukas]]*Taulukko5[[#This Row],[Asukasluku 31.12.2022]]</f>
        <v>782586.77845366288</v>
      </c>
      <c r="S303" s="32">
        <f>Taulukko5[[#This Row],[Tasaus 2026, €/asukas]]*Taulukko5[[#This Row],[Asukasluku 31.12.2022]]</f>
        <v>674965.97169193777</v>
      </c>
      <c r="T303" s="32">
        <f>Taulukko5[[#This Row],[Tasaus 2027, €/asukas]]*Taulukko5[[#This Row],[Asukasluku 31.12.2022]]</f>
        <v>570129.3097780121</v>
      </c>
      <c r="U303" s="64">
        <f t="shared" si="117"/>
        <v>4.1539029044853919</v>
      </c>
      <c r="V303" s="32">
        <f t="shared" si="118"/>
        <v>-14.219530254488433</v>
      </c>
      <c r="W303" s="32">
        <f t="shared" si="119"/>
        <v>-31.467604529819852</v>
      </c>
      <c r="X303" s="32">
        <f t="shared" si="120"/>
        <v>-48.296503163396892</v>
      </c>
      <c r="Y303" s="99">
        <f t="shared" si="121"/>
        <v>-64.690039037349308</v>
      </c>
      <c r="Z303" s="110">
        <v>21.25</v>
      </c>
      <c r="AA303" s="34">
        <f t="shared" si="103"/>
        <v>8.61</v>
      </c>
      <c r="AB303" s="33">
        <f t="shared" si="104"/>
        <v>-12.64</v>
      </c>
      <c r="AC303" s="32">
        <v>152.58715189711617</v>
      </c>
      <c r="AD303" s="15">
        <f t="shared" si="105"/>
        <v>-2.7223149871007577E-2</v>
      </c>
      <c r="AE303" s="15">
        <f t="shared" si="106"/>
        <v>9.3189564636976335E-2</v>
      </c>
      <c r="AF303" s="15">
        <f t="shared" si="107"/>
        <v>0.20622709145942567</v>
      </c>
      <c r="AG303" s="15">
        <f t="shared" si="108"/>
        <v>0.31651749549635361</v>
      </c>
      <c r="AH303" s="111">
        <f t="shared" si="109"/>
        <v>0.42395469233849642</v>
      </c>
    </row>
    <row r="304" spans="1:34" ht="15.75" x14ac:dyDescent="0.25">
      <c r="A304" s="25">
        <v>946</v>
      </c>
      <c r="B304" s="26" t="s">
        <v>295</v>
      </c>
      <c r="C304" s="25">
        <v>15</v>
      </c>
      <c r="D304" s="25">
        <v>24</v>
      </c>
      <c r="E304" s="31">
        <f>'Tasapainon muutos, pl. tasaus'!D294</f>
        <v>6287</v>
      </c>
      <c r="F304" s="64">
        <v>-34.146294701021418</v>
      </c>
      <c r="G304" s="32">
        <v>-63.685328249230146</v>
      </c>
      <c r="H304" s="61">
        <f t="shared" si="116"/>
        <v>-29.539033548208728</v>
      </c>
      <c r="I304" s="64">
        <f t="shared" si="110"/>
        <v>33.69293645269412</v>
      </c>
      <c r="J304" s="32">
        <f t="shared" si="111"/>
        <v>15.319503293720301</v>
      </c>
      <c r="K304" s="32">
        <f t="shared" si="112"/>
        <v>-1.467604529819847</v>
      </c>
      <c r="L304" s="32">
        <f t="shared" si="113"/>
        <v>-3.2965031633968969</v>
      </c>
      <c r="M304" s="32">
        <f t="shared" si="114"/>
        <v>-4.6900390373493082</v>
      </c>
      <c r="N304" s="61">
        <f t="shared" si="115"/>
        <v>-68.375367286579461</v>
      </c>
      <c r="O304" s="87">
        <f t="shared" si="102"/>
        <v>-34.229072585558043</v>
      </c>
      <c r="P304" s="32">
        <f>Taulukko5[[#This Row],[Tasaus 2023, €/asukas]]*Taulukko5[[#This Row],[Asukasluku 31.12.2022]]</f>
        <v>211827.49147808793</v>
      </c>
      <c r="Q304" s="32">
        <f>Taulukko5[[#This Row],[Tasaus 2024, €/asukas]]*Taulukko5[[#This Row],[Asukasluku 31.12.2022]]</f>
        <v>96313.717207619527</v>
      </c>
      <c r="R304" s="32">
        <f>Taulukko5[[#This Row],[Tasaus 2025, €/asukas]]*Taulukko5[[#This Row],[Asukasluku 31.12.2022]]</f>
        <v>-9226.8296789773776</v>
      </c>
      <c r="S304" s="32">
        <f>Taulukko5[[#This Row],[Tasaus 2026, €/asukas]]*Taulukko5[[#This Row],[Asukasluku 31.12.2022]]</f>
        <v>-20725.115388276292</v>
      </c>
      <c r="T304" s="32">
        <f>Taulukko5[[#This Row],[Tasaus 2027, €/asukas]]*Taulukko5[[#This Row],[Asukasluku 31.12.2022]]</f>
        <v>-29486.275427815101</v>
      </c>
      <c r="U304" s="64">
        <f t="shared" si="117"/>
        <v>4.1539029044853919</v>
      </c>
      <c r="V304" s="32">
        <f t="shared" si="118"/>
        <v>-14.219530254488427</v>
      </c>
      <c r="W304" s="32">
        <f t="shared" si="119"/>
        <v>-31.006638078028576</v>
      </c>
      <c r="X304" s="32">
        <f t="shared" si="120"/>
        <v>-32.835536711605627</v>
      </c>
      <c r="Y304" s="99">
        <f t="shared" si="121"/>
        <v>-34.229072585558036</v>
      </c>
      <c r="Z304" s="110">
        <v>21.500000000000004</v>
      </c>
      <c r="AA304" s="34">
        <f t="shared" si="103"/>
        <v>8.860000000000003</v>
      </c>
      <c r="AB304" s="33">
        <f t="shared" si="104"/>
        <v>-12.64</v>
      </c>
      <c r="AC304" s="32">
        <v>165.63050530836037</v>
      </c>
      <c r="AD304" s="15">
        <f t="shared" si="105"/>
        <v>-2.5079334852912021E-2</v>
      </c>
      <c r="AE304" s="15">
        <f t="shared" si="106"/>
        <v>8.5850913924433225E-2</v>
      </c>
      <c r="AF304" s="15">
        <f t="shared" si="107"/>
        <v>0.18720366770784394</v>
      </c>
      <c r="AG304" s="15">
        <f t="shared" si="108"/>
        <v>0.19824570751912221</v>
      </c>
      <c r="AH304" s="111">
        <f t="shared" si="109"/>
        <v>0.2066592293601503</v>
      </c>
    </row>
    <row r="305" spans="1:34" ht="15.75" x14ac:dyDescent="0.25">
      <c r="A305" s="25">
        <v>976</v>
      </c>
      <c r="B305" s="26" t="s">
        <v>296</v>
      </c>
      <c r="C305" s="25">
        <v>19</v>
      </c>
      <c r="D305" s="25">
        <v>25</v>
      </c>
      <c r="E305" s="31">
        <f>'Tasapainon muutos, pl. tasaus'!D295</f>
        <v>3788</v>
      </c>
      <c r="F305" s="64">
        <v>-498.84789426353541</v>
      </c>
      <c r="G305" s="32">
        <v>-437.55864920208541</v>
      </c>
      <c r="H305" s="61">
        <f t="shared" si="116"/>
        <v>61.289245061450004</v>
      </c>
      <c r="I305" s="64">
        <f t="shared" si="110"/>
        <v>-57.135342156964612</v>
      </c>
      <c r="J305" s="32">
        <f t="shared" si="111"/>
        <v>-45.508775315938429</v>
      </c>
      <c r="K305" s="32">
        <f t="shared" si="112"/>
        <v>-32.756849591269848</v>
      </c>
      <c r="L305" s="32">
        <f t="shared" si="113"/>
        <v>-19.585748224846899</v>
      </c>
      <c r="M305" s="32">
        <f t="shared" si="114"/>
        <v>-5.9792840987993117</v>
      </c>
      <c r="N305" s="61">
        <f t="shared" si="115"/>
        <v>-443.53793330088473</v>
      </c>
      <c r="O305" s="87">
        <f t="shared" si="102"/>
        <v>55.309960962650678</v>
      </c>
      <c r="P305" s="32">
        <f>Taulukko5[[#This Row],[Tasaus 2023, €/asukas]]*Taulukko5[[#This Row],[Asukasluku 31.12.2022]]</f>
        <v>-216428.67609058195</v>
      </c>
      <c r="Q305" s="32">
        <f>Taulukko5[[#This Row],[Tasaus 2024, €/asukas]]*Taulukko5[[#This Row],[Asukasluku 31.12.2022]]</f>
        <v>-172387.24089677478</v>
      </c>
      <c r="R305" s="32">
        <f>Taulukko5[[#This Row],[Tasaus 2025, €/asukas]]*Taulukko5[[#This Row],[Asukasluku 31.12.2022]]</f>
        <v>-124082.94625173019</v>
      </c>
      <c r="S305" s="32">
        <f>Taulukko5[[#This Row],[Tasaus 2026, €/asukas]]*Taulukko5[[#This Row],[Asukasluku 31.12.2022]]</f>
        <v>-74190.814275720055</v>
      </c>
      <c r="T305" s="32">
        <f>Taulukko5[[#This Row],[Tasaus 2027, €/asukas]]*Taulukko5[[#This Row],[Asukasluku 31.12.2022]]</f>
        <v>-22649.528166251792</v>
      </c>
      <c r="U305" s="64">
        <f t="shared" si="117"/>
        <v>4.1539029044853919</v>
      </c>
      <c r="V305" s="32">
        <f t="shared" si="118"/>
        <v>15.780469745511574</v>
      </c>
      <c r="W305" s="32">
        <f t="shared" si="119"/>
        <v>28.532395470180155</v>
      </c>
      <c r="X305" s="32">
        <f t="shared" si="120"/>
        <v>41.703496836603108</v>
      </c>
      <c r="Y305" s="99">
        <f t="shared" si="121"/>
        <v>55.309960962650692</v>
      </c>
      <c r="Z305" s="110">
        <v>20</v>
      </c>
      <c r="AA305" s="34">
        <f t="shared" si="103"/>
        <v>7.3599999999999994</v>
      </c>
      <c r="AB305" s="33">
        <f t="shared" si="104"/>
        <v>-12.64</v>
      </c>
      <c r="AC305" s="32">
        <v>155.74486280743079</v>
      </c>
      <c r="AD305" s="15">
        <f t="shared" si="105"/>
        <v>-2.6671203336070509E-2</v>
      </c>
      <c r="AE305" s="15">
        <f t="shared" si="106"/>
        <v>-0.10132256988163507</v>
      </c>
      <c r="AF305" s="15">
        <f t="shared" si="107"/>
        <v>-0.18319959294874949</v>
      </c>
      <c r="AG305" s="15">
        <f t="shared" si="108"/>
        <v>-0.26776804117235625</v>
      </c>
      <c r="AH305" s="111">
        <f t="shared" si="109"/>
        <v>-0.35513184811134446</v>
      </c>
    </row>
    <row r="306" spans="1:34" ht="15.75" x14ac:dyDescent="0.25">
      <c r="A306" s="25">
        <v>977</v>
      </c>
      <c r="B306" s="26" t="s">
        <v>297</v>
      </c>
      <c r="C306" s="25">
        <v>17</v>
      </c>
      <c r="D306" s="25">
        <v>23</v>
      </c>
      <c r="E306" s="31">
        <f>'Tasapainon muutos, pl. tasaus'!D296</f>
        <v>15293</v>
      </c>
      <c r="F306" s="64">
        <v>31.461738363220164</v>
      </c>
      <c r="G306" s="32">
        <v>78.75381122498473</v>
      </c>
      <c r="H306" s="61">
        <f t="shared" si="116"/>
        <v>47.292072861764566</v>
      </c>
      <c r="I306" s="64">
        <f t="shared" si="110"/>
        <v>-43.138169957279175</v>
      </c>
      <c r="J306" s="32">
        <f t="shared" si="111"/>
        <v>-31.511603116252996</v>
      </c>
      <c r="K306" s="32">
        <f t="shared" si="112"/>
        <v>-18.759677391584415</v>
      </c>
      <c r="L306" s="32">
        <f t="shared" si="113"/>
        <v>-5.5885760251614638</v>
      </c>
      <c r="M306" s="32">
        <f t="shared" si="114"/>
        <v>-4.6900390373493082</v>
      </c>
      <c r="N306" s="61">
        <f t="shared" si="115"/>
        <v>74.063772187635422</v>
      </c>
      <c r="O306" s="87">
        <f t="shared" si="102"/>
        <v>42.602033824415258</v>
      </c>
      <c r="P306" s="32">
        <f>Taulukko5[[#This Row],[Tasaus 2023, €/asukas]]*Taulukko5[[#This Row],[Asukasluku 31.12.2022]]</f>
        <v>-659712.0331566704</v>
      </c>
      <c r="Q306" s="32">
        <f>Taulukko5[[#This Row],[Tasaus 2024, €/asukas]]*Taulukko5[[#This Row],[Asukasluku 31.12.2022]]</f>
        <v>-481906.94645685708</v>
      </c>
      <c r="R306" s="32">
        <f>Taulukko5[[#This Row],[Tasaus 2025, €/asukas]]*Taulukko5[[#This Row],[Asukasluku 31.12.2022]]</f>
        <v>-286891.74634950043</v>
      </c>
      <c r="S306" s="32">
        <f>Taulukko5[[#This Row],[Tasaus 2026, €/asukas]]*Taulukko5[[#This Row],[Asukasluku 31.12.2022]]</f>
        <v>-85466.093152794259</v>
      </c>
      <c r="T306" s="32">
        <f>Taulukko5[[#This Row],[Tasaus 2027, €/asukas]]*Taulukko5[[#This Row],[Asukasluku 31.12.2022]]</f>
        <v>-71724.766998182968</v>
      </c>
      <c r="U306" s="64">
        <f t="shared" si="117"/>
        <v>4.1539029044853919</v>
      </c>
      <c r="V306" s="32">
        <f t="shared" si="118"/>
        <v>15.780469745511571</v>
      </c>
      <c r="W306" s="32">
        <f t="shared" si="119"/>
        <v>28.532395470180152</v>
      </c>
      <c r="X306" s="32">
        <f t="shared" si="120"/>
        <v>41.703496836603101</v>
      </c>
      <c r="Y306" s="99">
        <f t="shared" si="121"/>
        <v>42.602033824415258</v>
      </c>
      <c r="Z306" s="110">
        <v>23</v>
      </c>
      <c r="AA306" s="34">
        <f t="shared" si="103"/>
        <v>10.36</v>
      </c>
      <c r="AB306" s="33">
        <f t="shared" si="104"/>
        <v>-12.64</v>
      </c>
      <c r="AC306" s="32">
        <v>164.98799520921708</v>
      </c>
      <c r="AD306" s="15">
        <f t="shared" si="105"/>
        <v>-2.5177000903719896E-2</v>
      </c>
      <c r="AE306" s="15">
        <f t="shared" si="106"/>
        <v>-9.5646169440999379E-2</v>
      </c>
      <c r="AF306" s="15">
        <f t="shared" si="107"/>
        <v>-0.17293619110892855</v>
      </c>
      <c r="AG306" s="15">
        <f t="shared" si="108"/>
        <v>-0.25276685605955729</v>
      </c>
      <c r="AH306" s="111">
        <f t="shared" si="109"/>
        <v>-0.25821293100987563</v>
      </c>
    </row>
    <row r="307" spans="1:34" ht="15.75" x14ac:dyDescent="0.25">
      <c r="A307" s="25">
        <v>980</v>
      </c>
      <c r="B307" s="26" t="s">
        <v>298</v>
      </c>
      <c r="C307" s="25">
        <v>6</v>
      </c>
      <c r="D307" s="25">
        <v>22</v>
      </c>
      <c r="E307" s="31">
        <f>'Tasapainon muutos, pl. tasaus'!D297</f>
        <v>33607</v>
      </c>
      <c r="F307" s="64">
        <v>-118.24100951900118</v>
      </c>
      <c r="G307" s="32">
        <v>-92.465352274982735</v>
      </c>
      <c r="H307" s="61">
        <f t="shared" si="116"/>
        <v>25.775657244018447</v>
      </c>
      <c r="I307" s="64">
        <f t="shared" si="110"/>
        <v>-21.621754339533055</v>
      </c>
      <c r="J307" s="32">
        <f t="shared" si="111"/>
        <v>-9.9951874985068745</v>
      </c>
      <c r="K307" s="32">
        <f t="shared" si="112"/>
        <v>-1.467604529819847</v>
      </c>
      <c r="L307" s="32">
        <f t="shared" si="113"/>
        <v>-3.2965031633968969</v>
      </c>
      <c r="M307" s="32">
        <f t="shared" si="114"/>
        <v>-4.6900390373493082</v>
      </c>
      <c r="N307" s="61">
        <f t="shared" si="115"/>
        <v>-97.155391312332043</v>
      </c>
      <c r="O307" s="87">
        <f t="shared" si="102"/>
        <v>21.085618206669139</v>
      </c>
      <c r="P307" s="32">
        <f>Taulukko5[[#This Row],[Tasaus 2023, €/asukas]]*Taulukko5[[#This Row],[Asukasluku 31.12.2022]]</f>
        <v>-726642.29808868736</v>
      </c>
      <c r="Q307" s="32">
        <f>Taulukko5[[#This Row],[Tasaus 2024, €/asukas]]*Taulukko5[[#This Row],[Asukasluku 31.12.2022]]</f>
        <v>-335908.26626232051</v>
      </c>
      <c r="R307" s="32">
        <f>Taulukko5[[#This Row],[Tasaus 2025, €/asukas]]*Taulukko5[[#This Row],[Asukasluku 31.12.2022]]</f>
        <v>-49321.785433655597</v>
      </c>
      <c r="S307" s="32">
        <f>Taulukko5[[#This Row],[Tasaus 2026, €/asukas]]*Taulukko5[[#This Row],[Asukasluku 31.12.2022]]</f>
        <v>-110785.58181227952</v>
      </c>
      <c r="T307" s="32">
        <f>Taulukko5[[#This Row],[Tasaus 2027, €/asukas]]*Taulukko5[[#This Row],[Asukasluku 31.12.2022]]</f>
        <v>-157618.14192819819</v>
      </c>
      <c r="U307" s="64">
        <f t="shared" si="117"/>
        <v>4.1539029044853919</v>
      </c>
      <c r="V307" s="32">
        <f t="shared" si="118"/>
        <v>15.780469745511573</v>
      </c>
      <c r="W307" s="32">
        <f t="shared" si="119"/>
        <v>24.308052714198599</v>
      </c>
      <c r="X307" s="32">
        <f t="shared" si="120"/>
        <v>22.479154080621552</v>
      </c>
      <c r="Y307" s="99">
        <f t="shared" si="121"/>
        <v>21.085618206669139</v>
      </c>
      <c r="Z307" s="110">
        <v>20.5</v>
      </c>
      <c r="AA307" s="34">
        <f t="shared" si="103"/>
        <v>7.8599999999999994</v>
      </c>
      <c r="AB307" s="33">
        <f t="shared" si="104"/>
        <v>-12.64</v>
      </c>
      <c r="AC307" s="32">
        <v>197.6032150080712</v>
      </c>
      <c r="AD307" s="15">
        <f t="shared" si="105"/>
        <v>-2.1021433807722832E-2</v>
      </c>
      <c r="AE307" s="15">
        <f t="shared" si="106"/>
        <v>-7.9859377515021771E-2</v>
      </c>
      <c r="AF307" s="15">
        <f t="shared" si="107"/>
        <v>-0.12301445962407911</v>
      </c>
      <c r="AG307" s="15">
        <f t="shared" si="108"/>
        <v>-0.11375905032569121</v>
      </c>
      <c r="AH307" s="111">
        <f t="shared" si="109"/>
        <v>-0.10670685801244624</v>
      </c>
    </row>
    <row r="308" spans="1:34" ht="15.75" x14ac:dyDescent="0.25">
      <c r="A308" s="25">
        <v>981</v>
      </c>
      <c r="B308" s="26" t="s">
        <v>299</v>
      </c>
      <c r="C308" s="25">
        <v>5</v>
      </c>
      <c r="D308" s="25">
        <v>25</v>
      </c>
      <c r="E308" s="31">
        <f>'Tasapainon muutos, pl. tasaus'!D298</f>
        <v>2237</v>
      </c>
      <c r="F308" s="64">
        <v>413.72238881411391</v>
      </c>
      <c r="G308" s="32">
        <v>249.95274823982805</v>
      </c>
      <c r="H308" s="61">
        <f t="shared" si="116"/>
        <v>-163.76964057428586</v>
      </c>
      <c r="I308" s="64">
        <f t="shared" si="110"/>
        <v>167.92354347877125</v>
      </c>
      <c r="J308" s="32">
        <f t="shared" si="111"/>
        <v>149.55011031979743</v>
      </c>
      <c r="K308" s="32">
        <f t="shared" si="112"/>
        <v>132.30203604446601</v>
      </c>
      <c r="L308" s="32">
        <f t="shared" si="113"/>
        <v>115.47313741088897</v>
      </c>
      <c r="M308" s="32">
        <f t="shared" si="114"/>
        <v>99.079601536936551</v>
      </c>
      <c r="N308" s="61">
        <f t="shared" si="115"/>
        <v>349.03234977676459</v>
      </c>
      <c r="O308" s="87">
        <f t="shared" si="102"/>
        <v>-64.690039037349322</v>
      </c>
      <c r="P308" s="32">
        <f>Taulukko5[[#This Row],[Tasaus 2023, €/asukas]]*Taulukko5[[#This Row],[Asukasluku 31.12.2022]]</f>
        <v>375644.96676201129</v>
      </c>
      <c r="Q308" s="32">
        <f>Taulukko5[[#This Row],[Tasaus 2024, €/asukas]]*Taulukko5[[#This Row],[Asukasluku 31.12.2022]]</f>
        <v>334543.59678538685</v>
      </c>
      <c r="R308" s="32">
        <f>Taulukko5[[#This Row],[Tasaus 2025, €/asukas]]*Taulukko5[[#This Row],[Asukasluku 31.12.2022]]</f>
        <v>295959.65463147045</v>
      </c>
      <c r="S308" s="32">
        <f>Taulukko5[[#This Row],[Tasaus 2026, €/asukas]]*Taulukko5[[#This Row],[Asukasluku 31.12.2022]]</f>
        <v>258313.40838815863</v>
      </c>
      <c r="T308" s="32">
        <f>Taulukko5[[#This Row],[Tasaus 2027, €/asukas]]*Taulukko5[[#This Row],[Asukasluku 31.12.2022]]</f>
        <v>221641.06863812706</v>
      </c>
      <c r="U308" s="64">
        <f t="shared" si="117"/>
        <v>4.1539029044853919</v>
      </c>
      <c r="V308" s="32">
        <f t="shared" si="118"/>
        <v>-14.219530254488433</v>
      </c>
      <c r="W308" s="32">
        <f t="shared" si="119"/>
        <v>-31.467604529819852</v>
      </c>
      <c r="X308" s="32">
        <f t="shared" si="120"/>
        <v>-48.296503163396892</v>
      </c>
      <c r="Y308" s="99">
        <f t="shared" si="121"/>
        <v>-64.690039037349308</v>
      </c>
      <c r="Z308" s="110">
        <v>22</v>
      </c>
      <c r="AA308" s="34">
        <f t="shared" si="103"/>
        <v>9.36</v>
      </c>
      <c r="AB308" s="33">
        <f t="shared" si="104"/>
        <v>-12.64</v>
      </c>
      <c r="AC308" s="32">
        <v>171.52414921512579</v>
      </c>
      <c r="AD308" s="15">
        <f t="shared" si="105"/>
        <v>-2.4217598067054466E-2</v>
      </c>
      <c r="AE308" s="15">
        <f t="shared" si="106"/>
        <v>8.2901039413722913E-2</v>
      </c>
      <c r="AF308" s="15">
        <f t="shared" si="107"/>
        <v>0.18345874137147386</v>
      </c>
      <c r="AG308" s="15">
        <f t="shared" si="108"/>
        <v>0.28157261461080541</v>
      </c>
      <c r="AH308" s="111">
        <f t="shared" si="109"/>
        <v>0.37714828689349733</v>
      </c>
    </row>
    <row r="309" spans="1:34" ht="15.75" x14ac:dyDescent="0.25">
      <c r="A309" s="25">
        <v>989</v>
      </c>
      <c r="B309" s="26" t="s">
        <v>300</v>
      </c>
      <c r="C309" s="25">
        <v>14</v>
      </c>
      <c r="D309" s="25">
        <v>24</v>
      </c>
      <c r="E309" s="31">
        <f>'Tasapainon muutos, pl. tasaus'!D299</f>
        <v>5406</v>
      </c>
      <c r="F309" s="64">
        <v>120.98317313580861</v>
      </c>
      <c r="G309" s="32">
        <v>232.8091246049546</v>
      </c>
      <c r="H309" s="61">
        <f t="shared" si="116"/>
        <v>111.82595146914599</v>
      </c>
      <c r="I309" s="64">
        <f t="shared" si="110"/>
        <v>-107.6720485646606</v>
      </c>
      <c r="J309" s="32">
        <f t="shared" si="111"/>
        <v>-96.045481723634424</v>
      </c>
      <c r="K309" s="32">
        <f t="shared" si="112"/>
        <v>-83.293555998965843</v>
      </c>
      <c r="L309" s="32">
        <f t="shared" si="113"/>
        <v>-70.122454632542883</v>
      </c>
      <c r="M309" s="32">
        <f t="shared" si="114"/>
        <v>-56.515990506495299</v>
      </c>
      <c r="N309" s="61">
        <f t="shared" si="115"/>
        <v>176.29313409845929</v>
      </c>
      <c r="O309" s="87">
        <f t="shared" si="102"/>
        <v>55.309960962650678</v>
      </c>
      <c r="P309" s="32">
        <f>Taulukko5[[#This Row],[Tasaus 2023, €/asukas]]*Taulukko5[[#This Row],[Asukasluku 31.12.2022]]</f>
        <v>-582075.09454055515</v>
      </c>
      <c r="Q309" s="32">
        <f>Taulukko5[[#This Row],[Tasaus 2024, €/asukas]]*Taulukko5[[#This Row],[Asukasluku 31.12.2022]]</f>
        <v>-519221.8741979677</v>
      </c>
      <c r="R309" s="32">
        <f>Taulukko5[[#This Row],[Tasaus 2025, €/asukas]]*Taulukko5[[#This Row],[Asukasluku 31.12.2022]]</f>
        <v>-450284.96373040933</v>
      </c>
      <c r="S309" s="32">
        <f>Taulukko5[[#This Row],[Tasaus 2026, €/asukas]]*Taulukko5[[#This Row],[Asukasluku 31.12.2022]]</f>
        <v>-379081.98974352685</v>
      </c>
      <c r="T309" s="32">
        <f>Taulukko5[[#This Row],[Tasaus 2027, €/asukas]]*Taulukko5[[#This Row],[Asukasluku 31.12.2022]]</f>
        <v>-305525.44467811356</v>
      </c>
      <c r="U309" s="64">
        <f t="shared" si="117"/>
        <v>4.1539029044853919</v>
      </c>
      <c r="V309" s="32">
        <f t="shared" si="118"/>
        <v>15.780469745511567</v>
      </c>
      <c r="W309" s="32">
        <f t="shared" si="119"/>
        <v>28.532395470180148</v>
      </c>
      <c r="X309" s="32">
        <f t="shared" si="120"/>
        <v>41.703496836603108</v>
      </c>
      <c r="Y309" s="99">
        <f t="shared" si="121"/>
        <v>55.309960962650692</v>
      </c>
      <c r="Z309" s="110">
        <v>22.5</v>
      </c>
      <c r="AA309" s="34">
        <f t="shared" si="103"/>
        <v>9.86</v>
      </c>
      <c r="AB309" s="33">
        <f t="shared" si="104"/>
        <v>-12.64</v>
      </c>
      <c r="AC309" s="32">
        <v>156.97144949888261</v>
      </c>
      <c r="AD309" s="15">
        <f t="shared" si="105"/>
        <v>-2.6462792550787786E-2</v>
      </c>
      <c r="AE309" s="15">
        <f t="shared" si="106"/>
        <v>-0.10053082771350659</v>
      </c>
      <c r="AF309" s="15">
        <f t="shared" si="107"/>
        <v>-0.18176805757522965</v>
      </c>
      <c r="AG309" s="15">
        <f t="shared" si="108"/>
        <v>-0.2656756815952061</v>
      </c>
      <c r="AH309" s="111">
        <f t="shared" si="109"/>
        <v>-0.35235682118769257</v>
      </c>
    </row>
    <row r="310" spans="1:34" ht="15.75" x14ac:dyDescent="0.25">
      <c r="A310" s="25">
        <v>992</v>
      </c>
      <c r="B310" s="26" t="s">
        <v>301</v>
      </c>
      <c r="C310" s="25">
        <v>13</v>
      </c>
      <c r="D310" s="25">
        <v>23</v>
      </c>
      <c r="E310" s="31">
        <f>'Tasapainon muutos, pl. tasaus'!D300</f>
        <v>18120</v>
      </c>
      <c r="F310" s="64">
        <v>-519.77605435448902</v>
      </c>
      <c r="G310" s="32">
        <v>-567.73292836453277</v>
      </c>
      <c r="H310" s="61">
        <f t="shared" si="116"/>
        <v>-47.956874010043748</v>
      </c>
      <c r="I310" s="88">
        <f t="shared" si="110"/>
        <v>52.11077691452914</v>
      </c>
      <c r="J310" s="89">
        <f t="shared" si="111"/>
        <v>33.737343755555322</v>
      </c>
      <c r="K310" s="89">
        <f t="shared" si="112"/>
        <v>16.4892694802239</v>
      </c>
      <c r="L310" s="89">
        <f t="shared" si="113"/>
        <v>-0.3396291533531488</v>
      </c>
      <c r="M310" s="89">
        <f t="shared" si="114"/>
        <v>-4.6900390373493082</v>
      </c>
      <c r="N310" s="90">
        <f t="shared" si="115"/>
        <v>-572.42296740188203</v>
      </c>
      <c r="O310" s="91">
        <f t="shared" si="102"/>
        <v>-52.646913047393014</v>
      </c>
      <c r="P310" s="89">
        <f>Taulukko5[[#This Row],[Tasaus 2023, €/asukas]]*Taulukko5[[#This Row],[Asukasluku 31.12.2022]]</f>
        <v>944247.27769126801</v>
      </c>
      <c r="Q310" s="32">
        <f>Taulukko5[[#This Row],[Tasaus 2024, €/asukas]]*Taulukko5[[#This Row],[Asukasluku 31.12.2022]]</f>
        <v>611320.66885066242</v>
      </c>
      <c r="R310" s="32">
        <f>Taulukko5[[#This Row],[Tasaus 2025, €/asukas]]*Taulukko5[[#This Row],[Asukasluku 31.12.2022]]</f>
        <v>298785.56298165704</v>
      </c>
      <c r="S310" s="32">
        <f>Taulukko5[[#This Row],[Tasaus 2026, €/asukas]]*Taulukko5[[#This Row],[Asukasluku 31.12.2022]]</f>
        <v>-6154.0802587590561</v>
      </c>
      <c r="T310" s="32">
        <f>Taulukko5[[#This Row],[Tasaus 2027, €/asukas]]*Taulukko5[[#This Row],[Asukasluku 31.12.2022]]</f>
        <v>-84983.507356769464</v>
      </c>
      <c r="U310" s="88">
        <f t="shared" si="117"/>
        <v>4.1539029044853919</v>
      </c>
      <c r="V310" s="89">
        <f t="shared" si="118"/>
        <v>-14.219530254488426</v>
      </c>
      <c r="W310" s="89">
        <f t="shared" si="119"/>
        <v>-31.467604529819848</v>
      </c>
      <c r="X310" s="89">
        <f t="shared" si="120"/>
        <v>-48.296503163396899</v>
      </c>
      <c r="Y310" s="100">
        <f t="shared" si="121"/>
        <v>-52.646913047393056</v>
      </c>
      <c r="Z310" s="112">
        <v>21.5</v>
      </c>
      <c r="AA310" s="113">
        <f t="shared" si="103"/>
        <v>8.86</v>
      </c>
      <c r="AB310" s="114">
        <f t="shared" si="104"/>
        <v>-12.64</v>
      </c>
      <c r="AC310" s="89">
        <v>170.7608687564086</v>
      </c>
      <c r="AD310" s="115">
        <f t="shared" si="105"/>
        <v>-2.4325847805394801E-2</v>
      </c>
      <c r="AE310" s="115">
        <f t="shared" si="106"/>
        <v>8.3271597047053392E-2</v>
      </c>
      <c r="AF310" s="115">
        <f t="shared" si="107"/>
        <v>0.18427877978712193</v>
      </c>
      <c r="AG310" s="115">
        <f t="shared" si="108"/>
        <v>0.28283121018956719</v>
      </c>
      <c r="AH310" s="116">
        <f t="shared" si="109"/>
        <v>0.30830783089124592</v>
      </c>
    </row>
  </sheetData>
  <pageMargins left="0.51181102362204722" right="0.51181102362204722" top="0.55118110236220474" bottom="0.55118110236220474" header="0.31496062992125984" footer="0.31496062992125984"/>
  <pageSetup paperSize="9" scale="75" orientation="landscape" r:id="rId1"/>
  <ignoredErrors>
    <ignoredError sqref="F13:G15 AC13:AC16 Z13:Z16 AD17:AH17 F16:G16" formulaRange="1"/>
    <ignoredError sqref="H13:H16 AH13:AH16 AG13:AG16 AF13:AF16 AE13:AE16 AD13:AD16 AA13:AB16 U13:Y16 I13:O16" formulaRange="1" calculatedColumn="1"/>
    <ignoredError sqref="E13:E17 AA17:AB17 P13:P16 U17:Y17 H17:M17"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2</vt:i4>
      </vt:variant>
    </vt:vector>
  </HeadingPairs>
  <TitlesOfParts>
    <vt:vector size="8" baseType="lpstr">
      <vt:lpstr>INFO</vt:lpstr>
      <vt:lpstr>Siirtolaskelma</vt:lpstr>
      <vt:lpstr>Siirtyvät kustannukset</vt:lpstr>
      <vt:lpstr>Muutosrajoitin</vt:lpstr>
      <vt:lpstr>Tasapainon muutos, pl. tasaus</vt:lpstr>
      <vt:lpstr>Järjestelmämuutoksen tasaus</vt:lpstr>
      <vt:lpstr>'Järjestelmämuutoksen tasaus'!Tulostusalue</vt:lpstr>
      <vt:lpstr>'Järjestelmämuutoksen tasaus'!Tulostusotsikot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Kuntien sote-laskelmat</dc:title>
  <dc:creator>VM</dc:creator>
  <cp:lastModifiedBy>Piirainen Lauri (VM)</cp:lastModifiedBy>
  <cp:lastPrinted>2020-10-08T12:20:04Z</cp:lastPrinted>
  <dcterms:created xsi:type="dcterms:W3CDTF">2020-05-15T09:22:39Z</dcterms:created>
  <dcterms:modified xsi:type="dcterms:W3CDTF">2023-09-22T10:34:43Z</dcterms:modified>
</cp:coreProperties>
</file>