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ämäTyökirja"/>
  <mc:AlternateContent xmlns:mc="http://schemas.openxmlformats.org/markup-compatibility/2006">
    <mc:Choice Requires="x15">
      <x15ac:absPath xmlns:x15ac="http://schemas.microsoft.com/office/spreadsheetml/2010/11/ac" url="\\valtion.fi\Yhteiset_tiedostot\VM\KAO\Sote-uudistus Marinin hallitus\Rahoitusjaosto\Kuntalaskelmat\Jälkikäteistarkistus\Julkaisut\"/>
    </mc:Choice>
  </mc:AlternateContent>
  <xr:revisionPtr revIDLastSave="0" documentId="13_ncr:1_{59675DA5-8C04-40A5-A2B3-A8EA24AB54A6}" xr6:coauthVersionLast="47" xr6:coauthVersionMax="47" xr10:uidLastSave="{00000000-0000-0000-0000-000000000000}"/>
  <bookViews>
    <workbookView xWindow="-28920" yWindow="-120" windowWidth="29040" windowHeight="15840" tabRatio="841" xr2:uid="{00000000-000D-0000-FFFF-FFFF00000000}"/>
  </bookViews>
  <sheets>
    <sheet name="INFO" sheetId="14" r:id="rId1"/>
    <sheet name="Siirtolaskelma" sheetId="21" r:id="rId2"/>
    <sheet name="Siirtyvät kustannukset" sheetId="19" r:id="rId3"/>
    <sheet name="Muutosrajoitin" sheetId="18" r:id="rId4"/>
    <sheet name="Tasapainon muutos, pl. tasaus" sheetId="11" r:id="rId5"/>
    <sheet name="Järjestelmämuutoksen tasaus" sheetId="9" r:id="rId6"/>
  </sheets>
  <definedNames>
    <definedName name="_xlnm.Print_Area" localSheetId="5">'Järjestelmämuutoksen tasaus'!$A:$AH</definedName>
    <definedName name="_xlnm.Print_Titles" localSheetId="5">'Järjestelmämuutoksen tasaus'!$10:$14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1" l="1"/>
  <c r="J5" i="21"/>
  <c r="J6" i="21"/>
  <c r="J7" i="21"/>
  <c r="J8" i="21"/>
  <c r="J9" i="21"/>
  <c r="J10" i="21"/>
  <c r="J11" i="21"/>
  <c r="J12" i="21"/>
  <c r="J13" i="21"/>
  <c r="AA15" i="9" l="1"/>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A42" i="9"/>
  <c r="AA43" i="9"/>
  <c r="AA44" i="9"/>
  <c r="AA45" i="9"/>
  <c r="AA46" i="9"/>
  <c r="AA47" i="9"/>
  <c r="AA48" i="9"/>
  <c r="AA49" i="9"/>
  <c r="AA50" i="9"/>
  <c r="AA51" i="9"/>
  <c r="AA52" i="9"/>
  <c r="AA53" i="9"/>
  <c r="AA54" i="9"/>
  <c r="AA55" i="9"/>
  <c r="AA56" i="9"/>
  <c r="AA57" i="9"/>
  <c r="AA58" i="9"/>
  <c r="AA59" i="9"/>
  <c r="AA60" i="9"/>
  <c r="AA61" i="9"/>
  <c r="AA62" i="9"/>
  <c r="AA63" i="9"/>
  <c r="AA64" i="9"/>
  <c r="AA65" i="9"/>
  <c r="AA66" i="9"/>
  <c r="AA67" i="9"/>
  <c r="AA68" i="9"/>
  <c r="AA69" i="9"/>
  <c r="AA70" i="9"/>
  <c r="AA71" i="9"/>
  <c r="AA72" i="9"/>
  <c r="AA73" i="9"/>
  <c r="AA74" i="9"/>
  <c r="AA75" i="9"/>
  <c r="AA76" i="9"/>
  <c r="AA77" i="9"/>
  <c r="AA78" i="9"/>
  <c r="AA79" i="9"/>
  <c r="AA80" i="9"/>
  <c r="AA81" i="9"/>
  <c r="AA82" i="9"/>
  <c r="AA83" i="9"/>
  <c r="AA84" i="9"/>
  <c r="AA85" i="9"/>
  <c r="AA86" i="9"/>
  <c r="AA87" i="9"/>
  <c r="AA88" i="9"/>
  <c r="AA89" i="9"/>
  <c r="AA90" i="9"/>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126" i="9"/>
  <c r="AA127" i="9"/>
  <c r="AA128" i="9"/>
  <c r="AA129" i="9"/>
  <c r="AA130" i="9"/>
  <c r="AA131" i="9"/>
  <c r="AA132" i="9"/>
  <c r="AA133" i="9"/>
  <c r="AA134" i="9"/>
  <c r="AA135" i="9"/>
  <c r="AA136" i="9"/>
  <c r="AA137" i="9"/>
  <c r="AA138" i="9"/>
  <c r="AA139" i="9"/>
  <c r="AA140" i="9"/>
  <c r="AA141" i="9"/>
  <c r="AA142" i="9"/>
  <c r="AA143" i="9"/>
  <c r="AA144" i="9"/>
  <c r="AA145" i="9"/>
  <c r="AA146" i="9"/>
  <c r="AA147" i="9"/>
  <c r="AA148" i="9"/>
  <c r="AA149" i="9"/>
  <c r="AA150" i="9"/>
  <c r="AA151" i="9"/>
  <c r="AA152" i="9"/>
  <c r="AA153" i="9"/>
  <c r="AA154" i="9"/>
  <c r="AA155" i="9"/>
  <c r="AA156" i="9"/>
  <c r="AA157" i="9"/>
  <c r="AA158" i="9"/>
  <c r="AA159" i="9"/>
  <c r="AA160" i="9"/>
  <c r="AA161" i="9"/>
  <c r="AA162" i="9"/>
  <c r="AA163" i="9"/>
  <c r="AA164" i="9"/>
  <c r="AA165" i="9"/>
  <c r="AA166" i="9"/>
  <c r="AA167" i="9"/>
  <c r="AA168" i="9"/>
  <c r="AA169" i="9"/>
  <c r="AA170" i="9"/>
  <c r="AA171" i="9"/>
  <c r="AA172" i="9"/>
  <c r="AA173" i="9"/>
  <c r="AA174" i="9"/>
  <c r="AA175" i="9"/>
  <c r="AA176" i="9"/>
  <c r="AA177" i="9"/>
  <c r="AA178" i="9"/>
  <c r="AA179" i="9"/>
  <c r="AA180" i="9"/>
  <c r="AA181" i="9"/>
  <c r="AA182" i="9"/>
  <c r="AA183" i="9"/>
  <c r="AA184" i="9"/>
  <c r="AA185" i="9"/>
  <c r="AA186" i="9"/>
  <c r="AA187" i="9"/>
  <c r="AA188" i="9"/>
  <c r="AA189" i="9"/>
  <c r="AA190" i="9"/>
  <c r="AA191" i="9"/>
  <c r="AA192" i="9"/>
  <c r="AA193" i="9"/>
  <c r="AA194" i="9"/>
  <c r="AA195" i="9"/>
  <c r="AA196" i="9"/>
  <c r="AA197" i="9"/>
  <c r="AA198" i="9"/>
  <c r="AA199" i="9"/>
  <c r="AA200" i="9"/>
  <c r="AA201" i="9"/>
  <c r="AA202" i="9"/>
  <c r="AA203" i="9"/>
  <c r="AA204" i="9"/>
  <c r="AA205" i="9"/>
  <c r="AA206" i="9"/>
  <c r="AA207" i="9"/>
  <c r="AA208" i="9"/>
  <c r="AA209" i="9"/>
  <c r="AA210" i="9"/>
  <c r="AA211" i="9"/>
  <c r="AA212" i="9"/>
  <c r="AA213" i="9"/>
  <c r="AA214" i="9"/>
  <c r="AA215" i="9"/>
  <c r="AA216" i="9"/>
  <c r="AA217" i="9"/>
  <c r="AA218" i="9"/>
  <c r="AA219" i="9"/>
  <c r="AA220" i="9"/>
  <c r="AA221" i="9"/>
  <c r="AA222" i="9"/>
  <c r="AA223" i="9"/>
  <c r="AA224" i="9"/>
  <c r="AA225" i="9"/>
  <c r="AA226" i="9"/>
  <c r="AA227" i="9"/>
  <c r="AA228" i="9"/>
  <c r="AA229" i="9"/>
  <c r="AA230" i="9"/>
  <c r="AA231" i="9"/>
  <c r="AA232" i="9"/>
  <c r="AA233" i="9"/>
  <c r="AA234" i="9"/>
  <c r="AA235" i="9"/>
  <c r="AA236" i="9"/>
  <c r="AA237" i="9"/>
  <c r="AA238" i="9"/>
  <c r="AA239" i="9"/>
  <c r="AA240" i="9"/>
  <c r="AA241" i="9"/>
  <c r="AA242" i="9"/>
  <c r="AA243" i="9"/>
  <c r="AA244" i="9"/>
  <c r="AA245" i="9"/>
  <c r="AA246" i="9"/>
  <c r="AA247" i="9"/>
  <c r="AA248" i="9"/>
  <c r="AA249" i="9"/>
  <c r="AA250" i="9"/>
  <c r="AA251" i="9"/>
  <c r="AA252" i="9"/>
  <c r="AA253" i="9"/>
  <c r="AA254" i="9"/>
  <c r="AA255" i="9"/>
  <c r="AA256" i="9"/>
  <c r="AA257" i="9"/>
  <c r="AA258" i="9"/>
  <c r="AA259" i="9"/>
  <c r="AA260" i="9"/>
  <c r="AA261" i="9"/>
  <c r="AA262" i="9"/>
  <c r="AA263" i="9"/>
  <c r="AA264" i="9"/>
  <c r="AA265" i="9"/>
  <c r="AA266" i="9"/>
  <c r="AA267" i="9"/>
  <c r="AA268" i="9"/>
  <c r="AA269" i="9"/>
  <c r="AA270" i="9"/>
  <c r="AA271" i="9"/>
  <c r="AA272" i="9"/>
  <c r="AA273" i="9"/>
  <c r="AA274" i="9"/>
  <c r="AA275" i="9"/>
  <c r="AA276" i="9"/>
  <c r="AA277" i="9"/>
  <c r="AA278" i="9"/>
  <c r="AA279" i="9"/>
  <c r="AA280" i="9"/>
  <c r="AA281" i="9"/>
  <c r="AA282" i="9"/>
  <c r="AA283" i="9"/>
  <c r="AA284" i="9"/>
  <c r="AA285" i="9"/>
  <c r="AA286" i="9"/>
  <c r="AA287" i="9"/>
  <c r="AA288" i="9"/>
  <c r="AA289" i="9"/>
  <c r="AA290" i="9"/>
  <c r="AA291" i="9"/>
  <c r="AA292" i="9"/>
  <c r="AA293" i="9"/>
  <c r="AA294" i="9"/>
  <c r="AA295" i="9"/>
  <c r="AA296" i="9"/>
  <c r="AA297" i="9"/>
  <c r="AA298" i="9"/>
  <c r="AA299" i="9"/>
  <c r="AA300" i="9"/>
  <c r="AA301" i="9"/>
  <c r="AA302" i="9"/>
  <c r="AA303" i="9"/>
  <c r="AA304" i="9"/>
  <c r="AA305" i="9"/>
  <c r="AA306" i="9"/>
  <c r="AA307" i="9"/>
  <c r="P8" i="11"/>
  <c r="M7" i="18"/>
  <c r="M8" i="18"/>
  <c r="M9" i="18"/>
  <c r="M10" i="18"/>
  <c r="M11" i="18"/>
  <c r="M12" i="18"/>
  <c r="M13" i="18"/>
  <c r="M14" i="18"/>
  <c r="M15" i="18"/>
  <c r="M16" i="18"/>
  <c r="M17" i="18"/>
  <c r="M18" i="18"/>
  <c r="M19" i="18"/>
  <c r="M20" i="18"/>
  <c r="M21" i="18"/>
  <c r="M22" i="18"/>
  <c r="M23" i="18"/>
  <c r="M24" i="18"/>
  <c r="M25" i="18"/>
  <c r="M26" i="18"/>
  <c r="M27" i="18"/>
  <c r="M28" i="18"/>
  <c r="M29" i="18"/>
  <c r="M30" i="18"/>
  <c r="M31" i="18"/>
  <c r="M32" i="18"/>
  <c r="M33" i="18"/>
  <c r="M34" i="18"/>
  <c r="M35" i="18"/>
  <c r="M36" i="18"/>
  <c r="M37" i="18"/>
  <c r="M38" i="18"/>
  <c r="M39" i="18"/>
  <c r="M40" i="18"/>
  <c r="M41" i="18"/>
  <c r="M42" i="18"/>
  <c r="M43" i="18"/>
  <c r="M44" i="18"/>
  <c r="M45" i="18"/>
  <c r="M46" i="18"/>
  <c r="M47" i="18"/>
  <c r="M48" i="18"/>
  <c r="M49" i="18"/>
  <c r="M50" i="18"/>
  <c r="M51" i="18"/>
  <c r="M52" i="18"/>
  <c r="M53" i="18"/>
  <c r="M54" i="18"/>
  <c r="M55" i="18"/>
  <c r="M56" i="18"/>
  <c r="M57" i="18"/>
  <c r="M58" i="18"/>
  <c r="M59" i="18"/>
  <c r="M60" i="18"/>
  <c r="M61" i="18"/>
  <c r="M62" i="18"/>
  <c r="M63" i="18"/>
  <c r="M64" i="18"/>
  <c r="M65" i="18"/>
  <c r="M66" i="18"/>
  <c r="M67" i="18"/>
  <c r="N67" i="18" s="1"/>
  <c r="M68" i="18"/>
  <c r="M69" i="18"/>
  <c r="M70" i="18"/>
  <c r="M71" i="18"/>
  <c r="M72" i="18"/>
  <c r="M73" i="18"/>
  <c r="M74" i="18"/>
  <c r="M75" i="18"/>
  <c r="M76" i="18"/>
  <c r="M77" i="18"/>
  <c r="M78" i="18"/>
  <c r="M79" i="18"/>
  <c r="M80" i="18"/>
  <c r="M81" i="18"/>
  <c r="M82" i="18"/>
  <c r="M83" i="18"/>
  <c r="M84" i="18"/>
  <c r="M85" i="18"/>
  <c r="M86" i="18"/>
  <c r="M87" i="18"/>
  <c r="M88" i="18"/>
  <c r="M89" i="18"/>
  <c r="M90" i="18"/>
  <c r="M91" i="18"/>
  <c r="M92" i="18"/>
  <c r="M93" i="18"/>
  <c r="M94" i="18"/>
  <c r="M95" i="18"/>
  <c r="M96" i="18"/>
  <c r="M97" i="18"/>
  <c r="M98" i="18"/>
  <c r="M99" i="18"/>
  <c r="M100" i="18"/>
  <c r="M101" i="18"/>
  <c r="M102" i="18"/>
  <c r="M103" i="18"/>
  <c r="M104" i="18"/>
  <c r="M105" i="18"/>
  <c r="M106" i="18"/>
  <c r="M107" i="18"/>
  <c r="M108" i="18"/>
  <c r="M109" i="18"/>
  <c r="M110" i="18"/>
  <c r="M111" i="18"/>
  <c r="M112" i="18"/>
  <c r="M113" i="18"/>
  <c r="M114" i="18"/>
  <c r="M115" i="18"/>
  <c r="M116" i="18"/>
  <c r="M117" i="18"/>
  <c r="M118" i="18"/>
  <c r="M119" i="18"/>
  <c r="M120" i="18"/>
  <c r="M121" i="18"/>
  <c r="M122" i="18"/>
  <c r="M123" i="18"/>
  <c r="M124" i="18"/>
  <c r="M125" i="18"/>
  <c r="M126" i="18"/>
  <c r="M127" i="18"/>
  <c r="M128" i="18"/>
  <c r="M129" i="18"/>
  <c r="M130" i="18"/>
  <c r="M131" i="18"/>
  <c r="M132" i="18"/>
  <c r="M133" i="18"/>
  <c r="M134" i="18"/>
  <c r="M135" i="18"/>
  <c r="M136" i="18"/>
  <c r="M137" i="18"/>
  <c r="M138" i="18"/>
  <c r="M139" i="18"/>
  <c r="M140" i="18"/>
  <c r="M141" i="18"/>
  <c r="M142" i="18"/>
  <c r="M143" i="18"/>
  <c r="M144" i="18"/>
  <c r="M145" i="18"/>
  <c r="M146" i="18"/>
  <c r="M147" i="18"/>
  <c r="M148" i="18"/>
  <c r="M149" i="18"/>
  <c r="M150" i="18"/>
  <c r="M151" i="18"/>
  <c r="M152" i="18"/>
  <c r="M153" i="18"/>
  <c r="M154" i="18"/>
  <c r="M155" i="18"/>
  <c r="M156" i="18"/>
  <c r="M157" i="18"/>
  <c r="M158" i="18"/>
  <c r="M159" i="18"/>
  <c r="M160" i="18"/>
  <c r="M161" i="18"/>
  <c r="M162" i="18"/>
  <c r="M163" i="18"/>
  <c r="M164" i="18"/>
  <c r="M165" i="18"/>
  <c r="M166" i="18"/>
  <c r="M167" i="18"/>
  <c r="M168" i="18"/>
  <c r="M169" i="18"/>
  <c r="M170" i="18"/>
  <c r="M171" i="18"/>
  <c r="M172" i="18"/>
  <c r="M173" i="18"/>
  <c r="M174" i="18"/>
  <c r="M175" i="18"/>
  <c r="M176" i="18"/>
  <c r="M177" i="18"/>
  <c r="M178" i="18"/>
  <c r="M179" i="18"/>
  <c r="M180" i="18"/>
  <c r="M181" i="18"/>
  <c r="M182" i="18"/>
  <c r="M183" i="18"/>
  <c r="M184" i="18"/>
  <c r="M185" i="18"/>
  <c r="M186" i="18"/>
  <c r="M187" i="18"/>
  <c r="M188" i="18"/>
  <c r="M189" i="18"/>
  <c r="M190" i="18"/>
  <c r="M191" i="18"/>
  <c r="M192" i="18"/>
  <c r="M193" i="18"/>
  <c r="M194" i="18"/>
  <c r="M195" i="18"/>
  <c r="M196" i="18"/>
  <c r="M197" i="18"/>
  <c r="M198" i="18"/>
  <c r="M199" i="18"/>
  <c r="M200" i="18"/>
  <c r="M201" i="18"/>
  <c r="M202" i="18"/>
  <c r="M203" i="18"/>
  <c r="M204" i="18"/>
  <c r="M205" i="18"/>
  <c r="M206" i="18"/>
  <c r="M207" i="18"/>
  <c r="M208" i="18"/>
  <c r="M209" i="18"/>
  <c r="M210" i="18"/>
  <c r="M211" i="18"/>
  <c r="M212" i="18"/>
  <c r="M213" i="18"/>
  <c r="M214" i="18"/>
  <c r="M215" i="18"/>
  <c r="M216" i="18"/>
  <c r="M217" i="18"/>
  <c r="M218" i="18"/>
  <c r="M219" i="18"/>
  <c r="M220" i="18"/>
  <c r="M221" i="18"/>
  <c r="M222" i="18"/>
  <c r="M223" i="18"/>
  <c r="M224" i="18"/>
  <c r="M225" i="18"/>
  <c r="M226" i="18"/>
  <c r="M227" i="18"/>
  <c r="M228" i="18"/>
  <c r="M229" i="18"/>
  <c r="M230" i="18"/>
  <c r="M231" i="18"/>
  <c r="M232" i="18"/>
  <c r="M233" i="18"/>
  <c r="M234" i="18"/>
  <c r="M235" i="18"/>
  <c r="M236" i="18"/>
  <c r="M237" i="18"/>
  <c r="M238" i="18"/>
  <c r="M239" i="18"/>
  <c r="M240" i="18"/>
  <c r="M241" i="18"/>
  <c r="M242" i="18"/>
  <c r="M243" i="18"/>
  <c r="M244" i="18"/>
  <c r="M245" i="18"/>
  <c r="M246" i="18"/>
  <c r="M247" i="18"/>
  <c r="M248" i="18"/>
  <c r="M249" i="18"/>
  <c r="M250" i="18"/>
  <c r="M251" i="18"/>
  <c r="M252" i="18"/>
  <c r="M253" i="18"/>
  <c r="M254" i="18"/>
  <c r="M255" i="18"/>
  <c r="M256" i="18"/>
  <c r="M257" i="18"/>
  <c r="M258" i="18"/>
  <c r="M259" i="18"/>
  <c r="M260" i="18"/>
  <c r="M261" i="18"/>
  <c r="M262" i="18"/>
  <c r="M263" i="18"/>
  <c r="M264" i="18"/>
  <c r="M265" i="18"/>
  <c r="M266" i="18"/>
  <c r="M267" i="18"/>
  <c r="M268" i="18"/>
  <c r="M269" i="18"/>
  <c r="M270" i="18"/>
  <c r="M271" i="18"/>
  <c r="M272" i="18"/>
  <c r="M273" i="18"/>
  <c r="M274" i="18"/>
  <c r="M275" i="18"/>
  <c r="M276" i="18"/>
  <c r="M277" i="18"/>
  <c r="M278" i="18"/>
  <c r="M279" i="18"/>
  <c r="M280" i="18"/>
  <c r="M281" i="18"/>
  <c r="M282" i="18"/>
  <c r="M283" i="18"/>
  <c r="M284" i="18"/>
  <c r="M285" i="18"/>
  <c r="M286" i="18"/>
  <c r="M287" i="18"/>
  <c r="M288" i="18"/>
  <c r="M289" i="18"/>
  <c r="M290" i="18"/>
  <c r="M291" i="18"/>
  <c r="M292" i="18"/>
  <c r="M293" i="18"/>
  <c r="M294" i="18"/>
  <c r="M295" i="18"/>
  <c r="M296" i="18"/>
  <c r="M297" i="18"/>
  <c r="M298" i="18"/>
  <c r="M6" i="18"/>
  <c r="F7" i="18"/>
  <c r="F8" i="18"/>
  <c r="N8" i="18" s="1"/>
  <c r="F9" i="18"/>
  <c r="N9" i="18" s="1"/>
  <c r="F10" i="18"/>
  <c r="F11" i="18"/>
  <c r="N11" i="18" s="1"/>
  <c r="F12" i="18"/>
  <c r="N12" i="18" s="1"/>
  <c r="F13" i="18"/>
  <c r="F14" i="18"/>
  <c r="F15" i="18"/>
  <c r="F16" i="18"/>
  <c r="N16" i="18" s="1"/>
  <c r="F17" i="18"/>
  <c r="N17" i="18" s="1"/>
  <c r="F18" i="18"/>
  <c r="F19" i="18"/>
  <c r="N19" i="18" s="1"/>
  <c r="F20" i="18"/>
  <c r="N20" i="18" s="1"/>
  <c r="F21" i="18"/>
  <c r="F22" i="18"/>
  <c r="F23" i="18"/>
  <c r="F24" i="18"/>
  <c r="N24" i="18" s="1"/>
  <c r="F25" i="18"/>
  <c r="N25" i="18" s="1"/>
  <c r="F26" i="18"/>
  <c r="F27" i="18"/>
  <c r="N27" i="18" s="1"/>
  <c r="F28" i="18"/>
  <c r="N28" i="18" s="1"/>
  <c r="F29" i="18"/>
  <c r="F30" i="18"/>
  <c r="F31" i="18"/>
  <c r="F32" i="18"/>
  <c r="N32" i="18" s="1"/>
  <c r="F33" i="18"/>
  <c r="N33" i="18" s="1"/>
  <c r="F34" i="18"/>
  <c r="F35" i="18"/>
  <c r="N35" i="18" s="1"/>
  <c r="F36" i="18"/>
  <c r="N36" i="18" s="1"/>
  <c r="F37" i="18"/>
  <c r="F38" i="18"/>
  <c r="F39" i="18"/>
  <c r="F40" i="18"/>
  <c r="N40" i="18" s="1"/>
  <c r="F41" i="18"/>
  <c r="N41" i="18" s="1"/>
  <c r="F42" i="18"/>
  <c r="F43" i="18"/>
  <c r="N43" i="18" s="1"/>
  <c r="F44" i="18"/>
  <c r="N44" i="18" s="1"/>
  <c r="F45" i="18"/>
  <c r="F46" i="18"/>
  <c r="F47" i="18"/>
  <c r="F48" i="18"/>
  <c r="N48" i="18" s="1"/>
  <c r="F49" i="18"/>
  <c r="N49" i="18" s="1"/>
  <c r="F50" i="18"/>
  <c r="F51" i="18"/>
  <c r="N51" i="18" s="1"/>
  <c r="F52" i="18"/>
  <c r="N52" i="18" s="1"/>
  <c r="F53" i="18"/>
  <c r="F54" i="18"/>
  <c r="F55" i="18"/>
  <c r="F56" i="18"/>
  <c r="N56" i="18" s="1"/>
  <c r="F57" i="18"/>
  <c r="N57" i="18" s="1"/>
  <c r="F58" i="18"/>
  <c r="F59" i="18"/>
  <c r="N59" i="18" s="1"/>
  <c r="F60" i="18"/>
  <c r="N60" i="18" s="1"/>
  <c r="F61" i="18"/>
  <c r="F62" i="18"/>
  <c r="F63" i="18"/>
  <c r="F64" i="18"/>
  <c r="N64" i="18" s="1"/>
  <c r="F65" i="18"/>
  <c r="N65" i="18" s="1"/>
  <c r="F66" i="18"/>
  <c r="F67" i="18"/>
  <c r="F68" i="18"/>
  <c r="N68" i="18" s="1"/>
  <c r="F69" i="18"/>
  <c r="F70" i="18"/>
  <c r="F71" i="18"/>
  <c r="F72" i="18"/>
  <c r="N72" i="18" s="1"/>
  <c r="F73" i="18"/>
  <c r="N73" i="18" s="1"/>
  <c r="F74" i="18"/>
  <c r="F75" i="18"/>
  <c r="N75" i="18" s="1"/>
  <c r="F76" i="18"/>
  <c r="N76" i="18" s="1"/>
  <c r="F77" i="18"/>
  <c r="F78" i="18"/>
  <c r="F79" i="18"/>
  <c r="F80" i="18"/>
  <c r="N80" i="18" s="1"/>
  <c r="F81" i="18"/>
  <c r="N81" i="18" s="1"/>
  <c r="F82" i="18"/>
  <c r="F83" i="18"/>
  <c r="N83" i="18" s="1"/>
  <c r="F84" i="18"/>
  <c r="N84" i="18" s="1"/>
  <c r="F85" i="18"/>
  <c r="F86" i="18"/>
  <c r="F87" i="18"/>
  <c r="F88" i="18"/>
  <c r="N88" i="18" s="1"/>
  <c r="F89" i="18"/>
  <c r="N89" i="18" s="1"/>
  <c r="F90" i="18"/>
  <c r="F91" i="18"/>
  <c r="N91" i="18" s="1"/>
  <c r="F92" i="18"/>
  <c r="N92" i="18" s="1"/>
  <c r="F93" i="18"/>
  <c r="F94" i="18"/>
  <c r="F95" i="18"/>
  <c r="F96" i="18"/>
  <c r="N96" i="18" s="1"/>
  <c r="F97" i="18"/>
  <c r="N97" i="18" s="1"/>
  <c r="F98" i="18"/>
  <c r="F99" i="18"/>
  <c r="N99" i="18" s="1"/>
  <c r="F100" i="18"/>
  <c r="N100" i="18" s="1"/>
  <c r="F101" i="18"/>
  <c r="F102" i="18"/>
  <c r="F103" i="18"/>
  <c r="F104" i="18"/>
  <c r="N104" i="18" s="1"/>
  <c r="F105" i="18"/>
  <c r="N105" i="18" s="1"/>
  <c r="F106" i="18"/>
  <c r="F107" i="18"/>
  <c r="N107" i="18" s="1"/>
  <c r="F108" i="18"/>
  <c r="N108" i="18" s="1"/>
  <c r="F109" i="18"/>
  <c r="F110" i="18"/>
  <c r="F111" i="18"/>
  <c r="F112" i="18"/>
  <c r="N112" i="18" s="1"/>
  <c r="F113" i="18"/>
  <c r="N113" i="18" s="1"/>
  <c r="F114" i="18"/>
  <c r="F115" i="18"/>
  <c r="N115" i="18" s="1"/>
  <c r="F116" i="18"/>
  <c r="N116" i="18" s="1"/>
  <c r="F117" i="18"/>
  <c r="F118" i="18"/>
  <c r="F119" i="18"/>
  <c r="F120" i="18"/>
  <c r="N120" i="18" s="1"/>
  <c r="F121" i="18"/>
  <c r="N121" i="18" s="1"/>
  <c r="F122" i="18"/>
  <c r="F123" i="18"/>
  <c r="N123" i="18" s="1"/>
  <c r="F124" i="18"/>
  <c r="N124" i="18" s="1"/>
  <c r="F125" i="18"/>
  <c r="F126" i="18"/>
  <c r="F127" i="18"/>
  <c r="F128" i="18"/>
  <c r="N128" i="18" s="1"/>
  <c r="F129" i="18"/>
  <c r="N129" i="18" s="1"/>
  <c r="F130" i="18"/>
  <c r="F131" i="18"/>
  <c r="N131" i="18" s="1"/>
  <c r="F132" i="18"/>
  <c r="N132" i="18" s="1"/>
  <c r="F133" i="18"/>
  <c r="F134" i="18"/>
  <c r="F135" i="18"/>
  <c r="F136" i="18"/>
  <c r="N136" i="18" s="1"/>
  <c r="F137" i="18"/>
  <c r="N137" i="18" s="1"/>
  <c r="F138" i="18"/>
  <c r="F139" i="18"/>
  <c r="N139" i="18" s="1"/>
  <c r="F140" i="18"/>
  <c r="N140" i="18" s="1"/>
  <c r="F141" i="18"/>
  <c r="F142" i="18"/>
  <c r="F143" i="18"/>
  <c r="F144" i="18"/>
  <c r="N144" i="18" s="1"/>
  <c r="F145" i="18"/>
  <c r="N145" i="18" s="1"/>
  <c r="F146" i="18"/>
  <c r="F147" i="18"/>
  <c r="N147" i="18" s="1"/>
  <c r="F148" i="18"/>
  <c r="N148" i="18" s="1"/>
  <c r="F149" i="18"/>
  <c r="F150" i="18"/>
  <c r="F151" i="18"/>
  <c r="F152" i="18"/>
  <c r="N152" i="18" s="1"/>
  <c r="F153" i="18"/>
  <c r="N153" i="18" s="1"/>
  <c r="F154" i="18"/>
  <c r="F155" i="18"/>
  <c r="N155" i="18" s="1"/>
  <c r="F156" i="18"/>
  <c r="N156" i="18" s="1"/>
  <c r="F157" i="18"/>
  <c r="F158" i="18"/>
  <c r="F159" i="18"/>
  <c r="F160" i="18"/>
  <c r="N160" i="18" s="1"/>
  <c r="F161" i="18"/>
  <c r="N161" i="18" s="1"/>
  <c r="F162" i="18"/>
  <c r="F163" i="18"/>
  <c r="N163" i="18" s="1"/>
  <c r="F164" i="18"/>
  <c r="N164" i="18" s="1"/>
  <c r="F165" i="18"/>
  <c r="F166" i="18"/>
  <c r="F167" i="18"/>
  <c r="F168" i="18"/>
  <c r="N168" i="18" s="1"/>
  <c r="F169" i="18"/>
  <c r="N169" i="18" s="1"/>
  <c r="F170" i="18"/>
  <c r="F171" i="18"/>
  <c r="N171" i="18" s="1"/>
  <c r="F172" i="18"/>
  <c r="N172" i="18" s="1"/>
  <c r="F173" i="18"/>
  <c r="F174" i="18"/>
  <c r="F175" i="18"/>
  <c r="F176" i="18"/>
  <c r="N176" i="18" s="1"/>
  <c r="F177" i="18"/>
  <c r="N177" i="18" s="1"/>
  <c r="F178" i="18"/>
  <c r="F179" i="18"/>
  <c r="N179" i="18" s="1"/>
  <c r="F180" i="18"/>
  <c r="N180" i="18" s="1"/>
  <c r="F181" i="18"/>
  <c r="F182" i="18"/>
  <c r="F183" i="18"/>
  <c r="F184" i="18"/>
  <c r="N184" i="18" s="1"/>
  <c r="F185" i="18"/>
  <c r="N185" i="18" s="1"/>
  <c r="F186" i="18"/>
  <c r="F187" i="18"/>
  <c r="N187" i="18" s="1"/>
  <c r="F188" i="18"/>
  <c r="N188" i="18" s="1"/>
  <c r="F189" i="18"/>
  <c r="F190" i="18"/>
  <c r="F191" i="18"/>
  <c r="F192" i="18"/>
  <c r="N192" i="18" s="1"/>
  <c r="F193" i="18"/>
  <c r="N193" i="18" s="1"/>
  <c r="F194" i="18"/>
  <c r="F195" i="18"/>
  <c r="N195" i="18" s="1"/>
  <c r="F196" i="18"/>
  <c r="N196" i="18" s="1"/>
  <c r="F197" i="18"/>
  <c r="F198" i="18"/>
  <c r="F199" i="18"/>
  <c r="F200" i="18"/>
  <c r="N200" i="18" s="1"/>
  <c r="F201" i="18"/>
  <c r="N201" i="18" s="1"/>
  <c r="F202" i="18"/>
  <c r="F203" i="18"/>
  <c r="N203" i="18" s="1"/>
  <c r="F204" i="18"/>
  <c r="N204" i="18" s="1"/>
  <c r="F205" i="18"/>
  <c r="F206" i="18"/>
  <c r="F207" i="18"/>
  <c r="F208" i="18"/>
  <c r="N208" i="18" s="1"/>
  <c r="F209" i="18"/>
  <c r="N209" i="18" s="1"/>
  <c r="F210" i="18"/>
  <c r="F211" i="18"/>
  <c r="N211" i="18" s="1"/>
  <c r="F212" i="18"/>
  <c r="N212" i="18" s="1"/>
  <c r="F213" i="18"/>
  <c r="F214" i="18"/>
  <c r="F215" i="18"/>
  <c r="F216" i="18"/>
  <c r="N216" i="18" s="1"/>
  <c r="F217" i="18"/>
  <c r="N217" i="18" s="1"/>
  <c r="F218" i="18"/>
  <c r="F219" i="18"/>
  <c r="N219" i="18" s="1"/>
  <c r="F220" i="18"/>
  <c r="N220" i="18" s="1"/>
  <c r="F221" i="18"/>
  <c r="F222" i="18"/>
  <c r="F223" i="18"/>
  <c r="F224" i="18"/>
  <c r="N224" i="18" s="1"/>
  <c r="F225" i="18"/>
  <c r="N225" i="18" s="1"/>
  <c r="F226" i="18"/>
  <c r="F227" i="18"/>
  <c r="N227" i="18" s="1"/>
  <c r="F228" i="18"/>
  <c r="N228" i="18" s="1"/>
  <c r="F229" i="18"/>
  <c r="F230" i="18"/>
  <c r="F231" i="18"/>
  <c r="F232" i="18"/>
  <c r="N232" i="18" s="1"/>
  <c r="F233" i="18"/>
  <c r="N233" i="18" s="1"/>
  <c r="F234" i="18"/>
  <c r="F235" i="18"/>
  <c r="N235" i="18" s="1"/>
  <c r="F236" i="18"/>
  <c r="N236" i="18" s="1"/>
  <c r="F237" i="18"/>
  <c r="F238" i="18"/>
  <c r="F239" i="18"/>
  <c r="F240" i="18"/>
  <c r="N240" i="18" s="1"/>
  <c r="F241" i="18"/>
  <c r="N241" i="18" s="1"/>
  <c r="F242" i="18"/>
  <c r="F243" i="18"/>
  <c r="N243" i="18" s="1"/>
  <c r="F244" i="18"/>
  <c r="N244" i="18" s="1"/>
  <c r="F245" i="18"/>
  <c r="F246" i="18"/>
  <c r="F247" i="18"/>
  <c r="F248" i="18"/>
  <c r="N248" i="18" s="1"/>
  <c r="F249" i="18"/>
  <c r="N249" i="18" s="1"/>
  <c r="F250" i="18"/>
  <c r="F251" i="18"/>
  <c r="N251" i="18" s="1"/>
  <c r="F252" i="18"/>
  <c r="N252" i="18" s="1"/>
  <c r="F253" i="18"/>
  <c r="F254" i="18"/>
  <c r="F255" i="18"/>
  <c r="F256" i="18"/>
  <c r="N256" i="18" s="1"/>
  <c r="F257" i="18"/>
  <c r="N257" i="18" s="1"/>
  <c r="F258" i="18"/>
  <c r="F259" i="18"/>
  <c r="N259" i="18" s="1"/>
  <c r="F260" i="18"/>
  <c r="N260" i="18" s="1"/>
  <c r="F261" i="18"/>
  <c r="F262" i="18"/>
  <c r="F263" i="18"/>
  <c r="F264" i="18"/>
  <c r="N264" i="18" s="1"/>
  <c r="F265" i="18"/>
  <c r="N265" i="18" s="1"/>
  <c r="F266" i="18"/>
  <c r="F267" i="18"/>
  <c r="N267" i="18" s="1"/>
  <c r="F268" i="18"/>
  <c r="N268" i="18" s="1"/>
  <c r="F269" i="18"/>
  <c r="F270" i="18"/>
  <c r="F271" i="18"/>
  <c r="F272" i="18"/>
  <c r="N272" i="18" s="1"/>
  <c r="F273" i="18"/>
  <c r="N273" i="18" s="1"/>
  <c r="F274" i="18"/>
  <c r="F275" i="18"/>
  <c r="N275" i="18" s="1"/>
  <c r="F276" i="18"/>
  <c r="N276" i="18" s="1"/>
  <c r="F277" i="18"/>
  <c r="F278" i="18"/>
  <c r="F279" i="18"/>
  <c r="F280" i="18"/>
  <c r="N280" i="18" s="1"/>
  <c r="F281" i="18"/>
  <c r="N281" i="18" s="1"/>
  <c r="F282" i="18"/>
  <c r="F283" i="18"/>
  <c r="N283" i="18" s="1"/>
  <c r="F284" i="18"/>
  <c r="N284" i="18" s="1"/>
  <c r="F285" i="18"/>
  <c r="F286" i="18"/>
  <c r="F287" i="18"/>
  <c r="F288" i="18"/>
  <c r="N288" i="18" s="1"/>
  <c r="F289" i="18"/>
  <c r="N289" i="18" s="1"/>
  <c r="F290" i="18"/>
  <c r="F291" i="18"/>
  <c r="N291" i="18" s="1"/>
  <c r="F292" i="18"/>
  <c r="N292" i="18" s="1"/>
  <c r="F293" i="18"/>
  <c r="F294" i="18"/>
  <c r="F295" i="18"/>
  <c r="F296" i="18"/>
  <c r="N296" i="18" s="1"/>
  <c r="F297" i="18"/>
  <c r="N297" i="18" s="1"/>
  <c r="F298" i="18"/>
  <c r="F6" i="18"/>
  <c r="N6" i="18" s="1"/>
  <c r="O6" i="18" s="1"/>
  <c r="F11" i="21"/>
  <c r="F6" i="21"/>
  <c r="F12" i="21" s="1"/>
  <c r="N287" i="18" l="1"/>
  <c r="N263" i="18"/>
  <c r="N239" i="18"/>
  <c r="N215" i="18"/>
  <c r="N191" i="18"/>
  <c r="N175" i="18"/>
  <c r="N151" i="18"/>
  <c r="N127" i="18"/>
  <c r="N103" i="18"/>
  <c r="N79" i="18"/>
  <c r="N63" i="18"/>
  <c r="N55" i="18"/>
  <c r="N39" i="18"/>
  <c r="N23" i="18"/>
  <c r="N15" i="18"/>
  <c r="N7" i="18"/>
  <c r="N295" i="18"/>
  <c r="N271" i="18"/>
  <c r="N247" i="18"/>
  <c r="N223" i="18"/>
  <c r="N207" i="18"/>
  <c r="N183" i="18"/>
  <c r="N159" i="18"/>
  <c r="N135" i="18"/>
  <c r="N119" i="18"/>
  <c r="N95" i="18"/>
  <c r="N71" i="18"/>
  <c r="N31" i="18"/>
  <c r="N279" i="18"/>
  <c r="N255" i="18"/>
  <c r="N231" i="18"/>
  <c r="N199" i="18"/>
  <c r="N167" i="18"/>
  <c r="N143" i="18"/>
  <c r="N111" i="18"/>
  <c r="N87" i="18"/>
  <c r="N47" i="18"/>
  <c r="F13" i="21"/>
  <c r="N294" i="18"/>
  <c r="N286" i="18"/>
  <c r="N278" i="18"/>
  <c r="N270" i="18"/>
  <c r="N262" i="18"/>
  <c r="N254" i="18"/>
  <c r="N246" i="18"/>
  <c r="N238" i="18"/>
  <c r="N230" i="18"/>
  <c r="N222" i="18"/>
  <c r="N214" i="18"/>
  <c r="N206" i="18"/>
  <c r="N198" i="18"/>
  <c r="N190" i="18"/>
  <c r="N182" i="18"/>
  <c r="N174" i="18"/>
  <c r="N166" i="18"/>
  <c r="N158" i="18"/>
  <c r="N150" i="18"/>
  <c r="N142" i="18"/>
  <c r="N134" i="18"/>
  <c r="N126" i="18"/>
  <c r="N118" i="18"/>
  <c r="N110" i="18"/>
  <c r="N102" i="18"/>
  <c r="N94" i="18"/>
  <c r="N86" i="18"/>
  <c r="N78" i="18"/>
  <c r="N70" i="18"/>
  <c r="N62" i="18"/>
  <c r="N54" i="18"/>
  <c r="N46" i="18"/>
  <c r="N38" i="18"/>
  <c r="N30" i="18"/>
  <c r="N22" i="18"/>
  <c r="N14" i="18"/>
  <c r="N293" i="18"/>
  <c r="N277" i="18"/>
  <c r="N261" i="18"/>
  <c r="N253" i="18"/>
  <c r="N237" i="18"/>
  <c r="N213" i="18"/>
  <c r="N197" i="18"/>
  <c r="N181" i="18"/>
  <c r="N165" i="18"/>
  <c r="N149" i="18"/>
  <c r="N133" i="18"/>
  <c r="N117" i="18"/>
  <c r="N101" i="18"/>
  <c r="N85" i="18"/>
  <c r="N69" i="18"/>
  <c r="N61" i="18"/>
  <c r="N45" i="18"/>
  <c r="N37" i="18"/>
  <c r="N29" i="18"/>
  <c r="N13" i="18"/>
  <c r="N285" i="18"/>
  <c r="N269" i="18"/>
  <c r="N245" i="18"/>
  <c r="N229" i="18"/>
  <c r="N221" i="18"/>
  <c r="N205" i="18"/>
  <c r="N189" i="18"/>
  <c r="N173" i="18"/>
  <c r="N157" i="18"/>
  <c r="N141" i="18"/>
  <c r="N125" i="18"/>
  <c r="N109" i="18"/>
  <c r="N93" i="18"/>
  <c r="N77" i="18"/>
  <c r="N53" i="18"/>
  <c r="N21" i="18"/>
  <c r="N298" i="18"/>
  <c r="N290" i="18"/>
  <c r="N282" i="18"/>
  <c r="N274" i="18"/>
  <c r="N266" i="18"/>
  <c r="N258" i="18"/>
  <c r="N250" i="18"/>
  <c r="N242" i="18"/>
  <c r="N234" i="18"/>
  <c r="N226" i="18"/>
  <c r="N218" i="18"/>
  <c r="N210" i="18"/>
  <c r="N202" i="18"/>
  <c r="N194" i="18"/>
  <c r="N186" i="18"/>
  <c r="N178" i="18"/>
  <c r="N170" i="18"/>
  <c r="N162" i="18"/>
  <c r="N154" i="18"/>
  <c r="N146" i="18"/>
  <c r="N138" i="18"/>
  <c r="N130" i="18"/>
  <c r="N122" i="18"/>
  <c r="N114" i="18"/>
  <c r="N106" i="18"/>
  <c r="N98" i="18"/>
  <c r="N90" i="18"/>
  <c r="N82" i="18"/>
  <c r="N74" i="18"/>
  <c r="N66" i="18"/>
  <c r="N58" i="18"/>
  <c r="N50" i="18"/>
  <c r="N42" i="18"/>
  <c r="N34" i="18"/>
  <c r="N26" i="18"/>
  <c r="N18" i="18"/>
  <c r="N10" i="18"/>
  <c r="F5" i="18"/>
  <c r="I5" i="21"/>
  <c r="I7" i="21"/>
  <c r="I8" i="21"/>
  <c r="I9" i="21"/>
  <c r="I10" i="21"/>
  <c r="I4" i="21"/>
  <c r="H5" i="21"/>
  <c r="H7" i="21"/>
  <c r="H8" i="21"/>
  <c r="H9" i="21"/>
  <c r="H10" i="21"/>
  <c r="H4" i="21"/>
  <c r="H14" i="9" l="1"/>
  <c r="E11" i="21" l="1"/>
  <c r="H11" i="21" s="1"/>
  <c r="E6" i="21"/>
  <c r="B11" i="21"/>
  <c r="I11" i="21" s="1"/>
  <c r="B6" i="21"/>
  <c r="I6" i="21" s="1"/>
  <c r="B12" i="21" l="1"/>
  <c r="I12" i="21" s="1"/>
  <c r="B13" i="21"/>
  <c r="I13" i="21" s="1"/>
  <c r="E12" i="21"/>
  <c r="H6" i="21"/>
  <c r="I6" i="19"/>
  <c r="I5" i="19"/>
  <c r="D11" i="21"/>
  <c r="E13" i="21" l="1"/>
  <c r="H13" i="21" s="1"/>
  <c r="H12" i="21"/>
  <c r="H15" i="9"/>
  <c r="I15" i="9" s="1"/>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M5"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I123" i="19"/>
  <c r="I124" i="19"/>
  <c r="I125" i="19"/>
  <c r="I126" i="19"/>
  <c r="I127" i="19"/>
  <c r="I128" i="19"/>
  <c r="I129" i="19"/>
  <c r="I130" i="19"/>
  <c r="I131" i="19"/>
  <c r="I132" i="19"/>
  <c r="I133" i="19"/>
  <c r="I134" i="19"/>
  <c r="I135" i="19"/>
  <c r="I136" i="19"/>
  <c r="I137" i="19"/>
  <c r="I138" i="19"/>
  <c r="I139" i="19"/>
  <c r="I140" i="19"/>
  <c r="I141" i="19"/>
  <c r="I142" i="19"/>
  <c r="I143" i="19"/>
  <c r="I144" i="19"/>
  <c r="I145" i="19"/>
  <c r="I146" i="19"/>
  <c r="I147" i="19"/>
  <c r="I148" i="19"/>
  <c r="I149" i="19"/>
  <c r="I150" i="19"/>
  <c r="I151" i="19"/>
  <c r="I152" i="19"/>
  <c r="I153" i="19"/>
  <c r="I154"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5" i="19"/>
  <c r="I186" i="19"/>
  <c r="I187" i="19"/>
  <c r="I188" i="19"/>
  <c r="I189" i="19"/>
  <c r="I190" i="19"/>
  <c r="I191" i="19"/>
  <c r="I192" i="19"/>
  <c r="I193" i="19"/>
  <c r="I194" i="19"/>
  <c r="I195" i="19"/>
  <c r="I196" i="19"/>
  <c r="I197" i="19"/>
  <c r="I198" i="19"/>
  <c r="I199" i="19"/>
  <c r="I200" i="19"/>
  <c r="I201" i="19"/>
  <c r="I202" i="19"/>
  <c r="I203" i="19"/>
  <c r="I204" i="19"/>
  <c r="I205" i="19"/>
  <c r="I206" i="19"/>
  <c r="I207" i="19"/>
  <c r="I208" i="19"/>
  <c r="I209" i="19"/>
  <c r="I210"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6" i="19"/>
  <c r="I237" i="19"/>
  <c r="I238" i="19"/>
  <c r="I239" i="19"/>
  <c r="I240" i="19"/>
  <c r="I241" i="19"/>
  <c r="I242" i="19"/>
  <c r="I243" i="19"/>
  <c r="I244" i="19"/>
  <c r="I245" i="19"/>
  <c r="I246" i="19"/>
  <c r="I247" i="19"/>
  <c r="I248" i="19"/>
  <c r="I249" i="19"/>
  <c r="I250" i="19"/>
  <c r="I251" i="19"/>
  <c r="I252" i="19"/>
  <c r="I253" i="19"/>
  <c r="I254" i="19"/>
  <c r="I255" i="19"/>
  <c r="I256" i="19"/>
  <c r="I257" i="19"/>
  <c r="I258" i="19"/>
  <c r="I259" i="19"/>
  <c r="I260" i="19"/>
  <c r="I261" i="19"/>
  <c r="I262" i="19"/>
  <c r="I263" i="19"/>
  <c r="I264" i="19"/>
  <c r="I265" i="19"/>
  <c r="I266" i="19"/>
  <c r="I267" i="19"/>
  <c r="I268" i="19"/>
  <c r="I269" i="19"/>
  <c r="I270" i="19"/>
  <c r="I271" i="19"/>
  <c r="I272" i="19"/>
  <c r="I273" i="19"/>
  <c r="I274" i="19"/>
  <c r="I275" i="19"/>
  <c r="I276" i="19"/>
  <c r="I277" i="19"/>
  <c r="I278" i="19"/>
  <c r="I279" i="19"/>
  <c r="I280" i="19"/>
  <c r="I281" i="19"/>
  <c r="I282" i="19"/>
  <c r="I283" i="19"/>
  <c r="I284" i="19"/>
  <c r="I285" i="19"/>
  <c r="I286" i="19"/>
  <c r="I287" i="19"/>
  <c r="I288" i="19"/>
  <c r="I289" i="19"/>
  <c r="I290" i="19"/>
  <c r="I291" i="19"/>
  <c r="I292" i="19"/>
  <c r="I293" i="19"/>
  <c r="I294" i="19"/>
  <c r="I295" i="19"/>
  <c r="I296" i="19"/>
  <c r="I297" i="19"/>
  <c r="H4" i="19"/>
  <c r="G4" i="19"/>
  <c r="E4" i="19"/>
  <c r="D4" i="19"/>
  <c r="I4" i="19" l="1"/>
  <c r="J176" i="19" s="1"/>
  <c r="C11" i="21"/>
  <c r="J229" i="19" l="1"/>
  <c r="J258" i="19"/>
  <c r="J166" i="19"/>
  <c r="J40" i="19"/>
  <c r="J208" i="19"/>
  <c r="J135" i="19"/>
  <c r="J58" i="19"/>
  <c r="J29" i="19"/>
  <c r="J285" i="19"/>
  <c r="J262" i="19"/>
  <c r="J143" i="19"/>
  <c r="J17" i="19"/>
  <c r="J249" i="19"/>
  <c r="J66" i="19"/>
  <c r="J37" i="19"/>
  <c r="J293" i="19"/>
  <c r="J278" i="19"/>
  <c r="J155" i="19"/>
  <c r="J31" i="19"/>
  <c r="J100" i="19"/>
  <c r="J122" i="19"/>
  <c r="J93" i="19"/>
  <c r="J294" i="19"/>
  <c r="J89" i="19"/>
  <c r="J257" i="19"/>
  <c r="J132" i="19"/>
  <c r="J241" i="19"/>
  <c r="J130" i="19"/>
  <c r="J101" i="19"/>
  <c r="J6" i="19"/>
  <c r="J103" i="19"/>
  <c r="J283" i="19"/>
  <c r="J145" i="19"/>
  <c r="J186" i="19"/>
  <c r="J70" i="19"/>
  <c r="J80" i="19"/>
  <c r="J111" i="19"/>
  <c r="J194" i="19"/>
  <c r="J165" i="19"/>
  <c r="J86" i="19"/>
  <c r="J217" i="19"/>
  <c r="J92" i="19"/>
  <c r="J7" i="19"/>
  <c r="J151" i="19"/>
  <c r="J157" i="19"/>
  <c r="J204" i="19"/>
  <c r="J273" i="19"/>
  <c r="J250" i="19"/>
  <c r="J221" i="19"/>
  <c r="J150" i="19"/>
  <c r="J27" i="19"/>
  <c r="J195" i="19"/>
  <c r="J121" i="19"/>
  <c r="J279" i="19"/>
  <c r="J255" i="19"/>
  <c r="J138" i="19"/>
  <c r="J202" i="19"/>
  <c r="J266" i="19"/>
  <c r="J45" i="19"/>
  <c r="J109" i="19"/>
  <c r="J173" i="19"/>
  <c r="J237" i="19"/>
  <c r="J158" i="19"/>
  <c r="J22" i="19"/>
  <c r="J94" i="19"/>
  <c r="J174" i="19"/>
  <c r="J286" i="19"/>
  <c r="J115" i="19"/>
  <c r="J231" i="19"/>
  <c r="J52" i="19"/>
  <c r="J180" i="19"/>
  <c r="J296" i="19"/>
  <c r="J105" i="19"/>
  <c r="J220" i="19"/>
  <c r="J43" i="19"/>
  <c r="J171" i="19"/>
  <c r="J19" i="19"/>
  <c r="J147" i="19"/>
  <c r="J288" i="19"/>
  <c r="J139" i="19"/>
  <c r="J267" i="19"/>
  <c r="J200" i="19"/>
  <c r="J9" i="19"/>
  <c r="J264" i="19"/>
  <c r="J47" i="19"/>
  <c r="J263" i="19"/>
  <c r="J74" i="19"/>
  <c r="J146" i="19"/>
  <c r="J117" i="19"/>
  <c r="J30" i="19"/>
  <c r="J12" i="19"/>
  <c r="J79" i="19"/>
  <c r="J119" i="19"/>
  <c r="J32" i="19"/>
  <c r="J152" i="19"/>
  <c r="J26" i="19"/>
  <c r="J90" i="19"/>
  <c r="J154" i="19"/>
  <c r="J218" i="19"/>
  <c r="J282" i="19"/>
  <c r="J61" i="19"/>
  <c r="J125" i="19"/>
  <c r="J189" i="19"/>
  <c r="J253" i="19"/>
  <c r="J230" i="19"/>
  <c r="J38" i="19"/>
  <c r="J110" i="19"/>
  <c r="J190" i="19"/>
  <c r="J25" i="19"/>
  <c r="J140" i="19"/>
  <c r="J268" i="19"/>
  <c r="J91" i="19"/>
  <c r="J207" i="19"/>
  <c r="J10" i="19"/>
  <c r="J131" i="19"/>
  <c r="J247" i="19"/>
  <c r="J68" i="19"/>
  <c r="J209" i="19"/>
  <c r="J44" i="19"/>
  <c r="J185" i="19"/>
  <c r="J36" i="19"/>
  <c r="J164" i="19"/>
  <c r="J59" i="19"/>
  <c r="J148" i="19"/>
  <c r="J87" i="19"/>
  <c r="J210" i="19"/>
  <c r="J214" i="19"/>
  <c r="J56" i="19"/>
  <c r="J69" i="19"/>
  <c r="J246" i="19"/>
  <c r="J198" i="19"/>
  <c r="J167" i="19"/>
  <c r="J281" i="19"/>
  <c r="J104" i="19"/>
  <c r="J219" i="19"/>
  <c r="J28" i="19"/>
  <c r="J144" i="19"/>
  <c r="J259" i="19"/>
  <c r="J95" i="19"/>
  <c r="J223" i="19"/>
  <c r="J57" i="19"/>
  <c r="J211" i="19"/>
  <c r="J49" i="19"/>
  <c r="J177" i="19"/>
  <c r="J99" i="19"/>
  <c r="J188" i="19"/>
  <c r="J8" i="19"/>
  <c r="J239" i="19"/>
  <c r="J82" i="19"/>
  <c r="J53" i="19"/>
  <c r="J245" i="19"/>
  <c r="J182" i="19"/>
  <c r="J243" i="19"/>
  <c r="J5" i="19"/>
  <c r="J160" i="19"/>
  <c r="J34" i="19"/>
  <c r="J162" i="19"/>
  <c r="J290" i="19"/>
  <c r="J197" i="19"/>
  <c r="J118" i="19"/>
  <c r="J170" i="19"/>
  <c r="J77" i="19"/>
  <c r="J205" i="19"/>
  <c r="J269" i="19"/>
  <c r="J54" i="19"/>
  <c r="J126" i="19"/>
  <c r="J206" i="19"/>
  <c r="J64" i="19"/>
  <c r="J179" i="19"/>
  <c r="J295" i="19"/>
  <c r="J116" i="19"/>
  <c r="J232" i="19"/>
  <c r="J41" i="19"/>
  <c r="J156" i="19"/>
  <c r="J284" i="19"/>
  <c r="J107" i="19"/>
  <c r="J235" i="19"/>
  <c r="J83" i="19"/>
  <c r="J224" i="19"/>
  <c r="J63" i="19"/>
  <c r="J203" i="19"/>
  <c r="J123" i="19"/>
  <c r="J212" i="19"/>
  <c r="J48" i="19"/>
  <c r="J127" i="19"/>
  <c r="J18" i="19"/>
  <c r="J274" i="19"/>
  <c r="J181" i="19"/>
  <c r="J102" i="19"/>
  <c r="J128" i="19"/>
  <c r="J193" i="19"/>
  <c r="J233" i="19"/>
  <c r="J196" i="19"/>
  <c r="J24" i="19"/>
  <c r="J98" i="19"/>
  <c r="J226" i="19"/>
  <c r="J133" i="19"/>
  <c r="J261" i="19"/>
  <c r="J46" i="19"/>
  <c r="J39" i="19"/>
  <c r="J42" i="19"/>
  <c r="J106" i="19"/>
  <c r="J234" i="19"/>
  <c r="J13" i="19"/>
  <c r="J141" i="19"/>
  <c r="J254" i="19"/>
  <c r="J50" i="19"/>
  <c r="J114" i="19"/>
  <c r="J178" i="19"/>
  <c r="J242" i="19"/>
  <c r="J21" i="19"/>
  <c r="J85" i="19"/>
  <c r="J149" i="19"/>
  <c r="J213" i="19"/>
  <c r="J277" i="19"/>
  <c r="J270" i="19"/>
  <c r="J62" i="19"/>
  <c r="J134" i="19"/>
  <c r="J238" i="19"/>
  <c r="J76" i="19"/>
  <c r="J192" i="19"/>
  <c r="J15" i="19"/>
  <c r="J129" i="19"/>
  <c r="J244" i="19"/>
  <c r="J55" i="19"/>
  <c r="J183" i="19"/>
  <c r="J297" i="19"/>
  <c r="J120" i="19"/>
  <c r="J248" i="19"/>
  <c r="J108" i="19"/>
  <c r="J236" i="19"/>
  <c r="J75" i="19"/>
  <c r="J228" i="19"/>
  <c r="J163" i="19"/>
  <c r="J252" i="19"/>
  <c r="J112" i="19"/>
  <c r="J280" i="19"/>
  <c r="J187" i="19"/>
  <c r="J201" i="19"/>
  <c r="J23" i="19"/>
  <c r="J240" i="19"/>
  <c r="J136" i="19"/>
  <c r="J159" i="19"/>
  <c r="J260" i="19"/>
  <c r="J71" i="19"/>
  <c r="J172" i="19"/>
  <c r="J275" i="19"/>
  <c r="J88" i="19"/>
  <c r="J191" i="19"/>
  <c r="J292" i="19"/>
  <c r="J227" i="19"/>
  <c r="J60" i="19"/>
  <c r="J215" i="19"/>
  <c r="J33" i="19"/>
  <c r="J16" i="19"/>
  <c r="J72" i="19"/>
  <c r="J276" i="19"/>
  <c r="J175" i="19"/>
  <c r="J225" i="19"/>
  <c r="J20" i="19"/>
  <c r="J251" i="19"/>
  <c r="J84" i="19"/>
  <c r="J73" i="19"/>
  <c r="J97" i="19"/>
  <c r="J137" i="19"/>
  <c r="J14" i="19"/>
  <c r="J78" i="19"/>
  <c r="J142" i="19"/>
  <c r="J222" i="19"/>
  <c r="J51" i="19"/>
  <c r="J153" i="19"/>
  <c r="J256" i="19"/>
  <c r="J65" i="19"/>
  <c r="J168" i="19"/>
  <c r="J271" i="19"/>
  <c r="J67" i="19"/>
  <c r="J169" i="19"/>
  <c r="J272" i="19"/>
  <c r="J81" i="19"/>
  <c r="J184" i="19"/>
  <c r="J287" i="19"/>
  <c r="J96" i="19"/>
  <c r="J199" i="19"/>
  <c r="J11" i="19"/>
  <c r="J113" i="19"/>
  <c r="J216" i="19"/>
  <c r="J35" i="19"/>
  <c r="J291" i="19"/>
  <c r="J124" i="19"/>
  <c r="J289" i="19"/>
  <c r="J161" i="19"/>
  <c r="J265" i="19"/>
  <c r="D6" i="21"/>
  <c r="C6" i="21"/>
  <c r="D12" i="21" l="1"/>
  <c r="C12" i="21"/>
  <c r="C13" i="21" s="1"/>
  <c r="D13" i="21"/>
  <c r="X8" i="11" l="1"/>
  <c r="Y8" i="11" s="1"/>
  <c r="Z8" i="11" l="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153" i="11"/>
  <c r="P154" i="11"/>
  <c r="P155" i="11"/>
  <c r="P156" i="11"/>
  <c r="P157" i="11"/>
  <c r="P158" i="11"/>
  <c r="P159" i="11"/>
  <c r="P160" i="11"/>
  <c r="P161" i="11"/>
  <c r="P162" i="11"/>
  <c r="P163" i="11"/>
  <c r="P164" i="11"/>
  <c r="P165" i="11"/>
  <c r="P166" i="11"/>
  <c r="P167" i="11"/>
  <c r="P168" i="11"/>
  <c r="P169" i="11"/>
  <c r="P170" i="11"/>
  <c r="P171" i="11"/>
  <c r="P172" i="11"/>
  <c r="P173" i="11"/>
  <c r="P174" i="11"/>
  <c r="P175" i="11"/>
  <c r="P176" i="11"/>
  <c r="P177" i="11"/>
  <c r="P178" i="11"/>
  <c r="P179" i="11"/>
  <c r="P180" i="11"/>
  <c r="P181" i="11"/>
  <c r="P182" i="11"/>
  <c r="P183" i="11"/>
  <c r="P184" i="11"/>
  <c r="P185" i="11"/>
  <c r="P186" i="11"/>
  <c r="P187" i="11"/>
  <c r="P188" i="11"/>
  <c r="P189" i="11"/>
  <c r="P190" i="11"/>
  <c r="P191" i="11"/>
  <c r="P192" i="11"/>
  <c r="P193" i="11"/>
  <c r="P194" i="11"/>
  <c r="P195" i="11"/>
  <c r="P196" i="11"/>
  <c r="P197" i="11"/>
  <c r="P198" i="11"/>
  <c r="P199" i="11"/>
  <c r="P200" i="11"/>
  <c r="P201" i="11"/>
  <c r="P202" i="11"/>
  <c r="P203" i="11"/>
  <c r="P204" i="11"/>
  <c r="P205" i="11"/>
  <c r="P206" i="11"/>
  <c r="P207" i="11"/>
  <c r="P208" i="11"/>
  <c r="P209" i="11"/>
  <c r="P210" i="11"/>
  <c r="P211" i="11"/>
  <c r="P212" i="11"/>
  <c r="P213" i="11"/>
  <c r="P214" i="11"/>
  <c r="P215" i="11"/>
  <c r="P216" i="11"/>
  <c r="P217" i="11"/>
  <c r="P218" i="11"/>
  <c r="P219" i="11"/>
  <c r="P220" i="11"/>
  <c r="P221" i="11"/>
  <c r="P222" i="11"/>
  <c r="P223" i="11"/>
  <c r="P224" i="11"/>
  <c r="P225" i="11"/>
  <c r="P226" i="11"/>
  <c r="P227" i="11"/>
  <c r="P228" i="11"/>
  <c r="P229" i="11"/>
  <c r="P230" i="11"/>
  <c r="P231" i="11"/>
  <c r="P232" i="11"/>
  <c r="P233" i="11"/>
  <c r="P234" i="11"/>
  <c r="P235" i="11"/>
  <c r="P236" i="11"/>
  <c r="P237" i="11"/>
  <c r="P238" i="11"/>
  <c r="P239" i="11"/>
  <c r="P240" i="11"/>
  <c r="P241" i="11"/>
  <c r="P242" i="11"/>
  <c r="P243" i="11"/>
  <c r="P244" i="11"/>
  <c r="P245" i="11"/>
  <c r="P246" i="11"/>
  <c r="P247" i="11"/>
  <c r="P248" i="11"/>
  <c r="P249" i="11"/>
  <c r="P250" i="11"/>
  <c r="P251" i="11"/>
  <c r="P252" i="11"/>
  <c r="P253" i="11"/>
  <c r="P254" i="11"/>
  <c r="P255" i="11"/>
  <c r="P256" i="11"/>
  <c r="P257" i="11"/>
  <c r="P258" i="11"/>
  <c r="P259" i="11"/>
  <c r="P260" i="11"/>
  <c r="P261" i="11"/>
  <c r="P262" i="11"/>
  <c r="P263" i="11"/>
  <c r="P264" i="11"/>
  <c r="P265" i="11"/>
  <c r="P266" i="11"/>
  <c r="P267" i="11"/>
  <c r="P268" i="11"/>
  <c r="P269" i="11"/>
  <c r="P270" i="11"/>
  <c r="P271" i="11"/>
  <c r="P272" i="11"/>
  <c r="P273" i="11"/>
  <c r="P274" i="11"/>
  <c r="P275" i="11"/>
  <c r="P276" i="11"/>
  <c r="P277" i="11"/>
  <c r="P278" i="11"/>
  <c r="P279" i="11"/>
  <c r="P280" i="11"/>
  <c r="P281" i="11"/>
  <c r="P282" i="11"/>
  <c r="P283" i="11"/>
  <c r="P284" i="11"/>
  <c r="P285" i="11"/>
  <c r="P286" i="11"/>
  <c r="P287" i="11"/>
  <c r="P288" i="11"/>
  <c r="P289" i="11"/>
  <c r="P290" i="11"/>
  <c r="P291" i="11"/>
  <c r="P292" i="11"/>
  <c r="P293" i="11"/>
  <c r="P294" i="11"/>
  <c r="P295" i="11"/>
  <c r="P296" i="11"/>
  <c r="P297" i="11"/>
  <c r="P298" i="11"/>
  <c r="P299" i="11"/>
  <c r="P300" i="11"/>
  <c r="O7" i="11"/>
  <c r="L5" i="18"/>
  <c r="G13" i="9" l="1"/>
  <c r="J15" i="9" l="1"/>
  <c r="K15" i="9"/>
  <c r="L15"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31" i="9"/>
  <c r="E132" i="9"/>
  <c r="E133" i="9"/>
  <c r="E134" i="9"/>
  <c r="E135" i="9"/>
  <c r="E136" i="9"/>
  <c r="E137" i="9"/>
  <c r="E138" i="9"/>
  <c r="E139" i="9"/>
  <c r="E140" i="9"/>
  <c r="E141" i="9"/>
  <c r="E142" i="9"/>
  <c r="E143" i="9"/>
  <c r="E144" i="9"/>
  <c r="E145" i="9"/>
  <c r="E146" i="9"/>
  <c r="E147" i="9"/>
  <c r="E148" i="9"/>
  <c r="E149" i="9"/>
  <c r="E150" i="9"/>
  <c r="E151" i="9"/>
  <c r="E152" i="9"/>
  <c r="E153" i="9"/>
  <c r="E154" i="9"/>
  <c r="E155" i="9"/>
  <c r="E156" i="9"/>
  <c r="E157" i="9"/>
  <c r="E158" i="9"/>
  <c r="E159" i="9"/>
  <c r="E160" i="9"/>
  <c r="E161" i="9"/>
  <c r="E162" i="9"/>
  <c r="E163" i="9"/>
  <c r="E164" i="9"/>
  <c r="E165" i="9"/>
  <c r="E166" i="9"/>
  <c r="E167" i="9"/>
  <c r="E168" i="9"/>
  <c r="E169" i="9"/>
  <c r="E170" i="9"/>
  <c r="E171" i="9"/>
  <c r="E172" i="9"/>
  <c r="E173" i="9"/>
  <c r="E174" i="9"/>
  <c r="E175" i="9"/>
  <c r="E176" i="9"/>
  <c r="E177" i="9"/>
  <c r="E178" i="9"/>
  <c r="E179" i="9"/>
  <c r="E180" i="9"/>
  <c r="E181" i="9"/>
  <c r="E182" i="9"/>
  <c r="E183" i="9"/>
  <c r="E184" i="9"/>
  <c r="E185" i="9"/>
  <c r="E186" i="9"/>
  <c r="E187" i="9"/>
  <c r="E188" i="9"/>
  <c r="E189" i="9"/>
  <c r="E190" i="9"/>
  <c r="E191" i="9"/>
  <c r="E192" i="9"/>
  <c r="E193" i="9"/>
  <c r="E194" i="9"/>
  <c r="E195" i="9"/>
  <c r="E196" i="9"/>
  <c r="E197" i="9"/>
  <c r="E198" i="9"/>
  <c r="E199" i="9"/>
  <c r="E200" i="9"/>
  <c r="E201" i="9"/>
  <c r="E202" i="9"/>
  <c r="E203" i="9"/>
  <c r="E204" i="9"/>
  <c r="E20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E283" i="9"/>
  <c r="E284" i="9"/>
  <c r="E285" i="9"/>
  <c r="E286" i="9"/>
  <c r="E287" i="9"/>
  <c r="E288" i="9"/>
  <c r="E289" i="9"/>
  <c r="E290" i="9"/>
  <c r="E291" i="9"/>
  <c r="E292" i="9"/>
  <c r="E293" i="9"/>
  <c r="E294" i="9"/>
  <c r="E295" i="9"/>
  <c r="E296" i="9"/>
  <c r="E297" i="9"/>
  <c r="E298" i="9"/>
  <c r="E299" i="9"/>
  <c r="E300" i="9"/>
  <c r="E301" i="9"/>
  <c r="E302" i="9"/>
  <c r="E303" i="9"/>
  <c r="E304" i="9"/>
  <c r="E305" i="9"/>
  <c r="E306" i="9"/>
  <c r="E307" i="9"/>
  <c r="P15" i="9" l="1"/>
  <c r="Q15" i="9"/>
  <c r="L4" i="19"/>
  <c r="K4" i="19"/>
  <c r="M6" i="19"/>
  <c r="M7" i="19"/>
  <c r="M8" i="19"/>
  <c r="M9" i="19"/>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M123" i="19"/>
  <c r="M124" i="19"/>
  <c r="M125" i="19"/>
  <c r="M126" i="19"/>
  <c r="M127" i="19"/>
  <c r="M128" i="19"/>
  <c r="M129" i="19"/>
  <c r="M130" i="19"/>
  <c r="M131" i="19"/>
  <c r="M132" i="19"/>
  <c r="M133" i="19"/>
  <c r="M134" i="19"/>
  <c r="M13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6" i="19"/>
  <c r="M237" i="19"/>
  <c r="M238" i="19"/>
  <c r="M239" i="19"/>
  <c r="M240" i="19"/>
  <c r="M241" i="19"/>
  <c r="M242" i="19"/>
  <c r="M243" i="19"/>
  <c r="M244" i="19"/>
  <c r="M245" i="19"/>
  <c r="M246" i="19"/>
  <c r="M247" i="19"/>
  <c r="M248" i="19"/>
  <c r="M249" i="19"/>
  <c r="M250" i="19"/>
  <c r="M251" i="19"/>
  <c r="M252" i="19"/>
  <c r="M253" i="19"/>
  <c r="M254" i="19"/>
  <c r="M255" i="19"/>
  <c r="M256" i="19"/>
  <c r="M257" i="19"/>
  <c r="M258" i="19"/>
  <c r="M259" i="19"/>
  <c r="M260" i="19"/>
  <c r="M261" i="19"/>
  <c r="M262" i="19"/>
  <c r="M263" i="19"/>
  <c r="M264" i="19"/>
  <c r="M265" i="19"/>
  <c r="M266" i="19"/>
  <c r="M267" i="19"/>
  <c r="M268" i="19"/>
  <c r="M269" i="19"/>
  <c r="M270" i="19"/>
  <c r="M271" i="19"/>
  <c r="M272" i="19"/>
  <c r="M273" i="19"/>
  <c r="M274" i="19"/>
  <c r="M275" i="19"/>
  <c r="M276" i="19"/>
  <c r="M277" i="19"/>
  <c r="M278" i="19"/>
  <c r="M279" i="19"/>
  <c r="M280" i="19"/>
  <c r="M281" i="19"/>
  <c r="M282" i="19"/>
  <c r="M283" i="19"/>
  <c r="M284" i="19"/>
  <c r="M285" i="19"/>
  <c r="M286" i="19"/>
  <c r="M287" i="19"/>
  <c r="M288" i="19"/>
  <c r="M289" i="19"/>
  <c r="M290" i="19"/>
  <c r="M291" i="19"/>
  <c r="M292" i="19"/>
  <c r="M293" i="19"/>
  <c r="M294" i="19"/>
  <c r="M295" i="19"/>
  <c r="M296" i="19"/>
  <c r="M297" i="19"/>
  <c r="F4" i="19"/>
  <c r="C4" i="19"/>
  <c r="M4" i="19" l="1"/>
  <c r="N272" i="19" l="1"/>
  <c r="N5" i="19"/>
  <c r="N210" i="19"/>
  <c r="N220" i="19"/>
  <c r="N171" i="19"/>
  <c r="N37" i="19"/>
  <c r="N53" i="19"/>
  <c r="N18" i="19"/>
  <c r="N257" i="19"/>
  <c r="N125" i="19"/>
  <c r="N262" i="19"/>
  <c r="N193" i="19"/>
  <c r="N23" i="19"/>
  <c r="N270" i="19"/>
  <c r="N104" i="19"/>
  <c r="O104" i="19" s="1"/>
  <c r="N198" i="19"/>
  <c r="O198" i="19" s="1"/>
  <c r="N45" i="19"/>
  <c r="N77" i="19"/>
  <c r="N235" i="19"/>
  <c r="N84" i="19"/>
  <c r="N213" i="19"/>
  <c r="N168" i="19"/>
  <c r="O168" i="19" s="1"/>
  <c r="N134" i="19"/>
  <c r="N212" i="19"/>
  <c r="N218" i="19"/>
  <c r="N201" i="19"/>
  <c r="N39" i="19"/>
  <c r="N276" i="19"/>
  <c r="N119" i="19"/>
  <c r="N282" i="19"/>
  <c r="O282" i="19" s="1"/>
  <c r="N284" i="19"/>
  <c r="N135" i="19"/>
  <c r="N82" i="19"/>
  <c r="N65" i="19"/>
  <c r="N90" i="19"/>
  <c r="N51" i="19"/>
  <c r="N14" i="19"/>
  <c r="N73" i="19"/>
  <c r="N92" i="19"/>
  <c r="N221" i="19"/>
  <c r="O221" i="19" s="1"/>
  <c r="N232" i="19"/>
  <c r="N142" i="19"/>
  <c r="O142" i="19" s="1"/>
  <c r="N32" i="19"/>
  <c r="N20" i="19"/>
  <c r="N26" i="19"/>
  <c r="N9" i="19"/>
  <c r="N133" i="19"/>
  <c r="N6" i="19"/>
  <c r="N146" i="19"/>
  <c r="O146" i="19" s="1"/>
  <c r="N107" i="19"/>
  <c r="N70" i="19"/>
  <c r="N129" i="19"/>
  <c r="N148" i="19"/>
  <c r="N293" i="19"/>
  <c r="N87" i="19"/>
  <c r="N95" i="19"/>
  <c r="N296" i="19"/>
  <c r="O296" i="19" s="1"/>
  <c r="N179" i="19"/>
  <c r="N206" i="19"/>
  <c r="N274" i="19"/>
  <c r="N243" i="19"/>
  <c r="N265" i="19"/>
  <c r="N28" i="19"/>
  <c r="N43" i="19"/>
  <c r="N154" i="19"/>
  <c r="N115" i="19"/>
  <c r="N78" i="19"/>
  <c r="N137" i="19"/>
  <c r="N156" i="19"/>
  <c r="O156" i="19" s="1"/>
  <c r="N183" i="19"/>
  <c r="O183" i="19" s="1"/>
  <c r="N167" i="19"/>
  <c r="N127" i="19"/>
  <c r="N176" i="19"/>
  <c r="N290" i="19"/>
  <c r="N59" i="19"/>
  <c r="N123" i="19"/>
  <c r="N187" i="19"/>
  <c r="N251" i="19"/>
  <c r="N22" i="19"/>
  <c r="N86" i="19"/>
  <c r="N150" i="19"/>
  <c r="N17" i="19"/>
  <c r="N81" i="19"/>
  <c r="N145" i="19"/>
  <c r="N209" i="19"/>
  <c r="N273" i="19"/>
  <c r="N36" i="19"/>
  <c r="N100" i="19"/>
  <c r="N164" i="19"/>
  <c r="N228" i="19"/>
  <c r="N292" i="19"/>
  <c r="N279" i="19"/>
  <c r="N61" i="19"/>
  <c r="N149" i="19"/>
  <c r="N229" i="19"/>
  <c r="O70" i="19"/>
  <c r="N214" i="19"/>
  <c r="N278" i="19"/>
  <c r="N199" i="19"/>
  <c r="N47" i="19"/>
  <c r="N207" i="19"/>
  <c r="N141" i="19"/>
  <c r="O272" i="19"/>
  <c r="N159" i="19"/>
  <c r="N120" i="19"/>
  <c r="N184" i="19"/>
  <c r="N248" i="19"/>
  <c r="N34" i="19"/>
  <c r="N234" i="19"/>
  <c r="N259" i="19"/>
  <c r="N158" i="19"/>
  <c r="N153" i="19"/>
  <c r="N281" i="19"/>
  <c r="N44" i="19"/>
  <c r="N108" i="19"/>
  <c r="O108" i="19" s="1"/>
  <c r="N172" i="19"/>
  <c r="N236" i="19"/>
  <c r="N69" i="19"/>
  <c r="N157" i="19"/>
  <c r="N245" i="19"/>
  <c r="N151" i="19"/>
  <c r="O151" i="19" s="1"/>
  <c r="N222" i="19"/>
  <c r="N286" i="19"/>
  <c r="N215" i="19"/>
  <c r="N55" i="19"/>
  <c r="N247" i="19"/>
  <c r="N173" i="19"/>
  <c r="N191" i="19"/>
  <c r="N128" i="19"/>
  <c r="N192" i="19"/>
  <c r="N256" i="19"/>
  <c r="N98" i="19"/>
  <c r="N42" i="19"/>
  <c r="N30" i="19"/>
  <c r="N25" i="19"/>
  <c r="N217" i="19"/>
  <c r="N114" i="19"/>
  <c r="O114" i="19" s="1"/>
  <c r="N242" i="19"/>
  <c r="N75" i="19"/>
  <c r="N139" i="19"/>
  <c r="N267" i="19"/>
  <c r="N38" i="19"/>
  <c r="N102" i="19"/>
  <c r="N166" i="19"/>
  <c r="N33" i="19"/>
  <c r="N97" i="19"/>
  <c r="N161" i="19"/>
  <c r="N225" i="19"/>
  <c r="N289" i="19"/>
  <c r="O51" i="19"/>
  <c r="N143" i="19"/>
  <c r="N52" i="19"/>
  <c r="N116" i="19"/>
  <c r="N180" i="19"/>
  <c r="N244" i="19"/>
  <c r="N40" i="19"/>
  <c r="N85" i="19"/>
  <c r="N165" i="19"/>
  <c r="N253" i="19"/>
  <c r="N263" i="19"/>
  <c r="N230" i="19"/>
  <c r="N294" i="19"/>
  <c r="N231" i="19"/>
  <c r="N71" i="19"/>
  <c r="N271" i="19"/>
  <c r="O107" i="19"/>
  <c r="N205" i="19"/>
  <c r="N223" i="19"/>
  <c r="N136" i="19"/>
  <c r="N200" i="19"/>
  <c r="N264" i="19"/>
  <c r="N240" i="19"/>
  <c r="N226" i="19"/>
  <c r="O226" i="19" s="1"/>
  <c r="N106" i="19"/>
  <c r="N67" i="19"/>
  <c r="N195" i="19"/>
  <c r="O195" i="19" s="1"/>
  <c r="N94" i="19"/>
  <c r="N89" i="19"/>
  <c r="N50" i="19"/>
  <c r="N178" i="19"/>
  <c r="N11" i="19"/>
  <c r="N203" i="19"/>
  <c r="N58" i="19"/>
  <c r="N122" i="19"/>
  <c r="N186" i="19"/>
  <c r="N250" i="19"/>
  <c r="N19" i="19"/>
  <c r="N83" i="19"/>
  <c r="N147" i="19"/>
  <c r="N211" i="19"/>
  <c r="N275" i="19"/>
  <c r="N46" i="19"/>
  <c r="O46" i="19" s="1"/>
  <c r="N110" i="19"/>
  <c r="N8" i="19"/>
  <c r="N41" i="19"/>
  <c r="N105" i="19"/>
  <c r="N169" i="19"/>
  <c r="N233" i="19"/>
  <c r="N297" i="19"/>
  <c r="N175" i="19"/>
  <c r="N295" i="19"/>
  <c r="N60" i="19"/>
  <c r="O60" i="19" s="1"/>
  <c r="N124" i="19"/>
  <c r="N188" i="19"/>
  <c r="N252" i="19"/>
  <c r="N56" i="19"/>
  <c r="O56" i="19" s="1"/>
  <c r="N93" i="19"/>
  <c r="N181" i="19"/>
  <c r="N261" i="19"/>
  <c r="N174" i="19"/>
  <c r="N238" i="19"/>
  <c r="N79" i="19"/>
  <c r="N269" i="19"/>
  <c r="O269" i="19" s="1"/>
  <c r="N255" i="19"/>
  <c r="N72" i="19"/>
  <c r="O72" i="19" s="1"/>
  <c r="N144" i="19"/>
  <c r="N208" i="19"/>
  <c r="N109" i="19"/>
  <c r="N237" i="19"/>
  <c r="N130" i="19"/>
  <c r="N258" i="19"/>
  <c r="N155" i="19"/>
  <c r="N283" i="19"/>
  <c r="N118" i="19"/>
  <c r="O118" i="19" s="1"/>
  <c r="N49" i="19"/>
  <c r="N177" i="19"/>
  <c r="O179" i="19"/>
  <c r="O148" i="19"/>
  <c r="O32" i="19"/>
  <c r="N239" i="19"/>
  <c r="N64" i="19"/>
  <c r="N68" i="19"/>
  <c r="N132" i="19"/>
  <c r="N196" i="19"/>
  <c r="N260" i="19"/>
  <c r="O14" i="19"/>
  <c r="N21" i="19"/>
  <c r="N101" i="19"/>
  <c r="N189" i="19"/>
  <c r="N277" i="19"/>
  <c r="N182" i="19"/>
  <c r="O182" i="19" s="1"/>
  <c r="N246" i="19"/>
  <c r="N7" i="19"/>
  <c r="N103" i="19"/>
  <c r="N48" i="19"/>
  <c r="N31" i="19"/>
  <c r="N287" i="19"/>
  <c r="N88" i="19"/>
  <c r="N152" i="19"/>
  <c r="N216" i="19"/>
  <c r="N280" i="19"/>
  <c r="N112" i="19"/>
  <c r="N162" i="19"/>
  <c r="O162" i="19" s="1"/>
  <c r="N170" i="19"/>
  <c r="O170" i="19" s="1"/>
  <c r="N131" i="19"/>
  <c r="O131" i="19" s="1"/>
  <c r="N66" i="19"/>
  <c r="N194" i="19"/>
  <c r="N27" i="19"/>
  <c r="N91" i="19"/>
  <c r="N219" i="19"/>
  <c r="N54" i="19"/>
  <c r="N16" i="19"/>
  <c r="O16" i="19" s="1"/>
  <c r="N113" i="19"/>
  <c r="N241" i="19"/>
  <c r="N10" i="19"/>
  <c r="N74" i="19"/>
  <c r="N138" i="19"/>
  <c r="N202" i="19"/>
  <c r="N266" i="19"/>
  <c r="N35" i="19"/>
  <c r="N99" i="19"/>
  <c r="O99" i="19" s="1"/>
  <c r="N163" i="19"/>
  <c r="N227" i="19"/>
  <c r="N291" i="19"/>
  <c r="N62" i="19"/>
  <c r="N126" i="19"/>
  <c r="N24" i="19"/>
  <c r="N57" i="19"/>
  <c r="N121" i="19"/>
  <c r="N185" i="19"/>
  <c r="N249" i="19"/>
  <c r="O210" i="19"/>
  <c r="N12" i="19"/>
  <c r="N76" i="19"/>
  <c r="N140" i="19"/>
  <c r="N204" i="19"/>
  <c r="N268" i="19"/>
  <c r="N29" i="19"/>
  <c r="N117" i="19"/>
  <c r="N197" i="19"/>
  <c r="N285" i="19"/>
  <c r="N190" i="19"/>
  <c r="N254" i="19"/>
  <c r="N15" i="19"/>
  <c r="N111" i="19"/>
  <c r="N80" i="19"/>
  <c r="N13" i="19"/>
  <c r="O119" i="19"/>
  <c r="N63" i="19"/>
  <c r="N96" i="19"/>
  <c r="O96" i="19" s="1"/>
  <c r="N160" i="19"/>
  <c r="N224" i="19"/>
  <c r="N288" i="19"/>
  <c r="O84" i="19"/>
  <c r="O213" i="19" l="1"/>
  <c r="O297" i="19"/>
  <c r="O247" i="19"/>
  <c r="O57" i="19"/>
  <c r="O289" i="19"/>
  <c r="O10" i="19"/>
  <c r="O242" i="19"/>
  <c r="O181" i="19"/>
  <c r="O100" i="19"/>
  <c r="O268" i="19"/>
  <c r="O184" i="19"/>
  <c r="O219" i="19"/>
  <c r="O196" i="19"/>
  <c r="O68" i="19"/>
  <c r="O89" i="19"/>
  <c r="O266" i="19"/>
  <c r="O190" i="19"/>
  <c r="O202" i="19"/>
  <c r="O37" i="19"/>
  <c r="O293" i="19"/>
  <c r="O134" i="19"/>
  <c r="O45" i="19"/>
  <c r="O73" i="19"/>
  <c r="O220" i="19"/>
  <c r="O171" i="19"/>
  <c r="O239" i="19"/>
  <c r="O35" i="19"/>
  <c r="O246" i="19"/>
  <c r="O223" i="19"/>
  <c r="O140" i="19"/>
  <c r="O109" i="19"/>
  <c r="O91" i="19"/>
  <c r="O237" i="19"/>
  <c r="O21" i="19"/>
  <c r="O86" i="19"/>
  <c r="O53" i="19"/>
  <c r="O154" i="19"/>
  <c r="O87" i="19"/>
  <c r="O26" i="19"/>
  <c r="O212" i="19"/>
  <c r="O115" i="19"/>
  <c r="O206" i="19"/>
  <c r="O43" i="19"/>
  <c r="O201" i="19"/>
  <c r="O256" i="19"/>
  <c r="O78" i="19"/>
  <c r="O98" i="19"/>
  <c r="O285" i="19"/>
  <c r="O27" i="19"/>
  <c r="O294" i="19"/>
  <c r="O112" i="19"/>
  <c r="O12" i="19"/>
  <c r="O194" i="19"/>
  <c r="O64" i="19"/>
  <c r="O49" i="19"/>
  <c r="O255" i="19"/>
  <c r="O66" i="19"/>
  <c r="O287" i="19"/>
  <c r="O240" i="19"/>
  <c r="O13" i="19"/>
  <c r="O63" i="19"/>
  <c r="O31" i="19"/>
  <c r="O41" i="19"/>
  <c r="O50" i="19"/>
  <c r="O17" i="19"/>
  <c r="O18" i="19"/>
  <c r="O82" i="19"/>
  <c r="O243" i="19"/>
  <c r="O20" i="19"/>
  <c r="O23" i="19"/>
  <c r="O137" i="19"/>
  <c r="O6" i="19"/>
  <c r="O167" i="19"/>
  <c r="O218" i="19"/>
  <c r="O121" i="19"/>
  <c r="O30" i="19"/>
  <c r="O250" i="19"/>
  <c r="O254" i="19"/>
  <c r="O24" i="19"/>
  <c r="O174" i="19"/>
  <c r="O188" i="19"/>
  <c r="O205" i="19"/>
  <c r="O225" i="19"/>
  <c r="O265" i="19"/>
  <c r="O232" i="19"/>
  <c r="O39" i="19"/>
  <c r="O9" i="19"/>
  <c r="O241" i="19"/>
  <c r="O233" i="19"/>
  <c r="O106" i="19"/>
  <c r="O65" i="19"/>
  <c r="O235" i="19"/>
  <c r="O129" i="19"/>
  <c r="O135" i="19"/>
  <c r="O178" i="19"/>
  <c r="O166" i="19"/>
  <c r="O217" i="19"/>
  <c r="O274" i="19"/>
  <c r="O92" i="19"/>
  <c r="O175" i="19"/>
  <c r="O8" i="19"/>
  <c r="O62" i="19"/>
  <c r="O216" i="19"/>
  <c r="O110" i="19"/>
  <c r="O271" i="19"/>
  <c r="O77" i="19"/>
  <c r="O262" i="19"/>
  <c r="O288" i="19"/>
  <c r="O204" i="19"/>
  <c r="O160" i="19"/>
  <c r="O197" i="19"/>
  <c r="O133" i="19"/>
  <c r="O85" i="19"/>
  <c r="O139" i="19"/>
  <c r="O42" i="19"/>
  <c r="O281" i="19"/>
  <c r="O290" i="19"/>
  <c r="O28" i="19"/>
  <c r="O125" i="19"/>
  <c r="O147" i="19"/>
  <c r="O257" i="19"/>
  <c r="O276" i="19"/>
  <c r="O83" i="19"/>
  <c r="O222" i="19"/>
  <c r="O236" i="19"/>
  <c r="O61" i="19"/>
  <c r="O90" i="19"/>
  <c r="O19" i="19"/>
  <c r="O159" i="19"/>
  <c r="O193" i="19"/>
  <c r="O128" i="19"/>
  <c r="O127" i="19"/>
  <c r="O284" i="19"/>
  <c r="O54" i="19"/>
  <c r="O224" i="19"/>
  <c r="O76" i="19"/>
  <c r="O291" i="19"/>
  <c r="O74" i="19"/>
  <c r="O152" i="19"/>
  <c r="O277" i="19"/>
  <c r="O132" i="19"/>
  <c r="O200" i="19"/>
  <c r="O263" i="19"/>
  <c r="O180" i="19"/>
  <c r="O102" i="19"/>
  <c r="O25" i="19"/>
  <c r="O234" i="19"/>
  <c r="O292" i="19"/>
  <c r="O22" i="19"/>
  <c r="O111" i="19"/>
  <c r="O117" i="19"/>
  <c r="O38" i="19"/>
  <c r="O248" i="19"/>
  <c r="O270" i="19"/>
  <c r="O214" i="19"/>
  <c r="O228" i="19"/>
  <c r="O251" i="19"/>
  <c r="O15" i="19"/>
  <c r="O95" i="19"/>
  <c r="O101" i="19"/>
  <c r="O52" i="19"/>
  <c r="O11" i="19"/>
  <c r="O88" i="19"/>
  <c r="O48" i="19"/>
  <c r="O189" i="19"/>
  <c r="O177" i="19"/>
  <c r="O105" i="19"/>
  <c r="O136" i="19"/>
  <c r="O253" i="19"/>
  <c r="O116" i="19"/>
  <c r="O286" i="19"/>
  <c r="O278" i="19"/>
  <c r="J4" i="19"/>
  <c r="O138" i="19"/>
  <c r="O7" i="19"/>
  <c r="O238" i="19"/>
  <c r="O252" i="19"/>
  <c r="O71" i="19"/>
  <c r="O143" i="19"/>
  <c r="O192" i="19"/>
  <c r="O172" i="19"/>
  <c r="O158" i="19"/>
  <c r="O164" i="19"/>
  <c r="O209" i="19"/>
  <c r="O187" i="19"/>
  <c r="O267" i="19"/>
  <c r="O283" i="19"/>
  <c r="O208" i="19"/>
  <c r="O186" i="19"/>
  <c r="O94" i="19"/>
  <c r="O231" i="19"/>
  <c r="O40" i="19"/>
  <c r="O161" i="19"/>
  <c r="O75" i="19"/>
  <c r="O245" i="19"/>
  <c r="O259" i="19"/>
  <c r="O120" i="19"/>
  <c r="O229" i="19"/>
  <c r="O145" i="19"/>
  <c r="O123" i="19"/>
  <c r="O169" i="19"/>
  <c r="O103" i="19"/>
  <c r="O5" i="19"/>
  <c r="N4" i="19"/>
  <c r="O80" i="19"/>
  <c r="O249" i="19"/>
  <c r="O227" i="19"/>
  <c r="O155" i="19"/>
  <c r="O144" i="19"/>
  <c r="O261" i="19"/>
  <c r="O124" i="19"/>
  <c r="O122" i="19"/>
  <c r="O97" i="19"/>
  <c r="O157" i="19"/>
  <c r="O44" i="19"/>
  <c r="O207" i="19"/>
  <c r="O149" i="19"/>
  <c r="O36" i="19"/>
  <c r="O81" i="19"/>
  <c r="O59" i="19"/>
  <c r="O165" i="19"/>
  <c r="O153" i="19"/>
  <c r="O163" i="19"/>
  <c r="O280" i="19"/>
  <c r="O260" i="19"/>
  <c r="O258" i="19"/>
  <c r="O275" i="19"/>
  <c r="O58" i="19"/>
  <c r="O67" i="19"/>
  <c r="O33" i="19"/>
  <c r="O173" i="19"/>
  <c r="O55" i="19"/>
  <c r="O69" i="19"/>
  <c r="O34" i="19"/>
  <c r="O141" i="19"/>
  <c r="O47" i="19"/>
  <c r="O126" i="19"/>
  <c r="O273" i="19"/>
  <c r="O29" i="19"/>
  <c r="O185" i="19"/>
  <c r="O113" i="19"/>
  <c r="O130" i="19"/>
  <c r="O79" i="19"/>
  <c r="O93" i="19"/>
  <c r="O295" i="19"/>
  <c r="O211" i="19"/>
  <c r="O203" i="19"/>
  <c r="O264" i="19"/>
  <c r="O230" i="19"/>
  <c r="O244" i="19"/>
  <c r="O191" i="19"/>
  <c r="O215" i="19"/>
  <c r="O199" i="19"/>
  <c r="O279" i="19"/>
  <c r="O150" i="19"/>
  <c r="O176" i="19"/>
  <c r="O4" i="19" l="1"/>
  <c r="I7" i="11" l="1"/>
  <c r="O7" i="18" l="1"/>
  <c r="O11" i="18"/>
  <c r="O12" i="18"/>
  <c r="O13" i="18"/>
  <c r="O16" i="18"/>
  <c r="O19" i="18"/>
  <c r="O20" i="18"/>
  <c r="O21" i="18"/>
  <c r="O22" i="18"/>
  <c r="O24" i="18"/>
  <c r="O27" i="18"/>
  <c r="O28" i="18"/>
  <c r="O29" i="18"/>
  <c r="O30" i="18"/>
  <c r="O32" i="18"/>
  <c r="O35" i="18"/>
  <c r="O36" i="18"/>
  <c r="O37" i="18"/>
  <c r="O38" i="18"/>
  <c r="O40" i="18"/>
  <c r="O43" i="18"/>
  <c r="O44" i="18"/>
  <c r="O45" i="18"/>
  <c r="O46" i="18"/>
  <c r="O48" i="18"/>
  <c r="O52" i="18"/>
  <c r="O53" i="18"/>
  <c r="O54" i="18"/>
  <c r="O56" i="18"/>
  <c r="O59" i="18"/>
  <c r="O60" i="18"/>
  <c r="O61" i="18"/>
  <c r="O62" i="18"/>
  <c r="O64" i="18"/>
  <c r="O67" i="18"/>
  <c r="O68" i="18"/>
  <c r="O69" i="18"/>
  <c r="O70" i="18"/>
  <c r="O72" i="18"/>
  <c r="O75" i="18"/>
  <c r="O76" i="18"/>
  <c r="O77" i="18"/>
  <c r="O78" i="18"/>
  <c r="O80" i="18"/>
  <c r="O85" i="18"/>
  <c r="O86" i="18"/>
  <c r="O88" i="18"/>
  <c r="O91" i="18"/>
  <c r="O92" i="18"/>
  <c r="O93" i="18"/>
  <c r="O94" i="18"/>
  <c r="O96" i="18"/>
  <c r="O99" i="18"/>
  <c r="O100" i="18"/>
  <c r="O101" i="18"/>
  <c r="O102" i="18"/>
  <c r="O104" i="18"/>
  <c r="O107" i="18"/>
  <c r="O108" i="18"/>
  <c r="O109" i="18"/>
  <c r="O110" i="18"/>
  <c r="O112" i="18"/>
  <c r="O118" i="18"/>
  <c r="O120" i="18"/>
  <c r="O123" i="18"/>
  <c r="O124" i="18"/>
  <c r="O125" i="18"/>
  <c r="O126" i="18"/>
  <c r="O128" i="18"/>
  <c r="O131" i="18"/>
  <c r="O132" i="18"/>
  <c r="O133" i="18"/>
  <c r="O134" i="18"/>
  <c r="O139" i="18"/>
  <c r="O140" i="18"/>
  <c r="O141" i="18"/>
  <c r="O142" i="18"/>
  <c r="O144" i="18"/>
  <c r="O149" i="18"/>
  <c r="O150" i="18"/>
  <c r="O152" i="18"/>
  <c r="O155" i="18"/>
  <c r="O156" i="18"/>
  <c r="O157" i="18"/>
  <c r="O158" i="18"/>
  <c r="O160" i="18"/>
  <c r="O163" i="18"/>
  <c r="O164" i="18"/>
  <c r="O165" i="18"/>
  <c r="O166" i="18"/>
  <c r="O168" i="18"/>
  <c r="O171" i="18"/>
  <c r="O172" i="18"/>
  <c r="O173" i="18"/>
  <c r="O174" i="18"/>
  <c r="O176" i="18"/>
  <c r="O179" i="18"/>
  <c r="O180" i="18"/>
  <c r="O181" i="18"/>
  <c r="O182" i="18"/>
  <c r="O184" i="18"/>
  <c r="O187" i="18"/>
  <c r="O188" i="18"/>
  <c r="O189" i="18"/>
  <c r="O190" i="18"/>
  <c r="O192" i="18"/>
  <c r="O195" i="18"/>
  <c r="O196" i="18"/>
  <c r="O197" i="18"/>
  <c r="O198" i="18"/>
  <c r="O200" i="18"/>
  <c r="O203" i="18"/>
  <c r="O204" i="18"/>
  <c r="O205" i="18"/>
  <c r="O206" i="18"/>
  <c r="O208" i="18"/>
  <c r="O211" i="18"/>
  <c r="O212" i="18"/>
  <c r="O213" i="18"/>
  <c r="O214" i="18"/>
  <c r="O216" i="18"/>
  <c r="O219" i="18"/>
  <c r="O220" i="18"/>
  <c r="O221" i="18"/>
  <c r="O222" i="18"/>
  <c r="O224" i="18"/>
  <c r="O227" i="18"/>
  <c r="O228" i="18"/>
  <c r="O229" i="18"/>
  <c r="O230" i="18"/>
  <c r="O232" i="18"/>
  <c r="O235" i="18"/>
  <c r="O236" i="18"/>
  <c r="O237" i="18"/>
  <c r="O238" i="18"/>
  <c r="O240" i="18"/>
  <c r="O244" i="18"/>
  <c r="O245" i="18"/>
  <c r="O246" i="18"/>
  <c r="O248" i="18"/>
  <c r="O251" i="18"/>
  <c r="O252" i="18"/>
  <c r="O253" i="18"/>
  <c r="O254" i="18"/>
  <c r="O256" i="18"/>
  <c r="O259" i="18"/>
  <c r="O260" i="18"/>
  <c r="O261" i="18"/>
  <c r="O262" i="18"/>
  <c r="O264" i="18"/>
  <c r="O267" i="18"/>
  <c r="O268" i="18"/>
  <c r="O269" i="18"/>
  <c r="O270" i="18"/>
  <c r="O272" i="18"/>
  <c r="O275" i="18"/>
  <c r="O276" i="18"/>
  <c r="O277" i="18"/>
  <c r="O278" i="18"/>
  <c r="O280" i="18"/>
  <c r="O283" i="18"/>
  <c r="O284" i="18"/>
  <c r="O286" i="18"/>
  <c r="O288" i="18"/>
  <c r="O291" i="18"/>
  <c r="O292" i="18"/>
  <c r="O293" i="18"/>
  <c r="O294" i="18"/>
  <c r="O296" i="18"/>
  <c r="C5" i="18"/>
  <c r="D5" i="18"/>
  <c r="G5" i="18"/>
  <c r="H5" i="18"/>
  <c r="J5" i="18"/>
  <c r="I5" i="18"/>
  <c r="E5" i="18"/>
  <c r="K5" i="18"/>
  <c r="O8" i="18"/>
  <c r="O9" i="18"/>
  <c r="O10" i="18"/>
  <c r="O15" i="18"/>
  <c r="O17" i="18"/>
  <c r="O18" i="18"/>
  <c r="O23" i="18"/>
  <c r="O25" i="18"/>
  <c r="O26" i="18"/>
  <c r="O31" i="18"/>
  <c r="O33" i="18"/>
  <c r="O34" i="18"/>
  <c r="O39" i="18"/>
  <c r="O41" i="18"/>
  <c r="O42" i="18"/>
  <c r="O47" i="18"/>
  <c r="O49" i="18"/>
  <c r="O50" i="18"/>
  <c r="O51" i="18"/>
  <c r="O55" i="18"/>
  <c r="O57" i="18"/>
  <c r="O58" i="18"/>
  <c r="O63" i="18"/>
  <c r="O65" i="18"/>
  <c r="O66" i="18"/>
  <c r="O71" i="18"/>
  <c r="O73" i="18"/>
  <c r="O74" i="18"/>
  <c r="O79" i="18"/>
  <c r="O81" i="18"/>
  <c r="O82" i="18"/>
  <c r="O83" i="18"/>
  <c r="O84" i="18"/>
  <c r="O87" i="18"/>
  <c r="O89" i="18"/>
  <c r="O90" i="18"/>
  <c r="O95" i="18"/>
  <c r="O97" i="18"/>
  <c r="O98" i="18"/>
  <c r="O103" i="18"/>
  <c r="O105" i="18"/>
  <c r="O106" i="18"/>
  <c r="O111" i="18"/>
  <c r="O113" i="18"/>
  <c r="O114" i="18"/>
  <c r="O115" i="18"/>
  <c r="O116" i="18"/>
  <c r="O117" i="18"/>
  <c r="O119" i="18"/>
  <c r="O121" i="18"/>
  <c r="O122" i="18"/>
  <c r="O127" i="18"/>
  <c r="O129" i="18"/>
  <c r="O130" i="18"/>
  <c r="O135" i="18"/>
  <c r="O136" i="18"/>
  <c r="O137" i="18"/>
  <c r="O138" i="18"/>
  <c r="O143" i="18"/>
  <c r="O145" i="18"/>
  <c r="O146" i="18"/>
  <c r="O147" i="18"/>
  <c r="O148" i="18"/>
  <c r="O151" i="18"/>
  <c r="O153" i="18"/>
  <c r="O154" i="18"/>
  <c r="O159" i="18"/>
  <c r="O161" i="18"/>
  <c r="O162" i="18"/>
  <c r="O167" i="18"/>
  <c r="O169" i="18"/>
  <c r="O170" i="18"/>
  <c r="O175" i="18"/>
  <c r="O177" i="18"/>
  <c r="O178" i="18"/>
  <c r="O183" i="18"/>
  <c r="O185" i="18"/>
  <c r="O186" i="18"/>
  <c r="O191" i="18"/>
  <c r="O193" i="18"/>
  <c r="O194" i="18"/>
  <c r="O199" i="18"/>
  <c r="O201" i="18"/>
  <c r="O202" i="18"/>
  <c r="O207" i="18"/>
  <c r="O209" i="18"/>
  <c r="O210" i="18"/>
  <c r="O215" i="18"/>
  <c r="O217" i="18"/>
  <c r="O218" i="18"/>
  <c r="O223" i="18"/>
  <c r="O225" i="18"/>
  <c r="O226" i="18"/>
  <c r="O231" i="18"/>
  <c r="O233" i="18"/>
  <c r="O234" i="18"/>
  <c r="O239" i="18"/>
  <c r="O241" i="18"/>
  <c r="O242" i="18"/>
  <c r="O243" i="18"/>
  <c r="O247" i="18"/>
  <c r="O249" i="18"/>
  <c r="O250" i="18"/>
  <c r="O255" i="18"/>
  <c r="O257" i="18"/>
  <c r="O258" i="18"/>
  <c r="O263" i="18"/>
  <c r="O265" i="18"/>
  <c r="O266" i="18"/>
  <c r="O271" i="18"/>
  <c r="O273" i="18"/>
  <c r="O274" i="18"/>
  <c r="O279" i="18"/>
  <c r="O281" i="18"/>
  <c r="O282" i="18"/>
  <c r="O285" i="18"/>
  <c r="O287" i="18"/>
  <c r="O289" i="18"/>
  <c r="O290" i="18"/>
  <c r="O295" i="18"/>
  <c r="O297" i="18"/>
  <c r="O298" i="18"/>
  <c r="M5" i="18" l="1"/>
  <c r="N5" i="18" s="1"/>
  <c r="O14" i="18"/>
  <c r="O5" i="18" s="1"/>
  <c r="Z10" i="9" l="1"/>
  <c r="Z11" i="9"/>
  <c r="Z13" i="9"/>
  <c r="J54" i="9"/>
  <c r="K85" i="9"/>
  <c r="J101" i="9"/>
  <c r="K107" i="9"/>
  <c r="J109" i="9"/>
  <c r="K155" i="9"/>
  <c r="K171" i="9"/>
  <c r="K235" i="9"/>
  <c r="K291" i="9"/>
  <c r="I306" i="9"/>
  <c r="G10" i="9"/>
  <c r="G11" i="9"/>
  <c r="F13" i="9"/>
  <c r="F11" i="9"/>
  <c r="F10" i="9"/>
  <c r="Z12" i="9" l="1"/>
  <c r="J265" i="9"/>
  <c r="J241" i="9"/>
  <c r="J209" i="9"/>
  <c r="J129" i="9"/>
  <c r="J97" i="9"/>
  <c r="J49" i="9"/>
  <c r="M256" i="9"/>
  <c r="N256" i="9" s="1"/>
  <c r="O256" i="9" s="1"/>
  <c r="M128" i="9"/>
  <c r="N128" i="9" s="1"/>
  <c r="O128" i="9" s="1"/>
  <c r="K267" i="9"/>
  <c r="W235" i="9"/>
  <c r="J297" i="9"/>
  <c r="J233" i="9"/>
  <c r="J217" i="9"/>
  <c r="J161" i="9"/>
  <c r="J121" i="9"/>
  <c r="J89" i="9"/>
  <c r="J287" i="9"/>
  <c r="J279" i="9"/>
  <c r="J255" i="9"/>
  <c r="J239" i="9"/>
  <c r="J223" i="9"/>
  <c r="J215" i="9"/>
  <c r="J175" i="9"/>
  <c r="J143" i="9"/>
  <c r="J79" i="9"/>
  <c r="J191" i="9"/>
  <c r="K251" i="9"/>
  <c r="W171" i="9"/>
  <c r="J273" i="9"/>
  <c r="J201" i="9"/>
  <c r="K302" i="9"/>
  <c r="J151" i="9"/>
  <c r="J141" i="9"/>
  <c r="K307" i="9"/>
  <c r="M299" i="9"/>
  <c r="N299" i="9" s="1"/>
  <c r="O299" i="9" s="1"/>
  <c r="W291" i="9"/>
  <c r="M275" i="9"/>
  <c r="N275" i="9" s="1"/>
  <c r="O275" i="9" s="1"/>
  <c r="M235" i="9"/>
  <c r="N235" i="9" s="1"/>
  <c r="O235" i="9" s="1"/>
  <c r="K219" i="9"/>
  <c r="M211" i="9"/>
  <c r="N211" i="9" s="1"/>
  <c r="O211" i="9" s="1"/>
  <c r="K203" i="9"/>
  <c r="K187" i="9"/>
  <c r="W155" i="9"/>
  <c r="W107" i="9"/>
  <c r="K99" i="9"/>
  <c r="K83" i="9"/>
  <c r="J63" i="9"/>
  <c r="K139" i="9"/>
  <c r="K292" i="9"/>
  <c r="K282" i="9"/>
  <c r="J26" i="9"/>
  <c r="K293" i="9"/>
  <c r="K123" i="9"/>
  <c r="U306" i="9"/>
  <c r="U15" i="9"/>
  <c r="V54" i="9"/>
  <c r="V109" i="9"/>
  <c r="V101" i="9"/>
  <c r="W85" i="9"/>
  <c r="M305" i="9"/>
  <c r="N305" i="9" s="1"/>
  <c r="O305" i="9" s="1"/>
  <c r="K305" i="9"/>
  <c r="M281" i="9"/>
  <c r="N281" i="9" s="1"/>
  <c r="O281" i="9" s="1"/>
  <c r="K281" i="9"/>
  <c r="I249" i="9"/>
  <c r="U249" i="9" s="1"/>
  <c r="M249" i="9"/>
  <c r="N249" i="9" s="1"/>
  <c r="O249" i="9" s="1"/>
  <c r="K249" i="9"/>
  <c r="M185" i="9"/>
  <c r="N185" i="9" s="1"/>
  <c r="O185" i="9" s="1"/>
  <c r="K185" i="9"/>
  <c r="J185" i="9"/>
  <c r="K288" i="9"/>
  <c r="M288" i="9"/>
  <c r="N288" i="9" s="1"/>
  <c r="O288" i="9" s="1"/>
  <c r="J288" i="9"/>
  <c r="M264" i="9"/>
  <c r="N264" i="9" s="1"/>
  <c r="O264" i="9" s="1"/>
  <c r="K264" i="9"/>
  <c r="J264" i="9"/>
  <c r="K240" i="9"/>
  <c r="M240" i="9"/>
  <c r="N240" i="9" s="1"/>
  <c r="O240" i="9" s="1"/>
  <c r="J240" i="9"/>
  <c r="K208" i="9"/>
  <c r="M208" i="9"/>
  <c r="N208" i="9" s="1"/>
  <c r="O208" i="9" s="1"/>
  <c r="J208" i="9"/>
  <c r="K184" i="9"/>
  <c r="M184" i="9"/>
  <c r="N184" i="9" s="1"/>
  <c r="O184" i="9" s="1"/>
  <c r="M168" i="9"/>
  <c r="N168" i="9" s="1"/>
  <c r="O168" i="9" s="1"/>
  <c r="K168" i="9"/>
  <c r="J168" i="9"/>
  <c r="K152" i="9"/>
  <c r="M152" i="9"/>
  <c r="N152" i="9" s="1"/>
  <c r="O152" i="9" s="1"/>
  <c r="J152" i="9"/>
  <c r="K120" i="9"/>
  <c r="M120" i="9"/>
  <c r="N120" i="9" s="1"/>
  <c r="O120" i="9" s="1"/>
  <c r="J120" i="9"/>
  <c r="K112" i="9"/>
  <c r="M112" i="9"/>
  <c r="N112" i="9" s="1"/>
  <c r="O112" i="9" s="1"/>
  <c r="J112" i="9"/>
  <c r="M88" i="9"/>
  <c r="N88" i="9" s="1"/>
  <c r="O88" i="9" s="1"/>
  <c r="K88" i="9"/>
  <c r="J88" i="9"/>
  <c r="M64" i="9"/>
  <c r="N64" i="9" s="1"/>
  <c r="O64" i="9" s="1"/>
  <c r="K64" i="9"/>
  <c r="J64" i="9"/>
  <c r="M40" i="9"/>
  <c r="N40" i="9" s="1"/>
  <c r="O40" i="9" s="1"/>
  <c r="K40" i="9"/>
  <c r="M16" i="9"/>
  <c r="N16" i="9" s="1"/>
  <c r="O16" i="9" s="1"/>
  <c r="K16" i="9"/>
  <c r="J16" i="9"/>
  <c r="M295" i="9"/>
  <c r="N295" i="9" s="1"/>
  <c r="O295" i="9" s="1"/>
  <c r="K295" i="9"/>
  <c r="K271" i="9"/>
  <c r="M271" i="9"/>
  <c r="N271" i="9" s="1"/>
  <c r="O271" i="9" s="1"/>
  <c r="K247" i="9"/>
  <c r="M247" i="9"/>
  <c r="N247" i="9" s="1"/>
  <c r="O247" i="9" s="1"/>
  <c r="M231" i="9"/>
  <c r="N231" i="9" s="1"/>
  <c r="O231" i="9" s="1"/>
  <c r="K231" i="9"/>
  <c r="K207" i="9"/>
  <c r="M207" i="9"/>
  <c r="N207" i="9" s="1"/>
  <c r="O207" i="9" s="1"/>
  <c r="K191" i="9"/>
  <c r="M191" i="9"/>
  <c r="N191" i="9" s="1"/>
  <c r="O191" i="9" s="1"/>
  <c r="M167" i="9"/>
  <c r="N167" i="9" s="1"/>
  <c r="O167" i="9" s="1"/>
  <c r="K167" i="9"/>
  <c r="J167" i="9"/>
  <c r="K151" i="9"/>
  <c r="M151" i="9"/>
  <c r="N151" i="9" s="1"/>
  <c r="O151" i="9" s="1"/>
  <c r="K127" i="9"/>
  <c r="J127" i="9"/>
  <c r="M127" i="9"/>
  <c r="N127" i="9" s="1"/>
  <c r="O127" i="9" s="1"/>
  <c r="K111" i="9"/>
  <c r="M111" i="9"/>
  <c r="N111" i="9" s="1"/>
  <c r="O111" i="9" s="1"/>
  <c r="M87" i="9"/>
  <c r="N87" i="9" s="1"/>
  <c r="O87" i="9" s="1"/>
  <c r="K87" i="9"/>
  <c r="K71" i="9"/>
  <c r="M71" i="9"/>
  <c r="N71" i="9" s="1"/>
  <c r="O71" i="9" s="1"/>
  <c r="J71" i="9"/>
  <c r="M47" i="9"/>
  <c r="N47" i="9" s="1"/>
  <c r="O47" i="9" s="1"/>
  <c r="K47" i="9"/>
  <c r="J47" i="9"/>
  <c r="M302" i="9"/>
  <c r="N302" i="9" s="1"/>
  <c r="O302" i="9" s="1"/>
  <c r="J302" i="9"/>
  <c r="I294" i="9"/>
  <c r="U294" i="9" s="1"/>
  <c r="M294" i="9"/>
  <c r="N294" i="9" s="1"/>
  <c r="O294" i="9" s="1"/>
  <c r="K294" i="9"/>
  <c r="J294" i="9"/>
  <c r="M286" i="9"/>
  <c r="N286" i="9" s="1"/>
  <c r="O286" i="9" s="1"/>
  <c r="K286" i="9"/>
  <c r="J286" i="9"/>
  <c r="M278" i="9"/>
  <c r="N278" i="9" s="1"/>
  <c r="O278" i="9" s="1"/>
  <c r="J278" i="9"/>
  <c r="K278" i="9"/>
  <c r="M270" i="9"/>
  <c r="N270" i="9" s="1"/>
  <c r="O270" i="9" s="1"/>
  <c r="K270" i="9"/>
  <c r="J270" i="9"/>
  <c r="I262" i="9"/>
  <c r="U262" i="9" s="1"/>
  <c r="M262" i="9"/>
  <c r="N262" i="9" s="1"/>
  <c r="O262" i="9" s="1"/>
  <c r="J262" i="9"/>
  <c r="M254" i="9"/>
  <c r="N254" i="9" s="1"/>
  <c r="O254" i="9" s="1"/>
  <c r="K254" i="9"/>
  <c r="J254" i="9"/>
  <c r="M246" i="9"/>
  <c r="N246" i="9" s="1"/>
  <c r="O246" i="9" s="1"/>
  <c r="J246" i="9"/>
  <c r="K246" i="9"/>
  <c r="M238" i="9"/>
  <c r="N238" i="9" s="1"/>
  <c r="O238" i="9" s="1"/>
  <c r="K238" i="9"/>
  <c r="J238" i="9"/>
  <c r="I238" i="9"/>
  <c r="U238" i="9" s="1"/>
  <c r="M230" i="9"/>
  <c r="N230" i="9" s="1"/>
  <c r="O230" i="9" s="1"/>
  <c r="J230" i="9"/>
  <c r="K230" i="9"/>
  <c r="I222" i="9"/>
  <c r="U222" i="9" s="1"/>
  <c r="M222" i="9"/>
  <c r="N222" i="9" s="1"/>
  <c r="O222" i="9" s="1"/>
  <c r="K222" i="9"/>
  <c r="J222" i="9"/>
  <c r="I214" i="9"/>
  <c r="U214" i="9" s="1"/>
  <c r="M214" i="9"/>
  <c r="N214" i="9" s="1"/>
  <c r="O214" i="9" s="1"/>
  <c r="J214" i="9"/>
  <c r="K214" i="9"/>
  <c r="M206" i="9"/>
  <c r="N206" i="9" s="1"/>
  <c r="O206" i="9" s="1"/>
  <c r="K206" i="9"/>
  <c r="J206" i="9"/>
  <c r="M198" i="9"/>
  <c r="N198" i="9" s="1"/>
  <c r="O198" i="9" s="1"/>
  <c r="J198" i="9"/>
  <c r="K198" i="9"/>
  <c r="M190" i="9"/>
  <c r="N190" i="9" s="1"/>
  <c r="O190" i="9" s="1"/>
  <c r="K190" i="9"/>
  <c r="J190" i="9"/>
  <c r="I182" i="9"/>
  <c r="U182" i="9" s="1"/>
  <c r="M182" i="9"/>
  <c r="N182" i="9" s="1"/>
  <c r="O182" i="9" s="1"/>
  <c r="K182" i="9"/>
  <c r="I174" i="9"/>
  <c r="U174" i="9" s="1"/>
  <c r="M174" i="9"/>
  <c r="N174" i="9" s="1"/>
  <c r="O174" i="9" s="1"/>
  <c r="K174" i="9"/>
  <c r="J174" i="9"/>
  <c r="M166" i="9"/>
  <c r="N166" i="9" s="1"/>
  <c r="O166" i="9" s="1"/>
  <c r="J166" i="9"/>
  <c r="K166" i="9"/>
  <c r="I158" i="9"/>
  <c r="U158" i="9" s="1"/>
  <c r="M158" i="9"/>
  <c r="N158" i="9" s="1"/>
  <c r="O158" i="9" s="1"/>
  <c r="K158" i="9"/>
  <c r="J158" i="9"/>
  <c r="M150" i="9"/>
  <c r="N150" i="9" s="1"/>
  <c r="O150" i="9" s="1"/>
  <c r="J150" i="9"/>
  <c r="K150" i="9"/>
  <c r="I142" i="9"/>
  <c r="U142" i="9" s="1"/>
  <c r="M142" i="9"/>
  <c r="N142" i="9" s="1"/>
  <c r="O142" i="9" s="1"/>
  <c r="K142" i="9"/>
  <c r="J142" i="9"/>
  <c r="M134" i="9"/>
  <c r="N134" i="9" s="1"/>
  <c r="O134" i="9" s="1"/>
  <c r="J134" i="9"/>
  <c r="K134" i="9"/>
  <c r="I126" i="9"/>
  <c r="U126" i="9" s="1"/>
  <c r="M126" i="9"/>
  <c r="N126" i="9" s="1"/>
  <c r="O126" i="9" s="1"/>
  <c r="K126" i="9"/>
  <c r="J126" i="9"/>
  <c r="I118" i="9"/>
  <c r="U118" i="9" s="1"/>
  <c r="M118" i="9"/>
  <c r="N118" i="9" s="1"/>
  <c r="O118" i="9" s="1"/>
  <c r="J118" i="9"/>
  <c r="K118" i="9"/>
  <c r="M110" i="9"/>
  <c r="N110" i="9" s="1"/>
  <c r="O110" i="9" s="1"/>
  <c r="K110" i="9"/>
  <c r="I110" i="9"/>
  <c r="U110" i="9" s="1"/>
  <c r="J110" i="9"/>
  <c r="I102" i="9"/>
  <c r="U102" i="9" s="1"/>
  <c r="M102" i="9"/>
  <c r="N102" i="9" s="1"/>
  <c r="O102" i="9" s="1"/>
  <c r="J102" i="9"/>
  <c r="K102" i="9"/>
  <c r="M94" i="9"/>
  <c r="N94" i="9" s="1"/>
  <c r="O94" i="9" s="1"/>
  <c r="J94" i="9"/>
  <c r="K94" i="9"/>
  <c r="M86" i="9"/>
  <c r="N86" i="9" s="1"/>
  <c r="O86" i="9" s="1"/>
  <c r="K86" i="9"/>
  <c r="J86" i="9"/>
  <c r="M78" i="9"/>
  <c r="N78" i="9" s="1"/>
  <c r="O78" i="9" s="1"/>
  <c r="K78" i="9"/>
  <c r="J78" i="9"/>
  <c r="I70" i="9"/>
  <c r="U70" i="9" s="1"/>
  <c r="M70" i="9"/>
  <c r="N70" i="9" s="1"/>
  <c r="O70" i="9" s="1"/>
  <c r="J70" i="9"/>
  <c r="K70" i="9"/>
  <c r="M62" i="9"/>
  <c r="N62" i="9" s="1"/>
  <c r="O62" i="9" s="1"/>
  <c r="K62" i="9"/>
  <c r="J62" i="9"/>
  <c r="M54" i="9"/>
  <c r="N54" i="9" s="1"/>
  <c r="O54" i="9" s="1"/>
  <c r="M46" i="9"/>
  <c r="N46" i="9" s="1"/>
  <c r="O46" i="9" s="1"/>
  <c r="J46" i="9"/>
  <c r="K46" i="9"/>
  <c r="I38" i="9"/>
  <c r="U38" i="9" s="1"/>
  <c r="M38" i="9"/>
  <c r="N38" i="9" s="1"/>
  <c r="O38" i="9" s="1"/>
  <c r="K38" i="9"/>
  <c r="M30" i="9"/>
  <c r="N30" i="9" s="1"/>
  <c r="O30" i="9" s="1"/>
  <c r="K30" i="9"/>
  <c r="J30" i="9"/>
  <c r="I22" i="9"/>
  <c r="U22" i="9" s="1"/>
  <c r="M22" i="9"/>
  <c r="N22" i="9" s="1"/>
  <c r="O22" i="9" s="1"/>
  <c r="K22" i="9"/>
  <c r="J22" i="9"/>
  <c r="J247" i="9"/>
  <c r="J182" i="9"/>
  <c r="K54" i="9"/>
  <c r="I301" i="9"/>
  <c r="U301" i="9" s="1"/>
  <c r="M301" i="9"/>
  <c r="N301" i="9" s="1"/>
  <c r="O301" i="9" s="1"/>
  <c r="J301" i="9"/>
  <c r="K301" i="9"/>
  <c r="I285" i="9"/>
  <c r="U285" i="9" s="1"/>
  <c r="M285" i="9"/>
  <c r="N285" i="9" s="1"/>
  <c r="O285" i="9" s="1"/>
  <c r="K285" i="9"/>
  <c r="J285" i="9"/>
  <c r="M277" i="9"/>
  <c r="N277" i="9" s="1"/>
  <c r="O277" i="9" s="1"/>
  <c r="J277" i="9"/>
  <c r="I269" i="9"/>
  <c r="U269" i="9" s="1"/>
  <c r="M269" i="9"/>
  <c r="N269" i="9" s="1"/>
  <c r="O269" i="9" s="1"/>
  <c r="K269" i="9"/>
  <c r="J269" i="9"/>
  <c r="M261" i="9"/>
  <c r="N261" i="9" s="1"/>
  <c r="O261" i="9" s="1"/>
  <c r="J261" i="9"/>
  <c r="K261" i="9"/>
  <c r="I253" i="9"/>
  <c r="U253" i="9" s="1"/>
  <c r="M253" i="9"/>
  <c r="N253" i="9" s="1"/>
  <c r="O253" i="9" s="1"/>
  <c r="K253" i="9"/>
  <c r="J253" i="9"/>
  <c r="M245" i="9"/>
  <c r="N245" i="9" s="1"/>
  <c r="O245" i="9" s="1"/>
  <c r="J245" i="9"/>
  <c r="K245" i="9"/>
  <c r="M237" i="9"/>
  <c r="N237" i="9" s="1"/>
  <c r="O237" i="9" s="1"/>
  <c r="K237" i="9"/>
  <c r="J237" i="9"/>
  <c r="I229" i="9"/>
  <c r="U229" i="9" s="1"/>
  <c r="M229" i="9"/>
  <c r="N229" i="9" s="1"/>
  <c r="O229" i="9" s="1"/>
  <c r="J229" i="9"/>
  <c r="K229" i="9"/>
  <c r="M221" i="9"/>
  <c r="N221" i="9" s="1"/>
  <c r="O221" i="9" s="1"/>
  <c r="K221" i="9"/>
  <c r="J221" i="9"/>
  <c r="I213" i="9"/>
  <c r="U213" i="9" s="1"/>
  <c r="M213" i="9"/>
  <c r="N213" i="9" s="1"/>
  <c r="O213" i="9" s="1"/>
  <c r="J213" i="9"/>
  <c r="K213" i="9"/>
  <c r="M205" i="9"/>
  <c r="N205" i="9" s="1"/>
  <c r="O205" i="9" s="1"/>
  <c r="K205" i="9"/>
  <c r="J205" i="9"/>
  <c r="I197" i="9"/>
  <c r="U197" i="9" s="1"/>
  <c r="M197" i="9"/>
  <c r="N197" i="9" s="1"/>
  <c r="O197" i="9" s="1"/>
  <c r="J197" i="9"/>
  <c r="K197" i="9"/>
  <c r="I189" i="9"/>
  <c r="U189" i="9" s="1"/>
  <c r="M189" i="9"/>
  <c r="N189" i="9" s="1"/>
  <c r="O189" i="9" s="1"/>
  <c r="K189" i="9"/>
  <c r="J189" i="9"/>
  <c r="M181" i="9"/>
  <c r="N181" i="9" s="1"/>
  <c r="O181" i="9" s="1"/>
  <c r="K181" i="9"/>
  <c r="J181" i="9"/>
  <c r="I173" i="9"/>
  <c r="U173" i="9" s="1"/>
  <c r="M173" i="9"/>
  <c r="N173" i="9" s="1"/>
  <c r="O173" i="9" s="1"/>
  <c r="K173" i="9"/>
  <c r="M165" i="9"/>
  <c r="N165" i="9" s="1"/>
  <c r="O165" i="9" s="1"/>
  <c r="K165" i="9"/>
  <c r="M157" i="9"/>
  <c r="N157" i="9" s="1"/>
  <c r="O157" i="9" s="1"/>
  <c r="K157" i="9"/>
  <c r="J157" i="9"/>
  <c r="M149" i="9"/>
  <c r="N149" i="9" s="1"/>
  <c r="O149" i="9" s="1"/>
  <c r="J149" i="9"/>
  <c r="K149" i="9"/>
  <c r="I141" i="9"/>
  <c r="U141" i="9" s="1"/>
  <c r="M141" i="9"/>
  <c r="N141" i="9" s="1"/>
  <c r="O141" i="9" s="1"/>
  <c r="K141" i="9"/>
  <c r="M133" i="9"/>
  <c r="N133" i="9" s="1"/>
  <c r="O133" i="9" s="1"/>
  <c r="K133" i="9"/>
  <c r="I125" i="9"/>
  <c r="U125" i="9" s="1"/>
  <c r="M125" i="9"/>
  <c r="N125" i="9" s="1"/>
  <c r="O125" i="9" s="1"/>
  <c r="K125" i="9"/>
  <c r="J125" i="9"/>
  <c r="M117" i="9"/>
  <c r="N117" i="9" s="1"/>
  <c r="O117" i="9" s="1"/>
  <c r="J117" i="9"/>
  <c r="K117" i="9"/>
  <c r="M109" i="9"/>
  <c r="N109" i="9" s="1"/>
  <c r="O109" i="9" s="1"/>
  <c r="K109" i="9"/>
  <c r="M101" i="9"/>
  <c r="N101" i="9" s="1"/>
  <c r="O101" i="9" s="1"/>
  <c r="K101" i="9"/>
  <c r="M93" i="9"/>
  <c r="N93" i="9" s="1"/>
  <c r="O93" i="9" s="1"/>
  <c r="J93" i="9"/>
  <c r="K93" i="9"/>
  <c r="M85" i="9"/>
  <c r="N85" i="9" s="1"/>
  <c r="O85" i="9" s="1"/>
  <c r="J85" i="9"/>
  <c r="M77" i="9"/>
  <c r="N77" i="9" s="1"/>
  <c r="O77" i="9" s="1"/>
  <c r="J77" i="9"/>
  <c r="K77" i="9"/>
  <c r="I69" i="9"/>
  <c r="U69" i="9" s="1"/>
  <c r="M69" i="9"/>
  <c r="N69" i="9" s="1"/>
  <c r="O69" i="9" s="1"/>
  <c r="J69" i="9"/>
  <c r="K69" i="9"/>
  <c r="I61" i="9"/>
  <c r="U61" i="9" s="1"/>
  <c r="M61" i="9"/>
  <c r="N61" i="9" s="1"/>
  <c r="O61" i="9" s="1"/>
  <c r="J61" i="9"/>
  <c r="K61" i="9"/>
  <c r="M53" i="9"/>
  <c r="N53" i="9" s="1"/>
  <c r="O53" i="9" s="1"/>
  <c r="J53" i="9"/>
  <c r="K53" i="9"/>
  <c r="I45" i="9"/>
  <c r="U45" i="9" s="1"/>
  <c r="M45" i="9"/>
  <c r="N45" i="9" s="1"/>
  <c r="O45" i="9" s="1"/>
  <c r="J45" i="9"/>
  <c r="K45" i="9"/>
  <c r="M37" i="9"/>
  <c r="N37" i="9" s="1"/>
  <c r="O37" i="9" s="1"/>
  <c r="K37" i="9"/>
  <c r="J37" i="9"/>
  <c r="I29" i="9"/>
  <c r="U29" i="9" s="1"/>
  <c r="M29" i="9"/>
  <c r="N29" i="9" s="1"/>
  <c r="O29" i="9" s="1"/>
  <c r="J29" i="9"/>
  <c r="K29" i="9"/>
  <c r="M21" i="9"/>
  <c r="N21" i="9" s="1"/>
  <c r="O21" i="9" s="1"/>
  <c r="J21" i="9"/>
  <c r="K21" i="9"/>
  <c r="I281" i="9"/>
  <c r="U281" i="9" s="1"/>
  <c r="J305" i="9"/>
  <c r="J133" i="9"/>
  <c r="J40" i="9"/>
  <c r="M289" i="9"/>
  <c r="N289" i="9" s="1"/>
  <c r="O289" i="9" s="1"/>
  <c r="K289" i="9"/>
  <c r="M257" i="9"/>
  <c r="N257" i="9" s="1"/>
  <c r="O257" i="9" s="1"/>
  <c r="K257" i="9"/>
  <c r="M225" i="9"/>
  <c r="N225" i="9" s="1"/>
  <c r="O225" i="9" s="1"/>
  <c r="K225" i="9"/>
  <c r="M209" i="9"/>
  <c r="N209" i="9" s="1"/>
  <c r="O209" i="9" s="1"/>
  <c r="K209" i="9"/>
  <c r="M296" i="9"/>
  <c r="N296" i="9" s="1"/>
  <c r="O296" i="9" s="1"/>
  <c r="K296" i="9"/>
  <c r="J296" i="9"/>
  <c r="K272" i="9"/>
  <c r="M272" i="9"/>
  <c r="N272" i="9" s="1"/>
  <c r="O272" i="9" s="1"/>
  <c r="J272" i="9"/>
  <c r="K248" i="9"/>
  <c r="M248" i="9"/>
  <c r="N248" i="9" s="1"/>
  <c r="O248" i="9" s="1"/>
  <c r="J248" i="9"/>
  <c r="K224" i="9"/>
  <c r="M224" i="9"/>
  <c r="N224" i="9" s="1"/>
  <c r="O224" i="9" s="1"/>
  <c r="J224" i="9"/>
  <c r="M200" i="9"/>
  <c r="N200" i="9" s="1"/>
  <c r="O200" i="9" s="1"/>
  <c r="K200" i="9"/>
  <c r="J200" i="9"/>
  <c r="K176" i="9"/>
  <c r="M176" i="9"/>
  <c r="N176" i="9" s="1"/>
  <c r="O176" i="9" s="1"/>
  <c r="J176" i="9"/>
  <c r="M136" i="9"/>
  <c r="N136" i="9" s="1"/>
  <c r="O136" i="9" s="1"/>
  <c r="K136" i="9"/>
  <c r="J136" i="9"/>
  <c r="K96" i="9"/>
  <c r="J96" i="9"/>
  <c r="M96" i="9"/>
  <c r="N96" i="9" s="1"/>
  <c r="O96" i="9" s="1"/>
  <c r="M72" i="9"/>
  <c r="N72" i="9" s="1"/>
  <c r="O72" i="9" s="1"/>
  <c r="K72" i="9"/>
  <c r="J72" i="9"/>
  <c r="M48" i="9"/>
  <c r="N48" i="9" s="1"/>
  <c r="O48" i="9" s="1"/>
  <c r="K48" i="9"/>
  <c r="J48" i="9"/>
  <c r="K24" i="9"/>
  <c r="M24" i="9"/>
  <c r="N24" i="9" s="1"/>
  <c r="O24" i="9" s="1"/>
  <c r="K303" i="9"/>
  <c r="M303" i="9"/>
  <c r="N303" i="9" s="1"/>
  <c r="O303" i="9" s="1"/>
  <c r="K279" i="9"/>
  <c r="M279" i="9"/>
  <c r="N279" i="9" s="1"/>
  <c r="O279" i="9" s="1"/>
  <c r="K255" i="9"/>
  <c r="M255" i="9"/>
  <c r="N255" i="9" s="1"/>
  <c r="O255" i="9" s="1"/>
  <c r="K215" i="9"/>
  <c r="M215" i="9"/>
  <c r="N215" i="9" s="1"/>
  <c r="O215" i="9" s="1"/>
  <c r="K183" i="9"/>
  <c r="M183" i="9"/>
  <c r="N183" i="9" s="1"/>
  <c r="O183" i="9" s="1"/>
  <c r="J183" i="9"/>
  <c r="M135" i="9"/>
  <c r="N135" i="9" s="1"/>
  <c r="O135" i="9" s="1"/>
  <c r="K135" i="9"/>
  <c r="J135" i="9"/>
  <c r="M103" i="9"/>
  <c r="N103" i="9" s="1"/>
  <c r="O103" i="9" s="1"/>
  <c r="K103" i="9"/>
  <c r="J103" i="9"/>
  <c r="M63" i="9"/>
  <c r="N63" i="9" s="1"/>
  <c r="O63" i="9" s="1"/>
  <c r="K63" i="9"/>
  <c r="M23" i="9"/>
  <c r="N23" i="9" s="1"/>
  <c r="O23" i="9" s="1"/>
  <c r="K23" i="9"/>
  <c r="J23" i="9"/>
  <c r="J281" i="9"/>
  <c r="I293" i="9"/>
  <c r="U293" i="9" s="1"/>
  <c r="M293" i="9"/>
  <c r="N293" i="9" s="1"/>
  <c r="O293" i="9" s="1"/>
  <c r="J293" i="9"/>
  <c r="I51" i="9"/>
  <c r="U51" i="9" s="1"/>
  <c r="J303" i="9"/>
  <c r="J271" i="9"/>
  <c r="J207" i="9"/>
  <c r="J173" i="9"/>
  <c r="J87" i="9"/>
  <c r="J38" i="9"/>
  <c r="K277" i="9"/>
  <c r="J249" i="9"/>
  <c r="J184" i="9"/>
  <c r="J165" i="9"/>
  <c r="I297" i="9"/>
  <c r="U297" i="9" s="1"/>
  <c r="M297" i="9"/>
  <c r="N297" i="9" s="1"/>
  <c r="O297" i="9" s="1"/>
  <c r="K297" i="9"/>
  <c r="I265" i="9"/>
  <c r="U265" i="9" s="1"/>
  <c r="M265" i="9"/>
  <c r="N265" i="9" s="1"/>
  <c r="O265" i="9" s="1"/>
  <c r="K265" i="9"/>
  <c r="M233" i="9"/>
  <c r="N233" i="9" s="1"/>
  <c r="O233" i="9" s="1"/>
  <c r="K233" i="9"/>
  <c r="M193" i="9"/>
  <c r="N193" i="9" s="1"/>
  <c r="O193" i="9" s="1"/>
  <c r="K193" i="9"/>
  <c r="K304" i="9"/>
  <c r="M304" i="9"/>
  <c r="N304" i="9" s="1"/>
  <c r="O304" i="9" s="1"/>
  <c r="J304" i="9"/>
  <c r="K280" i="9"/>
  <c r="M280" i="9"/>
  <c r="N280" i="9" s="1"/>
  <c r="O280" i="9" s="1"/>
  <c r="J280" i="9"/>
  <c r="K256" i="9"/>
  <c r="J256" i="9"/>
  <c r="M232" i="9"/>
  <c r="N232" i="9" s="1"/>
  <c r="O232" i="9" s="1"/>
  <c r="K232" i="9"/>
  <c r="J232" i="9"/>
  <c r="K216" i="9"/>
  <c r="M216" i="9"/>
  <c r="N216" i="9" s="1"/>
  <c r="O216" i="9" s="1"/>
  <c r="J216" i="9"/>
  <c r="K192" i="9"/>
  <c r="M192" i="9"/>
  <c r="N192" i="9" s="1"/>
  <c r="O192" i="9" s="1"/>
  <c r="J192" i="9"/>
  <c r="K160" i="9"/>
  <c r="M160" i="9"/>
  <c r="N160" i="9" s="1"/>
  <c r="O160" i="9" s="1"/>
  <c r="J160" i="9"/>
  <c r="K144" i="9"/>
  <c r="M144" i="9"/>
  <c r="N144" i="9" s="1"/>
  <c r="O144" i="9" s="1"/>
  <c r="J144" i="9"/>
  <c r="K128" i="9"/>
  <c r="J128" i="9"/>
  <c r="M104" i="9"/>
  <c r="N104" i="9" s="1"/>
  <c r="O104" i="9" s="1"/>
  <c r="K104" i="9"/>
  <c r="J104" i="9"/>
  <c r="M80" i="9"/>
  <c r="N80" i="9" s="1"/>
  <c r="O80" i="9" s="1"/>
  <c r="K80" i="9"/>
  <c r="J80" i="9"/>
  <c r="M56" i="9"/>
  <c r="N56" i="9" s="1"/>
  <c r="O56" i="9" s="1"/>
  <c r="K56" i="9"/>
  <c r="J56" i="9"/>
  <c r="K32" i="9"/>
  <c r="M32" i="9"/>
  <c r="N32" i="9" s="1"/>
  <c r="O32" i="9" s="1"/>
  <c r="J32" i="9"/>
  <c r="K287" i="9"/>
  <c r="M287" i="9"/>
  <c r="N287" i="9" s="1"/>
  <c r="O287" i="9" s="1"/>
  <c r="M263" i="9"/>
  <c r="N263" i="9" s="1"/>
  <c r="O263" i="9" s="1"/>
  <c r="K263" i="9"/>
  <c r="K239" i="9"/>
  <c r="M239" i="9"/>
  <c r="N239" i="9" s="1"/>
  <c r="O239" i="9" s="1"/>
  <c r="K223" i="9"/>
  <c r="M223" i="9"/>
  <c r="N223" i="9" s="1"/>
  <c r="O223" i="9" s="1"/>
  <c r="M199" i="9"/>
  <c r="N199" i="9" s="1"/>
  <c r="O199" i="9" s="1"/>
  <c r="K199" i="9"/>
  <c r="K175" i="9"/>
  <c r="M175" i="9"/>
  <c r="N175" i="9" s="1"/>
  <c r="O175" i="9" s="1"/>
  <c r="K159" i="9"/>
  <c r="M159" i="9"/>
  <c r="N159" i="9" s="1"/>
  <c r="O159" i="9" s="1"/>
  <c r="J159" i="9"/>
  <c r="K143" i="9"/>
  <c r="M143" i="9"/>
  <c r="N143" i="9" s="1"/>
  <c r="O143" i="9" s="1"/>
  <c r="K119" i="9"/>
  <c r="M119" i="9"/>
  <c r="N119" i="9" s="1"/>
  <c r="O119" i="9" s="1"/>
  <c r="K95" i="9"/>
  <c r="J95" i="9"/>
  <c r="M95" i="9"/>
  <c r="N95" i="9" s="1"/>
  <c r="O95" i="9" s="1"/>
  <c r="M79" i="9"/>
  <c r="N79" i="9" s="1"/>
  <c r="O79" i="9" s="1"/>
  <c r="K79" i="9"/>
  <c r="K55" i="9"/>
  <c r="M55" i="9"/>
  <c r="N55" i="9" s="1"/>
  <c r="O55" i="9" s="1"/>
  <c r="J55" i="9"/>
  <c r="M39" i="9"/>
  <c r="N39" i="9" s="1"/>
  <c r="O39" i="9" s="1"/>
  <c r="K39" i="9"/>
  <c r="J39" i="9"/>
  <c r="M31" i="9"/>
  <c r="N31" i="9" s="1"/>
  <c r="O31" i="9" s="1"/>
  <c r="K31" i="9"/>
  <c r="J31" i="9"/>
  <c r="M306" i="9"/>
  <c r="N306" i="9" s="1"/>
  <c r="O306" i="9" s="1"/>
  <c r="J306" i="9"/>
  <c r="K306" i="9"/>
  <c r="M298" i="9"/>
  <c r="N298" i="9" s="1"/>
  <c r="O298" i="9" s="1"/>
  <c r="J298" i="9"/>
  <c r="K298" i="9"/>
  <c r="M290" i="9"/>
  <c r="N290" i="9" s="1"/>
  <c r="O290" i="9" s="1"/>
  <c r="J290" i="9"/>
  <c r="K290" i="9"/>
  <c r="M282" i="9"/>
  <c r="N282" i="9" s="1"/>
  <c r="O282" i="9" s="1"/>
  <c r="J282" i="9"/>
  <c r="M274" i="9"/>
  <c r="N274" i="9" s="1"/>
  <c r="O274" i="9" s="1"/>
  <c r="J274" i="9"/>
  <c r="K274" i="9"/>
  <c r="M266" i="9"/>
  <c r="N266" i="9" s="1"/>
  <c r="O266" i="9" s="1"/>
  <c r="J266" i="9"/>
  <c r="K266" i="9"/>
  <c r="M258" i="9"/>
  <c r="N258" i="9" s="1"/>
  <c r="O258" i="9" s="1"/>
  <c r="J258" i="9"/>
  <c r="K258" i="9"/>
  <c r="M250" i="9"/>
  <c r="N250" i="9" s="1"/>
  <c r="O250" i="9" s="1"/>
  <c r="J250" i="9"/>
  <c r="K250" i="9"/>
  <c r="M242" i="9"/>
  <c r="N242" i="9" s="1"/>
  <c r="O242" i="9" s="1"/>
  <c r="J242" i="9"/>
  <c r="K242" i="9"/>
  <c r="M234" i="9"/>
  <c r="N234" i="9" s="1"/>
  <c r="O234" i="9" s="1"/>
  <c r="J234" i="9"/>
  <c r="K234" i="9"/>
  <c r="M226" i="9"/>
  <c r="N226" i="9" s="1"/>
  <c r="O226" i="9" s="1"/>
  <c r="J226" i="9"/>
  <c r="K226" i="9"/>
  <c r="M218" i="9"/>
  <c r="N218" i="9" s="1"/>
  <c r="O218" i="9" s="1"/>
  <c r="J218" i="9"/>
  <c r="K218" i="9"/>
  <c r="M210" i="9"/>
  <c r="N210" i="9" s="1"/>
  <c r="O210" i="9" s="1"/>
  <c r="J210" i="9"/>
  <c r="K210" i="9"/>
  <c r="M202" i="9"/>
  <c r="N202" i="9" s="1"/>
  <c r="O202" i="9" s="1"/>
  <c r="J202" i="9"/>
  <c r="K202" i="9"/>
  <c r="M194" i="9"/>
  <c r="N194" i="9" s="1"/>
  <c r="O194" i="9" s="1"/>
  <c r="J194" i="9"/>
  <c r="K194" i="9"/>
  <c r="M186" i="9"/>
  <c r="N186" i="9" s="1"/>
  <c r="O186" i="9" s="1"/>
  <c r="J186" i="9"/>
  <c r="K186" i="9"/>
  <c r="M178" i="9"/>
  <c r="N178" i="9" s="1"/>
  <c r="O178" i="9" s="1"/>
  <c r="K178" i="9"/>
  <c r="J178" i="9"/>
  <c r="M170" i="9"/>
  <c r="N170" i="9" s="1"/>
  <c r="O170" i="9" s="1"/>
  <c r="J170" i="9"/>
  <c r="K170" i="9"/>
  <c r="M162" i="9"/>
  <c r="N162" i="9" s="1"/>
  <c r="O162" i="9" s="1"/>
  <c r="K162" i="9"/>
  <c r="J162" i="9"/>
  <c r="M154" i="9"/>
  <c r="N154" i="9" s="1"/>
  <c r="O154" i="9" s="1"/>
  <c r="J154" i="9"/>
  <c r="K154" i="9"/>
  <c r="M146" i="9"/>
  <c r="N146" i="9" s="1"/>
  <c r="O146" i="9" s="1"/>
  <c r="K146" i="9"/>
  <c r="J146" i="9"/>
  <c r="M138" i="9"/>
  <c r="N138" i="9" s="1"/>
  <c r="O138" i="9" s="1"/>
  <c r="J138" i="9"/>
  <c r="K138" i="9"/>
  <c r="M130" i="9"/>
  <c r="N130" i="9" s="1"/>
  <c r="O130" i="9" s="1"/>
  <c r="K130" i="9"/>
  <c r="J130" i="9"/>
  <c r="M122" i="9"/>
  <c r="N122" i="9" s="1"/>
  <c r="O122" i="9" s="1"/>
  <c r="J122" i="9"/>
  <c r="K122" i="9"/>
  <c r="M114" i="9"/>
  <c r="N114" i="9" s="1"/>
  <c r="O114" i="9" s="1"/>
  <c r="K114" i="9"/>
  <c r="J114" i="9"/>
  <c r="M106" i="9"/>
  <c r="N106" i="9" s="1"/>
  <c r="O106" i="9" s="1"/>
  <c r="K106" i="9"/>
  <c r="J106" i="9"/>
  <c r="M98" i="9"/>
  <c r="N98" i="9" s="1"/>
  <c r="O98" i="9" s="1"/>
  <c r="K98" i="9"/>
  <c r="J98" i="9"/>
  <c r="M90" i="9"/>
  <c r="N90" i="9" s="1"/>
  <c r="O90" i="9" s="1"/>
  <c r="K90" i="9"/>
  <c r="J90" i="9"/>
  <c r="K82" i="9"/>
  <c r="M82" i="9"/>
  <c r="N82" i="9" s="1"/>
  <c r="O82" i="9" s="1"/>
  <c r="J82" i="9"/>
  <c r="M74" i="9"/>
  <c r="N74" i="9" s="1"/>
  <c r="O74" i="9" s="1"/>
  <c r="K74" i="9"/>
  <c r="M66" i="9"/>
  <c r="N66" i="9" s="1"/>
  <c r="O66" i="9" s="1"/>
  <c r="K66" i="9"/>
  <c r="J66" i="9"/>
  <c r="M58" i="9"/>
  <c r="N58" i="9" s="1"/>
  <c r="O58" i="9" s="1"/>
  <c r="K58" i="9"/>
  <c r="J58" i="9"/>
  <c r="M50" i="9"/>
  <c r="N50" i="9" s="1"/>
  <c r="O50" i="9" s="1"/>
  <c r="K50" i="9"/>
  <c r="J50" i="9"/>
  <c r="M42" i="9"/>
  <c r="N42" i="9" s="1"/>
  <c r="O42" i="9" s="1"/>
  <c r="K42" i="9"/>
  <c r="J42" i="9"/>
  <c r="M34" i="9"/>
  <c r="N34" i="9" s="1"/>
  <c r="O34" i="9" s="1"/>
  <c r="K34" i="9"/>
  <c r="J34" i="9"/>
  <c r="M26" i="9"/>
  <c r="N26" i="9" s="1"/>
  <c r="O26" i="9" s="1"/>
  <c r="K26" i="9"/>
  <c r="M18" i="9"/>
  <c r="N18" i="9" s="1"/>
  <c r="O18" i="9" s="1"/>
  <c r="K18" i="9"/>
  <c r="J18" i="9"/>
  <c r="J295" i="9"/>
  <c r="J263" i="9"/>
  <c r="J231" i="9"/>
  <c r="J199" i="9"/>
  <c r="J119" i="9"/>
  <c r="J74" i="9"/>
  <c r="J24" i="9"/>
  <c r="K262" i="9"/>
  <c r="M273" i="9"/>
  <c r="N273" i="9" s="1"/>
  <c r="O273" i="9" s="1"/>
  <c r="K273" i="9"/>
  <c r="M241" i="9"/>
  <c r="N241" i="9" s="1"/>
  <c r="O241" i="9" s="1"/>
  <c r="K241" i="9"/>
  <c r="M217" i="9"/>
  <c r="N217" i="9" s="1"/>
  <c r="O217" i="9" s="1"/>
  <c r="K217" i="9"/>
  <c r="M201" i="9"/>
  <c r="N201" i="9" s="1"/>
  <c r="O201" i="9" s="1"/>
  <c r="K201" i="9"/>
  <c r="M177" i="9"/>
  <c r="N177" i="9" s="1"/>
  <c r="O177" i="9" s="1"/>
  <c r="K177" i="9"/>
  <c r="J177" i="9"/>
  <c r="M169" i="9"/>
  <c r="N169" i="9" s="1"/>
  <c r="O169" i="9" s="1"/>
  <c r="K169" i="9"/>
  <c r="J169" i="9"/>
  <c r="M161" i="9"/>
  <c r="N161" i="9" s="1"/>
  <c r="O161" i="9" s="1"/>
  <c r="K161" i="9"/>
  <c r="M153" i="9"/>
  <c r="N153" i="9" s="1"/>
  <c r="O153" i="9" s="1"/>
  <c r="K153" i="9"/>
  <c r="M145" i="9"/>
  <c r="N145" i="9" s="1"/>
  <c r="O145" i="9" s="1"/>
  <c r="K145" i="9"/>
  <c r="J145" i="9"/>
  <c r="M137" i="9"/>
  <c r="N137" i="9" s="1"/>
  <c r="O137" i="9" s="1"/>
  <c r="K137" i="9"/>
  <c r="J137" i="9"/>
  <c r="M129" i="9"/>
  <c r="N129" i="9" s="1"/>
  <c r="O129" i="9" s="1"/>
  <c r="K129" i="9"/>
  <c r="M121" i="9"/>
  <c r="N121" i="9" s="1"/>
  <c r="O121" i="9" s="1"/>
  <c r="K121" i="9"/>
  <c r="M113" i="9"/>
  <c r="N113" i="9" s="1"/>
  <c r="O113" i="9" s="1"/>
  <c r="K113" i="9"/>
  <c r="J113" i="9"/>
  <c r="M105" i="9"/>
  <c r="N105" i="9" s="1"/>
  <c r="O105" i="9" s="1"/>
  <c r="K105" i="9"/>
  <c r="J105" i="9"/>
  <c r="M97" i="9"/>
  <c r="N97" i="9" s="1"/>
  <c r="O97" i="9" s="1"/>
  <c r="K97" i="9"/>
  <c r="M89" i="9"/>
  <c r="N89" i="9" s="1"/>
  <c r="O89" i="9" s="1"/>
  <c r="K89" i="9"/>
  <c r="K81" i="9"/>
  <c r="M81" i="9"/>
  <c r="N81" i="9" s="1"/>
  <c r="O81" i="9" s="1"/>
  <c r="J81" i="9"/>
  <c r="M73" i="9"/>
  <c r="N73" i="9" s="1"/>
  <c r="O73" i="9" s="1"/>
  <c r="K73" i="9"/>
  <c r="J73" i="9"/>
  <c r="M65" i="9"/>
  <c r="N65" i="9" s="1"/>
  <c r="O65" i="9" s="1"/>
  <c r="K65" i="9"/>
  <c r="M57" i="9"/>
  <c r="N57" i="9" s="1"/>
  <c r="O57" i="9" s="1"/>
  <c r="K57" i="9"/>
  <c r="J57" i="9"/>
  <c r="M49" i="9"/>
  <c r="N49" i="9" s="1"/>
  <c r="O49" i="9" s="1"/>
  <c r="K49" i="9"/>
  <c r="M41" i="9"/>
  <c r="N41" i="9" s="1"/>
  <c r="O41" i="9" s="1"/>
  <c r="K41" i="9"/>
  <c r="J41" i="9"/>
  <c r="K33" i="9"/>
  <c r="M33" i="9"/>
  <c r="N33" i="9" s="1"/>
  <c r="O33" i="9" s="1"/>
  <c r="J33" i="9"/>
  <c r="K25" i="9"/>
  <c r="M25" i="9"/>
  <c r="N25" i="9" s="1"/>
  <c r="O25" i="9" s="1"/>
  <c r="J25" i="9"/>
  <c r="M17" i="9"/>
  <c r="N17" i="9" s="1"/>
  <c r="O17" i="9" s="1"/>
  <c r="K17" i="9"/>
  <c r="J17" i="9"/>
  <c r="J289" i="9"/>
  <c r="J257" i="9"/>
  <c r="J225" i="9"/>
  <c r="J193" i="9"/>
  <c r="J153" i="9"/>
  <c r="J111" i="9"/>
  <c r="J65" i="9"/>
  <c r="M15" i="9"/>
  <c r="N15" i="9" s="1"/>
  <c r="O15" i="9" s="1"/>
  <c r="M300" i="9"/>
  <c r="N300" i="9" s="1"/>
  <c r="O300" i="9" s="1"/>
  <c r="M292" i="9"/>
  <c r="N292" i="9" s="1"/>
  <c r="O292" i="9" s="1"/>
  <c r="I284" i="9"/>
  <c r="U284" i="9" s="1"/>
  <c r="M284" i="9"/>
  <c r="N284" i="9" s="1"/>
  <c r="O284" i="9" s="1"/>
  <c r="M276" i="9"/>
  <c r="N276" i="9" s="1"/>
  <c r="O276" i="9" s="1"/>
  <c r="M268" i="9"/>
  <c r="N268" i="9" s="1"/>
  <c r="O268" i="9" s="1"/>
  <c r="K268" i="9"/>
  <c r="M260" i="9"/>
  <c r="N260" i="9" s="1"/>
  <c r="O260" i="9" s="1"/>
  <c r="K260" i="9"/>
  <c r="M252" i="9"/>
  <c r="N252" i="9" s="1"/>
  <c r="O252" i="9" s="1"/>
  <c r="K252" i="9"/>
  <c r="M244" i="9"/>
  <c r="N244" i="9" s="1"/>
  <c r="O244" i="9" s="1"/>
  <c r="K244" i="9"/>
  <c r="M236" i="9"/>
  <c r="N236" i="9" s="1"/>
  <c r="O236" i="9" s="1"/>
  <c r="K236" i="9"/>
  <c r="I228" i="9"/>
  <c r="U228" i="9" s="1"/>
  <c r="M228" i="9"/>
  <c r="N228" i="9" s="1"/>
  <c r="O228" i="9" s="1"/>
  <c r="K228" i="9"/>
  <c r="M220" i="9"/>
  <c r="N220" i="9" s="1"/>
  <c r="O220" i="9" s="1"/>
  <c r="K220" i="9"/>
  <c r="M212" i="9"/>
  <c r="N212" i="9" s="1"/>
  <c r="O212" i="9" s="1"/>
  <c r="K212" i="9"/>
  <c r="M204" i="9"/>
  <c r="N204" i="9" s="1"/>
  <c r="O204" i="9" s="1"/>
  <c r="K204" i="9"/>
  <c r="M196" i="9"/>
  <c r="N196" i="9" s="1"/>
  <c r="O196" i="9" s="1"/>
  <c r="K196" i="9"/>
  <c r="M188" i="9"/>
  <c r="N188" i="9" s="1"/>
  <c r="O188" i="9" s="1"/>
  <c r="K188" i="9"/>
  <c r="M180" i="9"/>
  <c r="N180" i="9" s="1"/>
  <c r="O180" i="9" s="1"/>
  <c r="K180" i="9"/>
  <c r="M172" i="9"/>
  <c r="N172" i="9" s="1"/>
  <c r="O172" i="9" s="1"/>
  <c r="J172" i="9"/>
  <c r="K172" i="9"/>
  <c r="M164" i="9"/>
  <c r="N164" i="9" s="1"/>
  <c r="O164" i="9" s="1"/>
  <c r="J164" i="9"/>
  <c r="K164" i="9"/>
  <c r="M156" i="9"/>
  <c r="N156" i="9" s="1"/>
  <c r="O156" i="9" s="1"/>
  <c r="J156" i="9"/>
  <c r="K156" i="9"/>
  <c r="M148" i="9"/>
  <c r="N148" i="9" s="1"/>
  <c r="O148" i="9" s="1"/>
  <c r="J148" i="9"/>
  <c r="K148" i="9"/>
  <c r="M140" i="9"/>
  <c r="N140" i="9" s="1"/>
  <c r="O140" i="9" s="1"/>
  <c r="J140" i="9"/>
  <c r="K140" i="9"/>
  <c r="M132" i="9"/>
  <c r="N132" i="9" s="1"/>
  <c r="O132" i="9" s="1"/>
  <c r="J132" i="9"/>
  <c r="K132" i="9"/>
  <c r="M124" i="9"/>
  <c r="N124" i="9" s="1"/>
  <c r="O124" i="9" s="1"/>
  <c r="J124" i="9"/>
  <c r="K124" i="9"/>
  <c r="M116" i="9"/>
  <c r="N116" i="9" s="1"/>
  <c r="O116" i="9" s="1"/>
  <c r="J116" i="9"/>
  <c r="K116" i="9"/>
  <c r="M108" i="9"/>
  <c r="N108" i="9" s="1"/>
  <c r="O108" i="9" s="1"/>
  <c r="J108" i="9"/>
  <c r="K108" i="9"/>
  <c r="M100" i="9"/>
  <c r="N100" i="9" s="1"/>
  <c r="O100" i="9" s="1"/>
  <c r="J100" i="9"/>
  <c r="K100" i="9"/>
  <c r="M92" i="9"/>
  <c r="N92" i="9" s="1"/>
  <c r="O92" i="9" s="1"/>
  <c r="J92" i="9"/>
  <c r="K92" i="9"/>
  <c r="M84" i="9"/>
  <c r="N84" i="9" s="1"/>
  <c r="O84" i="9" s="1"/>
  <c r="J84" i="9"/>
  <c r="K84" i="9"/>
  <c r="M76" i="9"/>
  <c r="N76" i="9" s="1"/>
  <c r="O76" i="9" s="1"/>
  <c r="J76" i="9"/>
  <c r="K76" i="9"/>
  <c r="M68" i="9"/>
  <c r="N68" i="9" s="1"/>
  <c r="O68" i="9" s="1"/>
  <c r="J68" i="9"/>
  <c r="K68" i="9"/>
  <c r="M60" i="9"/>
  <c r="N60" i="9" s="1"/>
  <c r="O60" i="9" s="1"/>
  <c r="J60" i="9"/>
  <c r="K60" i="9"/>
  <c r="M52" i="9"/>
  <c r="N52" i="9" s="1"/>
  <c r="O52" i="9" s="1"/>
  <c r="J52" i="9"/>
  <c r="K52" i="9"/>
  <c r="M44" i="9"/>
  <c r="N44" i="9" s="1"/>
  <c r="O44" i="9" s="1"/>
  <c r="J44" i="9"/>
  <c r="K44" i="9"/>
  <c r="M36" i="9"/>
  <c r="N36" i="9" s="1"/>
  <c r="O36" i="9" s="1"/>
  <c r="K36" i="9"/>
  <c r="J36" i="9"/>
  <c r="M28" i="9"/>
  <c r="N28" i="9" s="1"/>
  <c r="O28" i="9" s="1"/>
  <c r="J28" i="9"/>
  <c r="K28" i="9"/>
  <c r="M20" i="9"/>
  <c r="N20" i="9" s="1"/>
  <c r="O20" i="9" s="1"/>
  <c r="J20" i="9"/>
  <c r="K276" i="9"/>
  <c r="I307" i="9"/>
  <c r="U307" i="9" s="1"/>
  <c r="M307" i="9"/>
  <c r="N307" i="9" s="1"/>
  <c r="O307" i="9" s="1"/>
  <c r="M291" i="9"/>
  <c r="N291" i="9" s="1"/>
  <c r="O291" i="9" s="1"/>
  <c r="M283" i="9"/>
  <c r="N283" i="9" s="1"/>
  <c r="O283" i="9" s="1"/>
  <c r="M267" i="9"/>
  <c r="N267" i="9" s="1"/>
  <c r="O267" i="9" s="1"/>
  <c r="M259" i="9"/>
  <c r="N259" i="9" s="1"/>
  <c r="O259" i="9" s="1"/>
  <c r="M251" i="9"/>
  <c r="N251" i="9" s="1"/>
  <c r="O251" i="9" s="1"/>
  <c r="M243" i="9"/>
  <c r="N243" i="9" s="1"/>
  <c r="O243" i="9" s="1"/>
  <c r="M227" i="9"/>
  <c r="N227" i="9" s="1"/>
  <c r="O227" i="9" s="1"/>
  <c r="M219" i="9"/>
  <c r="N219" i="9" s="1"/>
  <c r="O219" i="9" s="1"/>
  <c r="I203" i="9"/>
  <c r="U203" i="9" s="1"/>
  <c r="M203" i="9"/>
  <c r="N203" i="9" s="1"/>
  <c r="O203" i="9" s="1"/>
  <c r="M195" i="9"/>
  <c r="N195" i="9" s="1"/>
  <c r="O195" i="9" s="1"/>
  <c r="M187" i="9"/>
  <c r="N187" i="9" s="1"/>
  <c r="O187" i="9" s="1"/>
  <c r="J187" i="9"/>
  <c r="M179" i="9"/>
  <c r="N179" i="9" s="1"/>
  <c r="O179" i="9" s="1"/>
  <c r="J179" i="9"/>
  <c r="M171" i="9"/>
  <c r="N171" i="9" s="1"/>
  <c r="O171" i="9" s="1"/>
  <c r="J171" i="9"/>
  <c r="M163" i="9"/>
  <c r="N163" i="9" s="1"/>
  <c r="O163" i="9" s="1"/>
  <c r="J163" i="9"/>
  <c r="M155" i="9"/>
  <c r="N155" i="9" s="1"/>
  <c r="O155" i="9" s="1"/>
  <c r="J155" i="9"/>
  <c r="M147" i="9"/>
  <c r="N147" i="9" s="1"/>
  <c r="O147" i="9" s="1"/>
  <c r="J147" i="9"/>
  <c r="M139" i="9"/>
  <c r="N139" i="9" s="1"/>
  <c r="O139" i="9" s="1"/>
  <c r="J139" i="9"/>
  <c r="M131" i="9"/>
  <c r="N131" i="9" s="1"/>
  <c r="O131" i="9" s="1"/>
  <c r="J131" i="9"/>
  <c r="M123" i="9"/>
  <c r="N123" i="9" s="1"/>
  <c r="O123" i="9" s="1"/>
  <c r="J123" i="9"/>
  <c r="M115" i="9"/>
  <c r="N115" i="9" s="1"/>
  <c r="O115" i="9" s="1"/>
  <c r="J115" i="9"/>
  <c r="M107" i="9"/>
  <c r="N107" i="9" s="1"/>
  <c r="O107" i="9" s="1"/>
  <c r="J107" i="9"/>
  <c r="M99" i="9"/>
  <c r="N99" i="9" s="1"/>
  <c r="O99" i="9" s="1"/>
  <c r="J99" i="9"/>
  <c r="M91" i="9"/>
  <c r="N91" i="9" s="1"/>
  <c r="O91" i="9" s="1"/>
  <c r="J91" i="9"/>
  <c r="M83" i="9"/>
  <c r="N83" i="9" s="1"/>
  <c r="O83" i="9" s="1"/>
  <c r="J83" i="9"/>
  <c r="M75" i="9"/>
  <c r="N75" i="9" s="1"/>
  <c r="O75" i="9" s="1"/>
  <c r="J75" i="9"/>
  <c r="K75" i="9"/>
  <c r="M67" i="9"/>
  <c r="N67" i="9" s="1"/>
  <c r="O67" i="9" s="1"/>
  <c r="J67" i="9"/>
  <c r="K67" i="9"/>
  <c r="M59" i="9"/>
  <c r="N59" i="9" s="1"/>
  <c r="O59" i="9" s="1"/>
  <c r="J59" i="9"/>
  <c r="K59" i="9"/>
  <c r="M51" i="9"/>
  <c r="N51" i="9" s="1"/>
  <c r="O51" i="9" s="1"/>
  <c r="J51" i="9"/>
  <c r="K51" i="9"/>
  <c r="M43" i="9"/>
  <c r="N43" i="9" s="1"/>
  <c r="O43" i="9" s="1"/>
  <c r="J43" i="9"/>
  <c r="K43" i="9"/>
  <c r="M35" i="9"/>
  <c r="N35" i="9" s="1"/>
  <c r="O35" i="9" s="1"/>
  <c r="J35" i="9"/>
  <c r="M27" i="9"/>
  <c r="N27" i="9" s="1"/>
  <c r="O27" i="9" s="1"/>
  <c r="J27" i="9"/>
  <c r="K27" i="9"/>
  <c r="M19" i="9"/>
  <c r="N19" i="9" s="1"/>
  <c r="O19" i="9" s="1"/>
  <c r="J19" i="9"/>
  <c r="K19" i="9"/>
  <c r="J180" i="9"/>
  <c r="K300" i="9"/>
  <c r="K275" i="9"/>
  <c r="K259" i="9"/>
  <c r="K243" i="9"/>
  <c r="K227" i="9"/>
  <c r="K211" i="9"/>
  <c r="K195" i="9"/>
  <c r="K179" i="9"/>
  <c r="K163" i="9"/>
  <c r="K147" i="9"/>
  <c r="K131" i="9"/>
  <c r="K115" i="9"/>
  <c r="K35" i="9"/>
  <c r="J300" i="9"/>
  <c r="J292" i="9"/>
  <c r="J284" i="9"/>
  <c r="J276" i="9"/>
  <c r="J268" i="9"/>
  <c r="J260" i="9"/>
  <c r="J252" i="9"/>
  <c r="J244" i="9"/>
  <c r="J236" i="9"/>
  <c r="J228" i="9"/>
  <c r="J220" i="9"/>
  <c r="J212" i="9"/>
  <c r="J204" i="9"/>
  <c r="J196" i="9"/>
  <c r="J188" i="9"/>
  <c r="K299" i="9"/>
  <c r="J307" i="9"/>
  <c r="J299" i="9"/>
  <c r="J291" i="9"/>
  <c r="J283" i="9"/>
  <c r="J275" i="9"/>
  <c r="J267" i="9"/>
  <c r="J259" i="9"/>
  <c r="J251" i="9"/>
  <c r="J243" i="9"/>
  <c r="J235" i="9"/>
  <c r="J227" i="9"/>
  <c r="J219" i="9"/>
  <c r="J211" i="9"/>
  <c r="J203" i="9"/>
  <c r="J195" i="9"/>
  <c r="K284" i="9"/>
  <c r="K91" i="9"/>
  <c r="K283" i="9"/>
  <c r="K20" i="9"/>
  <c r="I252" i="9"/>
  <c r="U252" i="9" s="1"/>
  <c r="I305" i="9"/>
  <c r="U305" i="9" s="1"/>
  <c r="I150" i="9"/>
  <c r="U150" i="9" s="1"/>
  <c r="I157" i="9"/>
  <c r="U157" i="9" s="1"/>
  <c r="I273" i="9"/>
  <c r="U273" i="9" s="1"/>
  <c r="I190" i="9"/>
  <c r="U190" i="9" s="1"/>
  <c r="I109" i="9"/>
  <c r="U109" i="9" s="1"/>
  <c r="I46" i="9"/>
  <c r="U46" i="9" s="1"/>
  <c r="I274" i="9"/>
  <c r="U274" i="9" s="1"/>
  <c r="I93" i="9"/>
  <c r="U93" i="9" s="1"/>
  <c r="I97" i="9"/>
  <c r="U97" i="9" s="1"/>
  <c r="I89" i="9"/>
  <c r="U89" i="9" s="1"/>
  <c r="I81" i="9"/>
  <c r="U81" i="9" s="1"/>
  <c r="I218" i="9"/>
  <c r="U218" i="9" s="1"/>
  <c r="I134" i="9"/>
  <c r="U134" i="9" s="1"/>
  <c r="I86" i="9"/>
  <c r="U86" i="9" s="1"/>
  <c r="I32" i="9"/>
  <c r="U32" i="9" s="1"/>
  <c r="I261" i="9"/>
  <c r="U261" i="9" s="1"/>
  <c r="I166" i="9"/>
  <c r="U166" i="9" s="1"/>
  <c r="I302" i="9"/>
  <c r="U302" i="9" s="1"/>
  <c r="I278" i="9"/>
  <c r="U278" i="9" s="1"/>
  <c r="I270" i="9"/>
  <c r="U270" i="9" s="1"/>
  <c r="I246" i="9"/>
  <c r="U246" i="9" s="1"/>
  <c r="I206" i="9"/>
  <c r="U206" i="9" s="1"/>
  <c r="I198" i="9"/>
  <c r="U198" i="9" s="1"/>
  <c r="I78" i="9"/>
  <c r="U78" i="9" s="1"/>
  <c r="I62" i="9"/>
  <c r="U62" i="9" s="1"/>
  <c r="I260" i="9"/>
  <c r="U260" i="9" s="1"/>
  <c r="I244" i="9"/>
  <c r="U244" i="9" s="1"/>
  <c r="I212" i="9"/>
  <c r="U212" i="9" s="1"/>
  <c r="I196" i="9"/>
  <c r="U196" i="9" s="1"/>
  <c r="I188" i="9"/>
  <c r="U188" i="9" s="1"/>
  <c r="I172" i="9"/>
  <c r="U172" i="9" s="1"/>
  <c r="I164" i="9"/>
  <c r="U164" i="9" s="1"/>
  <c r="I156" i="9"/>
  <c r="U156" i="9" s="1"/>
  <c r="I148" i="9"/>
  <c r="U148" i="9" s="1"/>
  <c r="I132" i="9"/>
  <c r="U132" i="9" s="1"/>
  <c r="I124" i="9"/>
  <c r="U124" i="9" s="1"/>
  <c r="I116" i="9"/>
  <c r="U116" i="9" s="1"/>
  <c r="I108" i="9"/>
  <c r="U108" i="9" s="1"/>
  <c r="I100" i="9"/>
  <c r="U100" i="9" s="1"/>
  <c r="I92" i="9"/>
  <c r="U92" i="9" s="1"/>
  <c r="I84" i="9"/>
  <c r="U84" i="9" s="1"/>
  <c r="I76" i="9"/>
  <c r="U76" i="9" s="1"/>
  <c r="I68" i="9"/>
  <c r="U68" i="9" s="1"/>
  <c r="I60" i="9"/>
  <c r="U60" i="9" s="1"/>
  <c r="I52" i="9"/>
  <c r="U52" i="9" s="1"/>
  <c r="I44" i="9"/>
  <c r="U44" i="9" s="1"/>
  <c r="I36" i="9"/>
  <c r="U36" i="9" s="1"/>
  <c r="I28" i="9"/>
  <c r="U28" i="9" s="1"/>
  <c r="I20" i="9"/>
  <c r="U20" i="9" s="1"/>
  <c r="I275" i="9"/>
  <c r="U275" i="9" s="1"/>
  <c r="I300" i="9"/>
  <c r="U300" i="9" s="1"/>
  <c r="I276" i="9"/>
  <c r="U276" i="9" s="1"/>
  <c r="I236" i="9"/>
  <c r="U236" i="9" s="1"/>
  <c r="I220" i="9"/>
  <c r="U220" i="9" s="1"/>
  <c r="I180" i="9"/>
  <c r="U180" i="9" s="1"/>
  <c r="I140" i="9"/>
  <c r="U140" i="9" s="1"/>
  <c r="I259" i="9"/>
  <c r="U259" i="9" s="1"/>
  <c r="I227" i="9"/>
  <c r="U227" i="9" s="1"/>
  <c r="I219" i="9"/>
  <c r="U219" i="9" s="1"/>
  <c r="I211" i="9"/>
  <c r="U211" i="9" s="1"/>
  <c r="I195" i="9"/>
  <c r="U195" i="9" s="1"/>
  <c r="I187" i="9"/>
  <c r="U187" i="9" s="1"/>
  <c r="I179" i="9"/>
  <c r="U179" i="9" s="1"/>
  <c r="I171" i="9"/>
  <c r="U171" i="9" s="1"/>
  <c r="I163" i="9"/>
  <c r="U163" i="9" s="1"/>
  <c r="I155" i="9"/>
  <c r="U155" i="9" s="1"/>
  <c r="I147" i="9"/>
  <c r="U147" i="9" s="1"/>
  <c r="I139" i="9"/>
  <c r="U139" i="9" s="1"/>
  <c r="I131" i="9"/>
  <c r="U131" i="9" s="1"/>
  <c r="I123" i="9"/>
  <c r="U123" i="9" s="1"/>
  <c r="I115" i="9"/>
  <c r="U115" i="9" s="1"/>
  <c r="I107" i="9"/>
  <c r="U107" i="9" s="1"/>
  <c r="I99" i="9"/>
  <c r="U99" i="9" s="1"/>
  <c r="I83" i="9"/>
  <c r="U83" i="9" s="1"/>
  <c r="I75" i="9"/>
  <c r="U75" i="9" s="1"/>
  <c r="I67" i="9"/>
  <c r="U67" i="9" s="1"/>
  <c r="I59" i="9"/>
  <c r="U59" i="9" s="1"/>
  <c r="I43" i="9"/>
  <c r="U43" i="9" s="1"/>
  <c r="I35" i="9"/>
  <c r="U35" i="9" s="1"/>
  <c r="I19" i="9"/>
  <c r="U19" i="9" s="1"/>
  <c r="I91" i="9"/>
  <c r="U91" i="9" s="1"/>
  <c r="I299" i="9"/>
  <c r="U299" i="9" s="1"/>
  <c r="I291" i="9"/>
  <c r="U291" i="9" s="1"/>
  <c r="I283" i="9"/>
  <c r="U283" i="9" s="1"/>
  <c r="I267" i="9"/>
  <c r="U267" i="9" s="1"/>
  <c r="I251" i="9"/>
  <c r="U251" i="9" s="1"/>
  <c r="I235" i="9"/>
  <c r="U235" i="9" s="1"/>
  <c r="I282" i="9"/>
  <c r="U282" i="9" s="1"/>
  <c r="I266" i="9"/>
  <c r="U266" i="9" s="1"/>
  <c r="I250" i="9"/>
  <c r="U250" i="9" s="1"/>
  <c r="I234" i="9"/>
  <c r="U234" i="9" s="1"/>
  <c r="I202" i="9"/>
  <c r="U202" i="9" s="1"/>
  <c r="I243" i="9"/>
  <c r="U243" i="9" s="1"/>
  <c r="I292" i="9"/>
  <c r="U292" i="9" s="1"/>
  <c r="I268" i="9"/>
  <c r="U268" i="9" s="1"/>
  <c r="I298" i="9"/>
  <c r="U298" i="9" s="1"/>
  <c r="I290" i="9"/>
  <c r="U290" i="9" s="1"/>
  <c r="I258" i="9"/>
  <c r="U258" i="9" s="1"/>
  <c r="I226" i="9"/>
  <c r="U226" i="9" s="1"/>
  <c r="I210" i="9"/>
  <c r="U210" i="9" s="1"/>
  <c r="I194" i="9"/>
  <c r="U194" i="9" s="1"/>
  <c r="I242" i="9"/>
  <c r="U242" i="9" s="1"/>
  <c r="I204" i="9"/>
  <c r="U204" i="9" s="1"/>
  <c r="I27" i="9"/>
  <c r="U27" i="9" s="1"/>
  <c r="I90" i="9"/>
  <c r="U90" i="9" s="1"/>
  <c r="I74" i="9"/>
  <c r="U74" i="9" s="1"/>
  <c r="I58" i="9"/>
  <c r="U58" i="9" s="1"/>
  <c r="I50" i="9"/>
  <c r="U50" i="9" s="1"/>
  <c r="I34" i="9"/>
  <c r="U34" i="9" s="1"/>
  <c r="I26" i="9"/>
  <c r="U26" i="9" s="1"/>
  <c r="I18" i="9"/>
  <c r="U18" i="9" s="1"/>
  <c r="I241" i="9"/>
  <c r="U241" i="9" s="1"/>
  <c r="I233" i="9"/>
  <c r="U233" i="9" s="1"/>
  <c r="I225" i="9"/>
  <c r="U225" i="9" s="1"/>
  <c r="I217" i="9"/>
  <c r="U217" i="9" s="1"/>
  <c r="I209" i="9"/>
  <c r="U209" i="9" s="1"/>
  <c r="I201" i="9"/>
  <c r="U201" i="9" s="1"/>
  <c r="I193" i="9"/>
  <c r="U193" i="9" s="1"/>
  <c r="I185" i="9"/>
  <c r="U185" i="9" s="1"/>
  <c r="I177" i="9"/>
  <c r="U177" i="9" s="1"/>
  <c r="I169" i="9"/>
  <c r="U169" i="9" s="1"/>
  <c r="I161" i="9"/>
  <c r="U161" i="9" s="1"/>
  <c r="I153" i="9"/>
  <c r="U153" i="9" s="1"/>
  <c r="I145" i="9"/>
  <c r="U145" i="9" s="1"/>
  <c r="I137" i="9"/>
  <c r="U137" i="9" s="1"/>
  <c r="I129" i="9"/>
  <c r="U129" i="9" s="1"/>
  <c r="I121" i="9"/>
  <c r="U121" i="9" s="1"/>
  <c r="I113" i="9"/>
  <c r="U113" i="9" s="1"/>
  <c r="I73" i="9"/>
  <c r="U73" i="9" s="1"/>
  <c r="I57" i="9"/>
  <c r="U57" i="9" s="1"/>
  <c r="I49" i="9"/>
  <c r="U49" i="9" s="1"/>
  <c r="I41" i="9"/>
  <c r="U41" i="9" s="1"/>
  <c r="I33" i="9"/>
  <c r="U33" i="9" s="1"/>
  <c r="I17" i="9"/>
  <c r="U17" i="9" s="1"/>
  <c r="I237" i="9"/>
  <c r="U237" i="9" s="1"/>
  <c r="I186" i="9"/>
  <c r="U186" i="9" s="1"/>
  <c r="I170" i="9"/>
  <c r="U170" i="9" s="1"/>
  <c r="I154" i="9"/>
  <c r="U154" i="9" s="1"/>
  <c r="I138" i="9"/>
  <c r="U138" i="9" s="1"/>
  <c r="I122" i="9"/>
  <c r="U122" i="9" s="1"/>
  <c r="I106" i="9"/>
  <c r="U106" i="9" s="1"/>
  <c r="I85" i="9"/>
  <c r="U85" i="9" s="1"/>
  <c r="I21" i="9"/>
  <c r="U21" i="9" s="1"/>
  <c r="I304" i="9"/>
  <c r="U304" i="9" s="1"/>
  <c r="I288" i="9"/>
  <c r="U288" i="9" s="1"/>
  <c r="I272" i="9"/>
  <c r="U272" i="9" s="1"/>
  <c r="I256" i="9"/>
  <c r="U256" i="9" s="1"/>
  <c r="I240" i="9"/>
  <c r="U240" i="9" s="1"/>
  <c r="I224" i="9"/>
  <c r="U224" i="9" s="1"/>
  <c r="I208" i="9"/>
  <c r="U208" i="9" s="1"/>
  <c r="I192" i="9"/>
  <c r="U192" i="9" s="1"/>
  <c r="I176" i="9"/>
  <c r="U176" i="9" s="1"/>
  <c r="I160" i="9"/>
  <c r="U160" i="9" s="1"/>
  <c r="I144" i="9"/>
  <c r="U144" i="9" s="1"/>
  <c r="I128" i="9"/>
  <c r="U128" i="9" s="1"/>
  <c r="I112" i="9"/>
  <c r="U112" i="9" s="1"/>
  <c r="I96" i="9"/>
  <c r="U96" i="9" s="1"/>
  <c r="I80" i="9"/>
  <c r="U80" i="9" s="1"/>
  <c r="I56" i="9"/>
  <c r="U56" i="9" s="1"/>
  <c r="I303" i="9"/>
  <c r="U303" i="9" s="1"/>
  <c r="I295" i="9"/>
  <c r="U295" i="9" s="1"/>
  <c r="I271" i="9"/>
  <c r="U271" i="9" s="1"/>
  <c r="I247" i="9"/>
  <c r="U247" i="9" s="1"/>
  <c r="I239" i="9"/>
  <c r="U239" i="9" s="1"/>
  <c r="I223" i="9"/>
  <c r="U223" i="9" s="1"/>
  <c r="I215" i="9"/>
  <c r="U215" i="9" s="1"/>
  <c r="I207" i="9"/>
  <c r="U207" i="9" s="1"/>
  <c r="I199" i="9"/>
  <c r="U199" i="9" s="1"/>
  <c r="I191" i="9"/>
  <c r="U191" i="9" s="1"/>
  <c r="I183" i="9"/>
  <c r="U183" i="9" s="1"/>
  <c r="I175" i="9"/>
  <c r="U175" i="9" s="1"/>
  <c r="I167" i="9"/>
  <c r="U167" i="9" s="1"/>
  <c r="I159" i="9"/>
  <c r="U159" i="9" s="1"/>
  <c r="I151" i="9"/>
  <c r="U151" i="9" s="1"/>
  <c r="I143" i="9"/>
  <c r="U143" i="9" s="1"/>
  <c r="I135" i="9"/>
  <c r="U135" i="9" s="1"/>
  <c r="I127" i="9"/>
  <c r="U127" i="9" s="1"/>
  <c r="I119" i="9"/>
  <c r="U119" i="9" s="1"/>
  <c r="I111" i="9"/>
  <c r="U111" i="9" s="1"/>
  <c r="I103" i="9"/>
  <c r="U103" i="9" s="1"/>
  <c r="I95" i="9"/>
  <c r="U95" i="9" s="1"/>
  <c r="I87" i="9"/>
  <c r="U87" i="9" s="1"/>
  <c r="I79" i="9"/>
  <c r="U79" i="9" s="1"/>
  <c r="I71" i="9"/>
  <c r="U71" i="9" s="1"/>
  <c r="I63" i="9"/>
  <c r="U63" i="9" s="1"/>
  <c r="I55" i="9"/>
  <c r="U55" i="9" s="1"/>
  <c r="I47" i="9"/>
  <c r="U47" i="9" s="1"/>
  <c r="I39" i="9"/>
  <c r="U39" i="9" s="1"/>
  <c r="I31" i="9"/>
  <c r="U31" i="9" s="1"/>
  <c r="I23" i="9"/>
  <c r="U23" i="9" s="1"/>
  <c r="I221" i="9"/>
  <c r="U221" i="9" s="1"/>
  <c r="I181" i="9"/>
  <c r="U181" i="9" s="1"/>
  <c r="I165" i="9"/>
  <c r="U165" i="9" s="1"/>
  <c r="I149" i="9"/>
  <c r="U149" i="9" s="1"/>
  <c r="I133" i="9"/>
  <c r="U133" i="9" s="1"/>
  <c r="I117" i="9"/>
  <c r="U117" i="9" s="1"/>
  <c r="I101" i="9"/>
  <c r="U101" i="9" s="1"/>
  <c r="I37" i="9"/>
  <c r="U37" i="9" s="1"/>
  <c r="I287" i="9"/>
  <c r="U287" i="9" s="1"/>
  <c r="I255" i="9"/>
  <c r="U255" i="9" s="1"/>
  <c r="I289" i="9"/>
  <c r="U289" i="9" s="1"/>
  <c r="I277" i="9"/>
  <c r="U277" i="9" s="1"/>
  <c r="I257" i="9"/>
  <c r="U257" i="9" s="1"/>
  <c r="I245" i="9"/>
  <c r="U245" i="9" s="1"/>
  <c r="I77" i="9"/>
  <c r="U77" i="9" s="1"/>
  <c r="I54" i="9"/>
  <c r="U54" i="9" s="1"/>
  <c r="I98" i="9"/>
  <c r="U98" i="9" s="1"/>
  <c r="I82" i="9"/>
  <c r="U82" i="9" s="1"/>
  <c r="I66" i="9"/>
  <c r="U66" i="9" s="1"/>
  <c r="I42" i="9"/>
  <c r="U42" i="9" s="1"/>
  <c r="I296" i="9"/>
  <c r="U296" i="9" s="1"/>
  <c r="I280" i="9"/>
  <c r="U280" i="9" s="1"/>
  <c r="I264" i="9"/>
  <c r="U264" i="9" s="1"/>
  <c r="I248" i="9"/>
  <c r="U248" i="9" s="1"/>
  <c r="I232" i="9"/>
  <c r="U232" i="9" s="1"/>
  <c r="I216" i="9"/>
  <c r="U216" i="9" s="1"/>
  <c r="I200" i="9"/>
  <c r="U200" i="9" s="1"/>
  <c r="I184" i="9"/>
  <c r="U184" i="9" s="1"/>
  <c r="I168" i="9"/>
  <c r="U168" i="9" s="1"/>
  <c r="I152" i="9"/>
  <c r="U152" i="9" s="1"/>
  <c r="I136" i="9"/>
  <c r="U136" i="9" s="1"/>
  <c r="I120" i="9"/>
  <c r="U120" i="9" s="1"/>
  <c r="I104" i="9"/>
  <c r="U104" i="9" s="1"/>
  <c r="I88" i="9"/>
  <c r="U88" i="9" s="1"/>
  <c r="I72" i="9"/>
  <c r="U72" i="9" s="1"/>
  <c r="I64" i="9"/>
  <c r="U64" i="9" s="1"/>
  <c r="I48" i="9"/>
  <c r="U48" i="9" s="1"/>
  <c r="I40" i="9"/>
  <c r="U40" i="9" s="1"/>
  <c r="I279" i="9"/>
  <c r="U279" i="9" s="1"/>
  <c r="I263" i="9"/>
  <c r="U263" i="9" s="1"/>
  <c r="I231" i="9"/>
  <c r="U231" i="9" s="1"/>
  <c r="I16" i="9"/>
  <c r="U16" i="9" s="1"/>
  <c r="I286" i="9"/>
  <c r="U286" i="9" s="1"/>
  <c r="I254" i="9"/>
  <c r="U254" i="9" s="1"/>
  <c r="I230" i="9"/>
  <c r="U230" i="9" s="1"/>
  <c r="I205" i="9"/>
  <c r="U205" i="9" s="1"/>
  <c r="I178" i="9"/>
  <c r="U178" i="9" s="1"/>
  <c r="I162" i="9"/>
  <c r="U162" i="9" s="1"/>
  <c r="I146" i="9"/>
  <c r="U146" i="9" s="1"/>
  <c r="I130" i="9"/>
  <c r="U130" i="9" s="1"/>
  <c r="I114" i="9"/>
  <c r="U114" i="9" s="1"/>
  <c r="I94" i="9"/>
  <c r="U94" i="9" s="1"/>
  <c r="I53" i="9"/>
  <c r="U53" i="9" s="1"/>
  <c r="I30" i="9"/>
  <c r="U30" i="9" s="1"/>
  <c r="I105" i="9"/>
  <c r="U105" i="9" s="1"/>
  <c r="I65" i="9"/>
  <c r="U65" i="9" s="1"/>
  <c r="I25" i="9"/>
  <c r="U25" i="9" s="1"/>
  <c r="I24" i="9"/>
  <c r="U24" i="9" s="1"/>
  <c r="G12" i="9"/>
  <c r="H11" i="9"/>
  <c r="H10" i="9"/>
  <c r="H13" i="9"/>
  <c r="F12" i="9"/>
  <c r="W35" i="9" l="1"/>
  <c r="V187" i="9"/>
  <c r="W201" i="9"/>
  <c r="W239" i="9"/>
  <c r="W232" i="9"/>
  <c r="W183" i="9"/>
  <c r="V86" i="9"/>
  <c r="W174" i="9"/>
  <c r="V294" i="9"/>
  <c r="V168" i="9"/>
  <c r="V161" i="9"/>
  <c r="V195" i="9"/>
  <c r="V252" i="9"/>
  <c r="W68" i="9"/>
  <c r="W132" i="9"/>
  <c r="V172" i="9"/>
  <c r="V113" i="9"/>
  <c r="W18" i="9"/>
  <c r="W218" i="9"/>
  <c r="V282" i="9"/>
  <c r="W95" i="9"/>
  <c r="W263" i="9"/>
  <c r="V128" i="9"/>
  <c r="V192" i="9"/>
  <c r="W304" i="9"/>
  <c r="W297" i="9"/>
  <c r="W103" i="9"/>
  <c r="W176" i="9"/>
  <c r="W209" i="9"/>
  <c r="V29" i="9"/>
  <c r="V85" i="9"/>
  <c r="W133" i="9"/>
  <c r="V181" i="9"/>
  <c r="V197" i="9"/>
  <c r="W22" i="9"/>
  <c r="W86" i="9"/>
  <c r="W158" i="9"/>
  <c r="V71" i="9"/>
  <c r="W191" i="9"/>
  <c r="V64" i="9"/>
  <c r="W168" i="9"/>
  <c r="V185" i="9"/>
  <c r="W123" i="9"/>
  <c r="V217" i="9"/>
  <c r="V267" i="9"/>
  <c r="V260" i="9"/>
  <c r="W259" i="9"/>
  <c r="W27" i="9"/>
  <c r="V99" i="9"/>
  <c r="V131" i="9"/>
  <c r="V163" i="9"/>
  <c r="W28" i="9"/>
  <c r="V68" i="9"/>
  <c r="W92" i="9"/>
  <c r="V132" i="9"/>
  <c r="W156" i="9"/>
  <c r="W236" i="9"/>
  <c r="W268" i="9"/>
  <c r="V65" i="9"/>
  <c r="W17" i="9"/>
  <c r="V41" i="9"/>
  <c r="W65" i="9"/>
  <c r="W89" i="9"/>
  <c r="W113" i="9"/>
  <c r="V169" i="9"/>
  <c r="W217" i="9"/>
  <c r="V74" i="9"/>
  <c r="W66" i="9"/>
  <c r="W90" i="9"/>
  <c r="V114" i="9"/>
  <c r="V154" i="9"/>
  <c r="V178" i="9"/>
  <c r="V218" i="9"/>
  <c r="W242" i="9"/>
  <c r="V306" i="9"/>
  <c r="V55" i="9"/>
  <c r="W175" i="9"/>
  <c r="W128" i="9"/>
  <c r="V256" i="9"/>
  <c r="W193" i="9"/>
  <c r="V173" i="9"/>
  <c r="V281" i="9"/>
  <c r="W215" i="9"/>
  <c r="W24" i="9"/>
  <c r="V96" i="9"/>
  <c r="V200" i="9"/>
  <c r="W248" i="9"/>
  <c r="V133" i="9"/>
  <c r="W69" i="9"/>
  <c r="W117" i="9"/>
  <c r="W157" i="9"/>
  <c r="W181" i="9"/>
  <c r="V237" i="9"/>
  <c r="V301" i="9"/>
  <c r="W46" i="9"/>
  <c r="V70" i="9"/>
  <c r="V110" i="9"/>
  <c r="V126" i="9"/>
  <c r="W142" i="9"/>
  <c r="V198" i="9"/>
  <c r="W254" i="9"/>
  <c r="W278" i="9"/>
  <c r="W127" i="9"/>
  <c r="W295" i="9"/>
  <c r="W64" i="9"/>
  <c r="V120" i="9"/>
  <c r="W240" i="9"/>
  <c r="W185" i="9"/>
  <c r="W293" i="9"/>
  <c r="V239" i="9"/>
  <c r="V233" i="9"/>
  <c r="V129" i="9"/>
  <c r="W284" i="9"/>
  <c r="V244" i="9"/>
  <c r="V43" i="9"/>
  <c r="V155" i="9"/>
  <c r="V84" i="9"/>
  <c r="W108" i="9"/>
  <c r="W172" i="9"/>
  <c r="W260" i="9"/>
  <c r="W57" i="9"/>
  <c r="W161" i="9"/>
  <c r="V130" i="9"/>
  <c r="W194" i="9"/>
  <c r="W258" i="9"/>
  <c r="W39" i="9"/>
  <c r="V103" i="9"/>
  <c r="V248" i="9"/>
  <c r="V45" i="9"/>
  <c r="W197" i="9"/>
  <c r="W269" i="9"/>
  <c r="V158" i="9"/>
  <c r="V214" i="9"/>
  <c r="V230" i="9"/>
  <c r="W270" i="9"/>
  <c r="V240" i="9"/>
  <c r="W288" i="9"/>
  <c r="V201" i="9"/>
  <c r="V215" i="9"/>
  <c r="V49" i="9"/>
  <c r="V259" i="9"/>
  <c r="V188" i="9"/>
  <c r="W115" i="9"/>
  <c r="W243" i="9"/>
  <c r="V67" i="9"/>
  <c r="V44" i="9"/>
  <c r="V108" i="9"/>
  <c r="W204" i="9"/>
  <c r="V17" i="9"/>
  <c r="W33" i="9"/>
  <c r="W81" i="9"/>
  <c r="W137" i="9"/>
  <c r="V24" i="9"/>
  <c r="W42" i="9"/>
  <c r="V66" i="9"/>
  <c r="V90" i="9"/>
  <c r="W130" i="9"/>
  <c r="W154" i="9"/>
  <c r="V194" i="9"/>
  <c r="V258" i="9"/>
  <c r="W306" i="9"/>
  <c r="W56" i="9"/>
  <c r="V87" i="9"/>
  <c r="V40" i="9"/>
  <c r="V157" i="9"/>
  <c r="W253" i="9"/>
  <c r="W301" i="9"/>
  <c r="W70" i="9"/>
  <c r="V142" i="9"/>
  <c r="W198" i="9"/>
  <c r="V254" i="9"/>
  <c r="W294" i="9"/>
  <c r="V127" i="9"/>
  <c r="W271" i="9"/>
  <c r="W112" i="9"/>
  <c r="W305" i="9"/>
  <c r="W99" i="9"/>
  <c r="V273" i="9"/>
  <c r="V223" i="9"/>
  <c r="V97" i="9"/>
  <c r="V203" i="9"/>
  <c r="V196" i="9"/>
  <c r="W131" i="9"/>
  <c r="W51" i="9"/>
  <c r="V211" i="9"/>
  <c r="V275" i="9"/>
  <c r="V204" i="9"/>
  <c r="V268" i="9"/>
  <c r="W147" i="9"/>
  <c r="W275" i="9"/>
  <c r="V27" i="9"/>
  <c r="V51" i="9"/>
  <c r="W75" i="9"/>
  <c r="V28" i="9"/>
  <c r="W52" i="9"/>
  <c r="V92" i="9"/>
  <c r="W116" i="9"/>
  <c r="V156" i="9"/>
  <c r="W180" i="9"/>
  <c r="W212" i="9"/>
  <c r="V111" i="9"/>
  <c r="W41" i="9"/>
  <c r="V145" i="9"/>
  <c r="W169" i="9"/>
  <c r="V119" i="9"/>
  <c r="W26" i="9"/>
  <c r="V50" i="9"/>
  <c r="W114" i="9"/>
  <c r="W138" i="9"/>
  <c r="W178" i="9"/>
  <c r="W202" i="9"/>
  <c r="V242" i="9"/>
  <c r="W266" i="9"/>
  <c r="W290" i="9"/>
  <c r="W119" i="9"/>
  <c r="W199" i="9"/>
  <c r="V80" i="9"/>
  <c r="V144" i="9"/>
  <c r="W192" i="9"/>
  <c r="W256" i="9"/>
  <c r="V207" i="9"/>
  <c r="V23" i="9"/>
  <c r="V135" i="9"/>
  <c r="V48" i="9"/>
  <c r="W96" i="9"/>
  <c r="W200" i="9"/>
  <c r="V272" i="9"/>
  <c r="W225" i="9"/>
  <c r="V305" i="9"/>
  <c r="W53" i="9"/>
  <c r="V69" i="9"/>
  <c r="W93" i="9"/>
  <c r="V117" i="9"/>
  <c r="W141" i="9"/>
  <c r="V221" i="9"/>
  <c r="W237" i="9"/>
  <c r="V277" i="9"/>
  <c r="V46" i="9"/>
  <c r="W94" i="9"/>
  <c r="W126" i="9"/>
  <c r="W182" i="9"/>
  <c r="V222" i="9"/>
  <c r="V238" i="9"/>
  <c r="V278" i="9"/>
  <c r="W71" i="9"/>
  <c r="W207" i="9"/>
  <c r="V264" i="9"/>
  <c r="V26" i="9"/>
  <c r="W251" i="9"/>
  <c r="V255" i="9"/>
  <c r="V297" i="9"/>
  <c r="V209" i="9"/>
  <c r="V251" i="9"/>
  <c r="V19" i="9"/>
  <c r="V123" i="9"/>
  <c r="W44" i="9"/>
  <c r="V148" i="9"/>
  <c r="V289" i="9"/>
  <c r="V137" i="9"/>
  <c r="V42" i="9"/>
  <c r="V170" i="9"/>
  <c r="V234" i="9"/>
  <c r="W159" i="9"/>
  <c r="W109" i="9"/>
  <c r="V253" i="9"/>
  <c r="W83" i="9"/>
  <c r="V283" i="9"/>
  <c r="V107" i="9"/>
  <c r="V25" i="9"/>
  <c r="W97" i="9"/>
  <c r="W145" i="9"/>
  <c r="V199" i="9"/>
  <c r="W50" i="9"/>
  <c r="V98" i="9"/>
  <c r="V138" i="9"/>
  <c r="V202" i="9"/>
  <c r="V266" i="9"/>
  <c r="W55" i="9"/>
  <c r="W287" i="9"/>
  <c r="V216" i="9"/>
  <c r="V165" i="9"/>
  <c r="W23" i="9"/>
  <c r="W48" i="9"/>
  <c r="V53" i="9"/>
  <c r="V205" i="9"/>
  <c r="V206" i="9"/>
  <c r="W151" i="9"/>
  <c r="V88" i="9"/>
  <c r="W184" i="9"/>
  <c r="W187" i="9"/>
  <c r="V191" i="9"/>
  <c r="V227" i="9"/>
  <c r="V291" i="9"/>
  <c r="V220" i="9"/>
  <c r="V284" i="9"/>
  <c r="W179" i="9"/>
  <c r="V180" i="9"/>
  <c r="V35" i="9"/>
  <c r="W59" i="9"/>
  <c r="V36" i="9"/>
  <c r="V76" i="9"/>
  <c r="W100" i="9"/>
  <c r="V140" i="9"/>
  <c r="W164" i="9"/>
  <c r="W188" i="9"/>
  <c r="W220" i="9"/>
  <c r="V193" i="9"/>
  <c r="W49" i="9"/>
  <c r="W73" i="9"/>
  <c r="V177" i="9"/>
  <c r="V231" i="9"/>
  <c r="V34" i="9"/>
  <c r="W98" i="9"/>
  <c r="W122" i="9"/>
  <c r="W162" i="9"/>
  <c r="W186" i="9"/>
  <c r="V226" i="9"/>
  <c r="W250" i="9"/>
  <c r="W31" i="9"/>
  <c r="W79" i="9"/>
  <c r="W143" i="9"/>
  <c r="V32" i="9"/>
  <c r="W144" i="9"/>
  <c r="V184" i="9"/>
  <c r="V303" i="9"/>
  <c r="W136" i="9"/>
  <c r="V224" i="9"/>
  <c r="W272" i="9"/>
  <c r="W257" i="9"/>
  <c r="W21" i="9"/>
  <c r="W37" i="9"/>
  <c r="V125" i="9"/>
  <c r="W189" i="9"/>
  <c r="W205" i="9"/>
  <c r="W245" i="9"/>
  <c r="V261" i="9"/>
  <c r="V285" i="9"/>
  <c r="W54" i="9"/>
  <c r="W30" i="9"/>
  <c r="V78" i="9"/>
  <c r="W150" i="9"/>
  <c r="V166" i="9"/>
  <c r="W206" i="9"/>
  <c r="V286" i="9"/>
  <c r="V167" i="9"/>
  <c r="W16" i="9"/>
  <c r="W88" i="9"/>
  <c r="V152" i="9"/>
  <c r="V208" i="9"/>
  <c r="W292" i="9"/>
  <c r="W203" i="9"/>
  <c r="V141" i="9"/>
  <c r="V79" i="9"/>
  <c r="V287" i="9"/>
  <c r="W267" i="9"/>
  <c r="V265" i="9"/>
  <c r="W299" i="9"/>
  <c r="W67" i="9"/>
  <c r="V20" i="9"/>
  <c r="V18" i="9"/>
  <c r="W82" i="9"/>
  <c r="V95" i="9"/>
  <c r="W160" i="9"/>
  <c r="W303" i="9"/>
  <c r="W29" i="9"/>
  <c r="V213" i="9"/>
  <c r="V212" i="9"/>
  <c r="W163" i="9"/>
  <c r="V139" i="9"/>
  <c r="V171" i="9"/>
  <c r="V52" i="9"/>
  <c r="W140" i="9"/>
  <c r="W121" i="9"/>
  <c r="W241" i="9"/>
  <c r="W74" i="9"/>
  <c r="W226" i="9"/>
  <c r="V290" i="9"/>
  <c r="W80" i="9"/>
  <c r="W233" i="9"/>
  <c r="W255" i="9"/>
  <c r="V136" i="9"/>
  <c r="V37" i="9"/>
  <c r="V189" i="9"/>
  <c r="W221" i="9"/>
  <c r="W261" i="9"/>
  <c r="V30" i="9"/>
  <c r="V94" i="9"/>
  <c r="W238" i="9"/>
  <c r="V302" i="9"/>
  <c r="W231" i="9"/>
  <c r="W264" i="9"/>
  <c r="V241" i="9"/>
  <c r="W20" i="9"/>
  <c r="W283" i="9"/>
  <c r="V235" i="9"/>
  <c r="V299" i="9"/>
  <c r="V228" i="9"/>
  <c r="V292" i="9"/>
  <c r="W195" i="9"/>
  <c r="W15" i="9"/>
  <c r="V59" i="9"/>
  <c r="V83" i="9"/>
  <c r="V115" i="9"/>
  <c r="V147" i="9"/>
  <c r="V179" i="9"/>
  <c r="W36" i="9"/>
  <c r="W60" i="9"/>
  <c r="V100" i="9"/>
  <c r="W124" i="9"/>
  <c r="V164" i="9"/>
  <c r="W252" i="9"/>
  <c r="V225" i="9"/>
  <c r="W25" i="9"/>
  <c r="V105" i="9"/>
  <c r="W129" i="9"/>
  <c r="W153" i="9"/>
  <c r="W177" i="9"/>
  <c r="W273" i="9"/>
  <c r="V263" i="9"/>
  <c r="W34" i="9"/>
  <c r="V58" i="9"/>
  <c r="V82" i="9"/>
  <c r="V122" i="9"/>
  <c r="V146" i="9"/>
  <c r="V186" i="9"/>
  <c r="W210" i="9"/>
  <c r="V250" i="9"/>
  <c r="W274" i="9"/>
  <c r="W298" i="9"/>
  <c r="V159" i="9"/>
  <c r="W223" i="9"/>
  <c r="V104" i="9"/>
  <c r="V160" i="9"/>
  <c r="W216" i="9"/>
  <c r="W280" i="9"/>
  <c r="W265" i="9"/>
  <c r="V249" i="9"/>
  <c r="W63" i="9"/>
  <c r="V183" i="9"/>
  <c r="W279" i="9"/>
  <c r="V72" i="9"/>
  <c r="V296" i="9"/>
  <c r="V21" i="9"/>
  <c r="W61" i="9"/>
  <c r="W77" i="9"/>
  <c r="W101" i="9"/>
  <c r="W125" i="9"/>
  <c r="W149" i="9"/>
  <c r="W173" i="9"/>
  <c r="W229" i="9"/>
  <c r="V245" i="9"/>
  <c r="W285" i="9"/>
  <c r="V182" i="9"/>
  <c r="V62" i="9"/>
  <c r="W78" i="9"/>
  <c r="W102" i="9"/>
  <c r="W118" i="9"/>
  <c r="W134" i="9"/>
  <c r="V150" i="9"/>
  <c r="V190" i="9"/>
  <c r="W246" i="9"/>
  <c r="W286" i="9"/>
  <c r="V47" i="9"/>
  <c r="W167" i="9"/>
  <c r="V288" i="9"/>
  <c r="W139" i="9"/>
  <c r="V151" i="9"/>
  <c r="V143" i="9"/>
  <c r="V89" i="9"/>
  <c r="W227" i="9"/>
  <c r="V91" i="9"/>
  <c r="W262" i="9"/>
  <c r="W106" i="9"/>
  <c r="V56" i="9"/>
  <c r="V38" i="9"/>
  <c r="V22" i="9"/>
  <c r="V219" i="9"/>
  <c r="V276" i="9"/>
  <c r="W300" i="9"/>
  <c r="V75" i="9"/>
  <c r="W76" i="9"/>
  <c r="V116" i="9"/>
  <c r="W244" i="9"/>
  <c r="V153" i="9"/>
  <c r="V73" i="9"/>
  <c r="V162" i="9"/>
  <c r="V31" i="9"/>
  <c r="V280" i="9"/>
  <c r="V271" i="9"/>
  <c r="W135" i="9"/>
  <c r="V93" i="9"/>
  <c r="W165" i="9"/>
  <c r="W110" i="9"/>
  <c r="W166" i="9"/>
  <c r="W222" i="9"/>
  <c r="V262" i="9"/>
  <c r="W87" i="9"/>
  <c r="V16" i="9"/>
  <c r="W120" i="9"/>
  <c r="W249" i="9"/>
  <c r="W282" i="9"/>
  <c r="W307" i="9"/>
  <c r="V279" i="9"/>
  <c r="W91" i="9"/>
  <c r="V243" i="9"/>
  <c r="V307" i="9"/>
  <c r="V236" i="9"/>
  <c r="V300" i="9"/>
  <c r="W211" i="9"/>
  <c r="W19" i="9"/>
  <c r="W43" i="9"/>
  <c r="W276" i="9"/>
  <c r="V60" i="9"/>
  <c r="W84" i="9"/>
  <c r="V124" i="9"/>
  <c r="W148" i="9"/>
  <c r="W196" i="9"/>
  <c r="W228" i="9"/>
  <c r="V257" i="9"/>
  <c r="V33" i="9"/>
  <c r="V57" i="9"/>
  <c r="V81" i="9"/>
  <c r="W105" i="9"/>
  <c r="V295" i="9"/>
  <c r="W58" i="9"/>
  <c r="V106" i="9"/>
  <c r="W146" i="9"/>
  <c r="W170" i="9"/>
  <c r="V210" i="9"/>
  <c r="W234" i="9"/>
  <c r="V274" i="9"/>
  <c r="V298" i="9"/>
  <c r="V39" i="9"/>
  <c r="W32" i="9"/>
  <c r="W104" i="9"/>
  <c r="V232" i="9"/>
  <c r="V304" i="9"/>
  <c r="W277" i="9"/>
  <c r="V293" i="9"/>
  <c r="W72" i="9"/>
  <c r="V176" i="9"/>
  <c r="W224" i="9"/>
  <c r="W296" i="9"/>
  <c r="W289" i="9"/>
  <c r="W45" i="9"/>
  <c r="V61" i="9"/>
  <c r="V77" i="9"/>
  <c r="V149" i="9"/>
  <c r="W213" i="9"/>
  <c r="V229" i="9"/>
  <c r="V269" i="9"/>
  <c r="V247" i="9"/>
  <c r="W38" i="9"/>
  <c r="W62" i="9"/>
  <c r="V102" i="9"/>
  <c r="V118" i="9"/>
  <c r="V134" i="9"/>
  <c r="V174" i="9"/>
  <c r="W190" i="9"/>
  <c r="W214" i="9"/>
  <c r="W230" i="9"/>
  <c r="V246" i="9"/>
  <c r="V270" i="9"/>
  <c r="W47" i="9"/>
  <c r="W111" i="9"/>
  <c r="W247" i="9"/>
  <c r="W40" i="9"/>
  <c r="V112" i="9"/>
  <c r="W152" i="9"/>
  <c r="W208" i="9"/>
  <c r="W281" i="9"/>
  <c r="V63" i="9"/>
  <c r="W219" i="9"/>
  <c r="W302" i="9"/>
  <c r="V175" i="9"/>
  <c r="V121" i="9"/>
  <c r="V15" i="9"/>
  <c r="Y128" i="9"/>
  <c r="Y275" i="9"/>
  <c r="Y62" i="9"/>
  <c r="Y235" i="9"/>
  <c r="Y211" i="9"/>
  <c r="I10" i="9"/>
  <c r="Y210" i="9"/>
  <c r="Y256" i="9"/>
  <c r="Y140" i="9"/>
  <c r="Y42" i="9"/>
  <c r="Y143" i="9"/>
  <c r="Y63" i="9"/>
  <c r="Y248" i="9"/>
  <c r="Y141" i="9"/>
  <c r="Y245" i="9"/>
  <c r="Y166" i="9"/>
  <c r="Y238" i="9"/>
  <c r="Y127" i="9"/>
  <c r="Y35" i="9"/>
  <c r="Y51" i="9"/>
  <c r="Y67" i="9"/>
  <c r="Y91" i="9"/>
  <c r="Y115" i="9"/>
  <c r="Y227" i="9"/>
  <c r="Y28" i="9"/>
  <c r="Y60" i="9"/>
  <c r="Y76" i="9"/>
  <c r="Y92" i="9"/>
  <c r="Y196" i="9"/>
  <c r="Y236" i="9"/>
  <c r="Y284" i="9"/>
  <c r="Y41" i="9"/>
  <c r="Y81" i="9"/>
  <c r="Y97" i="9"/>
  <c r="Y113" i="9"/>
  <c r="Y169" i="9"/>
  <c r="Y273" i="9"/>
  <c r="Y82" i="9"/>
  <c r="Y290" i="9"/>
  <c r="Y306" i="9"/>
  <c r="Y39" i="9"/>
  <c r="Y95" i="9"/>
  <c r="Y239" i="9"/>
  <c r="Y160" i="9"/>
  <c r="Y216" i="9"/>
  <c r="Y24" i="9"/>
  <c r="Y200" i="9"/>
  <c r="Y296" i="9"/>
  <c r="Y29" i="9"/>
  <c r="Y109" i="9"/>
  <c r="Y125" i="9"/>
  <c r="Y157" i="9"/>
  <c r="Y261" i="9"/>
  <c r="Y277" i="9"/>
  <c r="Y126" i="9"/>
  <c r="Y198" i="9"/>
  <c r="Y214" i="9"/>
  <c r="Y208" i="9"/>
  <c r="Y281" i="9"/>
  <c r="Y93" i="9"/>
  <c r="Y172" i="9"/>
  <c r="Y15" i="9"/>
  <c r="Y304" i="9"/>
  <c r="Y255" i="9"/>
  <c r="Y110" i="9"/>
  <c r="Y182" i="9"/>
  <c r="Y254" i="9"/>
  <c r="Y71" i="9"/>
  <c r="Y171" i="9"/>
  <c r="Y220" i="9"/>
  <c r="Y260" i="9"/>
  <c r="Y153" i="9"/>
  <c r="Y258" i="9"/>
  <c r="Y274" i="9"/>
  <c r="Y32" i="9"/>
  <c r="Y72" i="9"/>
  <c r="Y136" i="9"/>
  <c r="Y257" i="9"/>
  <c r="Y205" i="9"/>
  <c r="Y301" i="9"/>
  <c r="Y70" i="9"/>
  <c r="Y102" i="9"/>
  <c r="Y142" i="9"/>
  <c r="Y167" i="9"/>
  <c r="Y120" i="9"/>
  <c r="Y264" i="9"/>
  <c r="Y185" i="9"/>
  <c r="Y77" i="9"/>
  <c r="U11" i="9"/>
  <c r="Y195" i="9"/>
  <c r="Y251" i="9"/>
  <c r="Y163" i="9"/>
  <c r="Y156" i="9"/>
  <c r="Y57" i="9"/>
  <c r="Y201" i="9"/>
  <c r="Y79" i="9"/>
  <c r="Y56" i="9"/>
  <c r="Y233" i="9"/>
  <c r="Y135" i="9"/>
  <c r="Y189" i="9"/>
  <c r="Y302" i="9"/>
  <c r="Y16" i="9"/>
  <c r="U10" i="9"/>
  <c r="Y19" i="9"/>
  <c r="Y123" i="9"/>
  <c r="Y147" i="9"/>
  <c r="Y243" i="9"/>
  <c r="Y283" i="9"/>
  <c r="Y180" i="9"/>
  <c r="Y33" i="9"/>
  <c r="Y65" i="9"/>
  <c r="Y137" i="9"/>
  <c r="Y217" i="9"/>
  <c r="Y98" i="9"/>
  <c r="Y114" i="9"/>
  <c r="Y130" i="9"/>
  <c r="Y146" i="9"/>
  <c r="Y162" i="9"/>
  <c r="Y178" i="9"/>
  <c r="Y194" i="9"/>
  <c r="Y226" i="9"/>
  <c r="Y242" i="9"/>
  <c r="Y265" i="9"/>
  <c r="Y183" i="9"/>
  <c r="Y279" i="9"/>
  <c r="Y96" i="9"/>
  <c r="Y224" i="9"/>
  <c r="Y221" i="9"/>
  <c r="Y22" i="9"/>
  <c r="Y158" i="9"/>
  <c r="Y230" i="9"/>
  <c r="Y262" i="9"/>
  <c r="Y191" i="9"/>
  <c r="Y231" i="9"/>
  <c r="Y40" i="9"/>
  <c r="Y88" i="9"/>
  <c r="Y168" i="9"/>
  <c r="Y37" i="9"/>
  <c r="Y61" i="9"/>
  <c r="Y44" i="9"/>
  <c r="Y148" i="9"/>
  <c r="Y149" i="9"/>
  <c r="Y86" i="9"/>
  <c r="Y187" i="9"/>
  <c r="Y25" i="9"/>
  <c r="Y58" i="9"/>
  <c r="Y46" i="9"/>
  <c r="Y75" i="9"/>
  <c r="Y99" i="9"/>
  <c r="Y203" i="9"/>
  <c r="Y100" i="9"/>
  <c r="Y116" i="9"/>
  <c r="Y132" i="9"/>
  <c r="Y164" i="9"/>
  <c r="Y204" i="9"/>
  <c r="Y244" i="9"/>
  <c r="Y292" i="9"/>
  <c r="Y49" i="9"/>
  <c r="Y121" i="9"/>
  <c r="Y50" i="9"/>
  <c r="Y66" i="9"/>
  <c r="Y55" i="9"/>
  <c r="Y159" i="9"/>
  <c r="Y199" i="9"/>
  <c r="Y80" i="9"/>
  <c r="Y280" i="9"/>
  <c r="Y103" i="9"/>
  <c r="Y176" i="9"/>
  <c r="Y272" i="9"/>
  <c r="Y209" i="9"/>
  <c r="Y165" i="9"/>
  <c r="Y181" i="9"/>
  <c r="Y237" i="9"/>
  <c r="Y253" i="9"/>
  <c r="Y118" i="9"/>
  <c r="Y174" i="9"/>
  <c r="Y246" i="9"/>
  <c r="Y278" i="9"/>
  <c r="Y294" i="9"/>
  <c r="Y87" i="9"/>
  <c r="Y295" i="9"/>
  <c r="Y240" i="9"/>
  <c r="Y305" i="9"/>
  <c r="Y101" i="9"/>
  <c r="Y30" i="9"/>
  <c r="Y23" i="9"/>
  <c r="Y26" i="9"/>
  <c r="Y154" i="9"/>
  <c r="Y124" i="9"/>
  <c r="Y69" i="9"/>
  <c r="Y286" i="9"/>
  <c r="Y271" i="9"/>
  <c r="Y43" i="9"/>
  <c r="Y59" i="9"/>
  <c r="Y155" i="9"/>
  <c r="Y179" i="9"/>
  <c r="Y291" i="9"/>
  <c r="Y20" i="9"/>
  <c r="Y36" i="9"/>
  <c r="Y52" i="9"/>
  <c r="Y68" i="9"/>
  <c r="Y84" i="9"/>
  <c r="Y228" i="9"/>
  <c r="Y268" i="9"/>
  <c r="Y17" i="9"/>
  <c r="Y105" i="9"/>
  <c r="Y161" i="9"/>
  <c r="Y177" i="9"/>
  <c r="Y18" i="9"/>
  <c r="Y282" i="9"/>
  <c r="Y298" i="9"/>
  <c r="Y31" i="9"/>
  <c r="Y223" i="9"/>
  <c r="Y263" i="9"/>
  <c r="Y144" i="9"/>
  <c r="Y192" i="9"/>
  <c r="Y193" i="9"/>
  <c r="Y215" i="9"/>
  <c r="Y289" i="9"/>
  <c r="Y117" i="9"/>
  <c r="Y133" i="9"/>
  <c r="Y269" i="9"/>
  <c r="Y285" i="9"/>
  <c r="Y190" i="9"/>
  <c r="Y206" i="9"/>
  <c r="Y47" i="9"/>
  <c r="Y111" i="9"/>
  <c r="Y151" i="9"/>
  <c r="Y247" i="9"/>
  <c r="Y112" i="9"/>
  <c r="Y184" i="9"/>
  <c r="Y288" i="9"/>
  <c r="Y249" i="9"/>
  <c r="U13" i="9"/>
  <c r="Y21" i="9"/>
  <c r="Y45" i="9"/>
  <c r="Y85" i="9"/>
  <c r="Y54" i="9"/>
  <c r="Y266" i="9"/>
  <c r="Y267" i="9"/>
  <c r="Y197" i="9"/>
  <c r="Y27" i="9"/>
  <c r="Y107" i="9"/>
  <c r="Y131" i="9"/>
  <c r="Y89" i="9"/>
  <c r="Y241" i="9"/>
  <c r="Y250" i="9"/>
  <c r="Y119" i="9"/>
  <c r="Y287" i="9"/>
  <c r="Y293" i="9"/>
  <c r="Y303" i="9"/>
  <c r="Y48" i="9"/>
  <c r="Y213" i="9"/>
  <c r="Y94" i="9"/>
  <c r="Y134" i="9"/>
  <c r="Y222" i="9"/>
  <c r="Y152" i="9"/>
  <c r="Y38" i="9"/>
  <c r="Y74" i="9"/>
  <c r="Y188" i="9"/>
  <c r="Y139" i="9"/>
  <c r="Y104" i="9"/>
  <c r="Y270" i="9"/>
  <c r="Y108" i="9"/>
  <c r="Y83" i="9"/>
  <c r="Y219" i="9"/>
  <c r="Y259" i="9"/>
  <c r="Y307" i="9"/>
  <c r="Y212" i="9"/>
  <c r="Y252" i="9"/>
  <c r="Y276" i="9"/>
  <c r="Y73" i="9"/>
  <c r="Y129" i="9"/>
  <c r="Y145" i="9"/>
  <c r="Y90" i="9"/>
  <c r="Y106" i="9"/>
  <c r="Y122" i="9"/>
  <c r="Y138" i="9"/>
  <c r="Y170" i="9"/>
  <c r="Y186" i="9"/>
  <c r="Y202" i="9"/>
  <c r="Y218" i="9"/>
  <c r="Y234" i="9"/>
  <c r="Y175" i="9"/>
  <c r="Y232" i="9"/>
  <c r="Y297" i="9"/>
  <c r="Y225" i="9"/>
  <c r="Y53" i="9"/>
  <c r="Y173" i="9"/>
  <c r="Y229" i="9"/>
  <c r="Y150" i="9"/>
  <c r="Y207" i="9"/>
  <c r="Y64" i="9"/>
  <c r="Y78" i="9"/>
  <c r="Y34" i="9"/>
  <c r="Y300" i="9"/>
  <c r="Y299" i="9"/>
  <c r="I13" i="9"/>
  <c r="J10" i="9"/>
  <c r="J13" i="9"/>
  <c r="J11" i="9"/>
  <c r="K10" i="9"/>
  <c r="K13" i="9"/>
  <c r="K11" i="9"/>
  <c r="M10" i="9"/>
  <c r="M13" i="9"/>
  <c r="M11" i="9"/>
  <c r="H12" i="9"/>
  <c r="I11" i="9"/>
  <c r="W10" i="9" l="1"/>
  <c r="V10" i="9"/>
  <c r="W13" i="9"/>
  <c r="V11" i="9"/>
  <c r="V13" i="9"/>
  <c r="W11" i="9"/>
  <c r="I12" i="9"/>
  <c r="AH15" i="9"/>
  <c r="Y13" i="9"/>
  <c r="Y11" i="9"/>
  <c r="Y10" i="9"/>
  <c r="N13" i="9"/>
  <c r="N11" i="9"/>
  <c r="U12" i="9"/>
  <c r="N10" i="9"/>
  <c r="O10" i="9"/>
  <c r="O11" i="9"/>
  <c r="O13" i="9"/>
  <c r="M12" i="9"/>
  <c r="K12" i="9"/>
  <c r="J12" i="9"/>
  <c r="V12" i="9" l="1"/>
  <c r="W12" i="9"/>
  <c r="Y12" i="9"/>
  <c r="N12" i="9"/>
  <c r="O12" i="9"/>
  <c r="P52" i="9" l="1"/>
  <c r="T52" i="9"/>
  <c r="R52" i="9"/>
  <c r="Q52" i="9"/>
  <c r="P92" i="9"/>
  <c r="T92" i="9"/>
  <c r="Q92" i="9"/>
  <c r="R92" i="9"/>
  <c r="P140" i="9"/>
  <c r="Q140" i="9"/>
  <c r="R140" i="9"/>
  <c r="T140" i="9"/>
  <c r="P172" i="9"/>
  <c r="T172" i="9"/>
  <c r="Q172" i="9"/>
  <c r="R172" i="9"/>
  <c r="P212" i="9"/>
  <c r="T212" i="9"/>
  <c r="Q212" i="9"/>
  <c r="R212" i="9"/>
  <c r="P244" i="9"/>
  <c r="T244" i="9"/>
  <c r="Q244" i="9"/>
  <c r="R244" i="9"/>
  <c r="P260" i="9"/>
  <c r="T260" i="9"/>
  <c r="Q260" i="9"/>
  <c r="R260" i="9"/>
  <c r="P29" i="9"/>
  <c r="R29" i="9"/>
  <c r="Q29" i="9"/>
  <c r="T29" i="9"/>
  <c r="P61" i="9"/>
  <c r="T61" i="9"/>
  <c r="R61" i="9"/>
  <c r="Q61" i="9"/>
  <c r="P69" i="9"/>
  <c r="T69" i="9"/>
  <c r="Q69" i="9"/>
  <c r="R69" i="9"/>
  <c r="P77" i="9"/>
  <c r="T77" i="9"/>
  <c r="R77" i="9"/>
  <c r="Q77" i="9"/>
  <c r="P85" i="9"/>
  <c r="R85" i="9"/>
  <c r="Q85" i="9"/>
  <c r="T85" i="9"/>
  <c r="P93" i="9"/>
  <c r="T93" i="9"/>
  <c r="R93" i="9"/>
  <c r="Q93" i="9"/>
  <c r="P101" i="9"/>
  <c r="Q101" i="9"/>
  <c r="R101" i="9"/>
  <c r="T101" i="9"/>
  <c r="P109" i="9"/>
  <c r="Q109" i="9"/>
  <c r="R109" i="9"/>
  <c r="T109" i="9"/>
  <c r="P117" i="9"/>
  <c r="R117" i="9"/>
  <c r="T117" i="9"/>
  <c r="Q117" i="9"/>
  <c r="P125" i="9"/>
  <c r="Q125" i="9"/>
  <c r="R125" i="9"/>
  <c r="T125" i="9"/>
  <c r="P133" i="9"/>
  <c r="R133" i="9"/>
  <c r="Q133" i="9"/>
  <c r="T133" i="9"/>
  <c r="P141" i="9"/>
  <c r="T141" i="9"/>
  <c r="R141" i="9"/>
  <c r="Q141" i="9"/>
  <c r="P149" i="9"/>
  <c r="T149" i="9"/>
  <c r="Q149" i="9"/>
  <c r="R149" i="9"/>
  <c r="P157" i="9"/>
  <c r="T157" i="9"/>
  <c r="R157" i="9"/>
  <c r="Q157" i="9"/>
  <c r="P165" i="9"/>
  <c r="T165" i="9"/>
  <c r="Q165" i="9"/>
  <c r="R165" i="9"/>
  <c r="P173" i="9"/>
  <c r="T173" i="9"/>
  <c r="Q173" i="9"/>
  <c r="R173" i="9"/>
  <c r="P181" i="9"/>
  <c r="T181" i="9"/>
  <c r="Q181" i="9"/>
  <c r="R181" i="9"/>
  <c r="P189" i="9"/>
  <c r="T189" i="9"/>
  <c r="R189" i="9"/>
  <c r="Q189" i="9"/>
  <c r="P197" i="9"/>
  <c r="Q197" i="9"/>
  <c r="T197" i="9"/>
  <c r="R197" i="9"/>
  <c r="P205" i="9"/>
  <c r="T205" i="9"/>
  <c r="Q205" i="9"/>
  <c r="R205" i="9"/>
  <c r="P213" i="9"/>
  <c r="T213" i="9"/>
  <c r="Q213" i="9"/>
  <c r="R213" i="9"/>
  <c r="P221" i="9"/>
  <c r="R221" i="9"/>
  <c r="T221" i="9"/>
  <c r="Q221" i="9"/>
  <c r="P229" i="9"/>
  <c r="T229" i="9"/>
  <c r="R229" i="9"/>
  <c r="Q229" i="9"/>
  <c r="P237" i="9"/>
  <c r="Q237" i="9"/>
  <c r="T237" i="9"/>
  <c r="R237" i="9"/>
  <c r="P245" i="9"/>
  <c r="T245" i="9"/>
  <c r="R245" i="9"/>
  <c r="Q245" i="9"/>
  <c r="P253" i="9"/>
  <c r="T253" i="9"/>
  <c r="R253" i="9"/>
  <c r="Q253" i="9"/>
  <c r="P261" i="9"/>
  <c r="Q261" i="9"/>
  <c r="R261" i="9"/>
  <c r="T261" i="9"/>
  <c r="P269" i="9"/>
  <c r="T269" i="9"/>
  <c r="R269" i="9"/>
  <c r="Q269" i="9"/>
  <c r="P277" i="9"/>
  <c r="T277" i="9"/>
  <c r="Q277" i="9"/>
  <c r="R277" i="9"/>
  <c r="P285" i="9"/>
  <c r="T285" i="9"/>
  <c r="Q285" i="9"/>
  <c r="R285" i="9"/>
  <c r="P293" i="9"/>
  <c r="R293" i="9"/>
  <c r="T293" i="9"/>
  <c r="Q293" i="9"/>
  <c r="P301" i="9"/>
  <c r="T301" i="9"/>
  <c r="Q301" i="9"/>
  <c r="R301" i="9"/>
  <c r="P44" i="9"/>
  <c r="T44" i="9"/>
  <c r="Q44" i="9"/>
  <c r="R44" i="9"/>
  <c r="P84" i="9"/>
  <c r="T84" i="9"/>
  <c r="Q84" i="9"/>
  <c r="R84" i="9"/>
  <c r="P156" i="9"/>
  <c r="T156" i="9"/>
  <c r="R156" i="9"/>
  <c r="Q156" i="9"/>
  <c r="P196" i="9"/>
  <c r="T196" i="9"/>
  <c r="Q196" i="9"/>
  <c r="R196" i="9"/>
  <c r="P228" i="9"/>
  <c r="T228" i="9"/>
  <c r="Q228" i="9"/>
  <c r="R228" i="9"/>
  <c r="P252" i="9"/>
  <c r="Q252" i="9"/>
  <c r="R252" i="9"/>
  <c r="T252" i="9"/>
  <c r="P276" i="9"/>
  <c r="T276" i="9"/>
  <c r="R276" i="9"/>
  <c r="Q276" i="9"/>
  <c r="P30" i="9"/>
  <c r="R30" i="9"/>
  <c r="T30" i="9"/>
  <c r="Q30" i="9"/>
  <c r="P70" i="9"/>
  <c r="T70" i="9"/>
  <c r="R70" i="9"/>
  <c r="Q70" i="9"/>
  <c r="P78" i="9"/>
  <c r="Q78" i="9"/>
  <c r="R78" i="9"/>
  <c r="T78" i="9"/>
  <c r="P86" i="9"/>
  <c r="R86" i="9"/>
  <c r="Q86" i="9"/>
  <c r="T86" i="9"/>
  <c r="P94" i="9"/>
  <c r="T94" i="9"/>
  <c r="R94" i="9"/>
  <c r="Q94" i="9"/>
  <c r="P102" i="9"/>
  <c r="T102" i="9"/>
  <c r="Q102" i="9"/>
  <c r="R102" i="9"/>
  <c r="P110" i="9"/>
  <c r="T110" i="9"/>
  <c r="Q110" i="9"/>
  <c r="R110" i="9"/>
  <c r="P118" i="9"/>
  <c r="T118" i="9"/>
  <c r="R118" i="9"/>
  <c r="Q118" i="9"/>
  <c r="P126" i="9"/>
  <c r="T126" i="9"/>
  <c r="Q126" i="9"/>
  <c r="R126" i="9"/>
  <c r="P134" i="9"/>
  <c r="T134" i="9"/>
  <c r="Q134" i="9"/>
  <c r="R134" i="9"/>
  <c r="P142" i="9"/>
  <c r="T142" i="9"/>
  <c r="R142" i="9"/>
  <c r="Q142" i="9"/>
  <c r="P150" i="9"/>
  <c r="T150" i="9"/>
  <c r="Q150" i="9"/>
  <c r="R150" i="9"/>
  <c r="P158" i="9"/>
  <c r="T158" i="9"/>
  <c r="R158" i="9"/>
  <c r="Q158" i="9"/>
  <c r="P166" i="9"/>
  <c r="Q166" i="9"/>
  <c r="T166" i="9"/>
  <c r="R166" i="9"/>
  <c r="P174" i="9"/>
  <c r="R174" i="9"/>
  <c r="T174" i="9"/>
  <c r="Q174" i="9"/>
  <c r="P182" i="9"/>
  <c r="T182" i="9"/>
  <c r="R182" i="9"/>
  <c r="Q182" i="9"/>
  <c r="P190" i="9"/>
  <c r="T190" i="9"/>
  <c r="R190" i="9"/>
  <c r="Q190" i="9"/>
  <c r="P198" i="9"/>
  <c r="T198" i="9"/>
  <c r="R198" i="9"/>
  <c r="Q198" i="9"/>
  <c r="P206" i="9"/>
  <c r="T206" i="9"/>
  <c r="R206" i="9"/>
  <c r="Q206" i="9"/>
  <c r="P214" i="9"/>
  <c r="Q214" i="9"/>
  <c r="T214" i="9"/>
  <c r="R214" i="9"/>
  <c r="P222" i="9"/>
  <c r="T222" i="9"/>
  <c r="Q222" i="9"/>
  <c r="R222" i="9"/>
  <c r="P230" i="9"/>
  <c r="T230" i="9"/>
  <c r="Q230" i="9"/>
  <c r="R230" i="9"/>
  <c r="P238" i="9"/>
  <c r="T238" i="9"/>
  <c r="R238" i="9"/>
  <c r="Q238" i="9"/>
  <c r="P246" i="9"/>
  <c r="R246" i="9"/>
  <c r="T246" i="9"/>
  <c r="Q246" i="9"/>
  <c r="P254" i="9"/>
  <c r="T254" i="9"/>
  <c r="R254" i="9"/>
  <c r="Q254" i="9"/>
  <c r="P262" i="9"/>
  <c r="T262" i="9"/>
  <c r="R262" i="9"/>
  <c r="Q262" i="9"/>
  <c r="P270" i="9"/>
  <c r="R270" i="9"/>
  <c r="T270" i="9"/>
  <c r="Q270" i="9"/>
  <c r="P278" i="9"/>
  <c r="T278" i="9"/>
  <c r="R278" i="9"/>
  <c r="Q278" i="9"/>
  <c r="P286" i="9"/>
  <c r="R286" i="9"/>
  <c r="Q286" i="9"/>
  <c r="T286" i="9"/>
  <c r="P294" i="9"/>
  <c r="T294" i="9"/>
  <c r="R294" i="9"/>
  <c r="Q294" i="9"/>
  <c r="P302" i="9"/>
  <c r="T302" i="9"/>
  <c r="Q302" i="9"/>
  <c r="R302" i="9"/>
  <c r="P119" i="9"/>
  <c r="T119" i="9"/>
  <c r="Q119" i="9"/>
  <c r="R119" i="9"/>
  <c r="P127" i="9"/>
  <c r="T127" i="9"/>
  <c r="R127" i="9"/>
  <c r="Q127" i="9"/>
  <c r="P135" i="9"/>
  <c r="T135" i="9"/>
  <c r="Q135" i="9"/>
  <c r="R135" i="9"/>
  <c r="P143" i="9"/>
  <c r="T143" i="9"/>
  <c r="R143" i="9"/>
  <c r="Q143" i="9"/>
  <c r="P151" i="9"/>
  <c r="T151" i="9"/>
  <c r="R151" i="9"/>
  <c r="Q151" i="9"/>
  <c r="P159" i="9"/>
  <c r="T159" i="9"/>
  <c r="R159" i="9"/>
  <c r="Q159" i="9"/>
  <c r="P167" i="9"/>
  <c r="R167" i="9"/>
  <c r="Q167" i="9"/>
  <c r="T167" i="9"/>
  <c r="P175" i="9"/>
  <c r="T175" i="9"/>
  <c r="R175" i="9"/>
  <c r="Q175" i="9"/>
  <c r="P183" i="9"/>
  <c r="R183" i="9"/>
  <c r="Q183" i="9"/>
  <c r="T183" i="9"/>
  <c r="P191" i="9"/>
  <c r="T191" i="9"/>
  <c r="R191" i="9"/>
  <c r="Q191" i="9"/>
  <c r="P199" i="9"/>
  <c r="T199" i="9"/>
  <c r="Q199" i="9"/>
  <c r="R199" i="9"/>
  <c r="P207" i="9"/>
  <c r="T207" i="9"/>
  <c r="R207" i="9"/>
  <c r="Q207" i="9"/>
  <c r="P215" i="9"/>
  <c r="R215" i="9"/>
  <c r="T215" i="9"/>
  <c r="Q215" i="9"/>
  <c r="P223" i="9"/>
  <c r="Q223" i="9"/>
  <c r="T223" i="9"/>
  <c r="R223" i="9"/>
  <c r="P231" i="9"/>
  <c r="Q231" i="9"/>
  <c r="T231" i="9"/>
  <c r="R231" i="9"/>
  <c r="P239" i="9"/>
  <c r="T239" i="9"/>
  <c r="R239" i="9"/>
  <c r="Q239" i="9"/>
  <c r="P247" i="9"/>
  <c r="T247" i="9"/>
  <c r="Q247" i="9"/>
  <c r="R247" i="9"/>
  <c r="P255" i="9"/>
  <c r="Q255" i="9"/>
  <c r="R255" i="9"/>
  <c r="T255" i="9"/>
  <c r="P263" i="9"/>
  <c r="T263" i="9"/>
  <c r="Q263" i="9"/>
  <c r="R263" i="9"/>
  <c r="P271" i="9"/>
  <c r="T271" i="9"/>
  <c r="R271" i="9"/>
  <c r="Q271" i="9"/>
  <c r="P279" i="9"/>
  <c r="T279" i="9"/>
  <c r="R279" i="9"/>
  <c r="Q279" i="9"/>
  <c r="P287" i="9"/>
  <c r="T287" i="9"/>
  <c r="R287" i="9"/>
  <c r="Q287" i="9"/>
  <c r="P295" i="9"/>
  <c r="T295" i="9"/>
  <c r="R295" i="9"/>
  <c r="Q295" i="9"/>
  <c r="P303" i="9"/>
  <c r="Q303" i="9"/>
  <c r="T303" i="9"/>
  <c r="R303" i="9"/>
  <c r="P20" i="9"/>
  <c r="T20" i="9"/>
  <c r="Q20" i="9"/>
  <c r="R20" i="9"/>
  <c r="P108" i="9"/>
  <c r="T108" i="9"/>
  <c r="R108" i="9"/>
  <c r="Q108" i="9"/>
  <c r="P180" i="9"/>
  <c r="T180" i="9"/>
  <c r="R180" i="9"/>
  <c r="Q180" i="9"/>
  <c r="P284" i="9"/>
  <c r="T284" i="9"/>
  <c r="R284" i="9"/>
  <c r="Q284" i="9"/>
  <c r="P53" i="9"/>
  <c r="T53" i="9"/>
  <c r="R53" i="9"/>
  <c r="Q53" i="9"/>
  <c r="P38" i="9"/>
  <c r="T38" i="9"/>
  <c r="R38" i="9"/>
  <c r="Q38" i="9"/>
  <c r="T15" i="9"/>
  <c r="R15" i="9"/>
  <c r="P47" i="9"/>
  <c r="T47" i="9"/>
  <c r="Q47" i="9"/>
  <c r="R47" i="9"/>
  <c r="P79" i="9"/>
  <c r="T79" i="9"/>
  <c r="Q79" i="9"/>
  <c r="R79" i="9"/>
  <c r="P32" i="9"/>
  <c r="T32" i="9"/>
  <c r="Q32" i="9"/>
  <c r="R32" i="9"/>
  <c r="P64" i="9"/>
  <c r="T64" i="9"/>
  <c r="Q64" i="9"/>
  <c r="R64" i="9"/>
  <c r="P80" i="9"/>
  <c r="T80" i="9"/>
  <c r="R80" i="9"/>
  <c r="Q80" i="9"/>
  <c r="P96" i="9"/>
  <c r="T96" i="9"/>
  <c r="Q96" i="9"/>
  <c r="R96" i="9"/>
  <c r="P104" i="9"/>
  <c r="T104" i="9"/>
  <c r="Q104" i="9"/>
  <c r="R104" i="9"/>
  <c r="P112" i="9"/>
  <c r="R112" i="9"/>
  <c r="T112" i="9"/>
  <c r="Q112" i="9"/>
  <c r="P120" i="9"/>
  <c r="T120" i="9"/>
  <c r="Q120" i="9"/>
  <c r="R120" i="9"/>
  <c r="P128" i="9"/>
  <c r="Q128" i="9"/>
  <c r="T128" i="9"/>
  <c r="R128" i="9"/>
  <c r="P136" i="9"/>
  <c r="T136" i="9"/>
  <c r="Q136" i="9"/>
  <c r="R136" i="9"/>
  <c r="P144" i="9"/>
  <c r="Q144" i="9"/>
  <c r="R144" i="9"/>
  <c r="T144" i="9"/>
  <c r="P152" i="9"/>
  <c r="T152" i="9"/>
  <c r="Q152" i="9"/>
  <c r="R152" i="9"/>
  <c r="P160" i="9"/>
  <c r="T160" i="9"/>
  <c r="R160" i="9"/>
  <c r="Q160" i="9"/>
  <c r="P168" i="9"/>
  <c r="Q168" i="9"/>
  <c r="R168" i="9"/>
  <c r="T168" i="9"/>
  <c r="P176" i="9"/>
  <c r="R176" i="9"/>
  <c r="T176" i="9"/>
  <c r="Q176" i="9"/>
  <c r="P184" i="9"/>
  <c r="T184" i="9"/>
  <c r="R184" i="9"/>
  <c r="Q184" i="9"/>
  <c r="P192" i="9"/>
  <c r="T192" i="9"/>
  <c r="Q192" i="9"/>
  <c r="R192" i="9"/>
  <c r="P200" i="9"/>
  <c r="R200" i="9"/>
  <c r="Q200" i="9"/>
  <c r="T200" i="9"/>
  <c r="P208" i="9"/>
  <c r="T208" i="9"/>
  <c r="Q208" i="9"/>
  <c r="R208" i="9"/>
  <c r="P216" i="9"/>
  <c r="T216" i="9"/>
  <c r="Q216" i="9"/>
  <c r="R216" i="9"/>
  <c r="P224" i="9"/>
  <c r="T224" i="9"/>
  <c r="R224" i="9"/>
  <c r="Q224" i="9"/>
  <c r="P232" i="9"/>
  <c r="T232" i="9"/>
  <c r="R232" i="9"/>
  <c r="Q232" i="9"/>
  <c r="P240" i="9"/>
  <c r="T240" i="9"/>
  <c r="R240" i="9"/>
  <c r="Q240" i="9"/>
  <c r="P248" i="9"/>
  <c r="R248" i="9"/>
  <c r="T248" i="9"/>
  <c r="Q248" i="9"/>
  <c r="P256" i="9"/>
  <c r="Q256" i="9"/>
  <c r="R256" i="9"/>
  <c r="T256" i="9"/>
  <c r="P264" i="9"/>
  <c r="T264" i="9"/>
  <c r="Q264" i="9"/>
  <c r="R264" i="9"/>
  <c r="P272" i="9"/>
  <c r="T272" i="9"/>
  <c r="Q272" i="9"/>
  <c r="R272" i="9"/>
  <c r="P280" i="9"/>
  <c r="T280" i="9"/>
  <c r="R280" i="9"/>
  <c r="Q280" i="9"/>
  <c r="P288" i="9"/>
  <c r="T288" i="9"/>
  <c r="Q288" i="9"/>
  <c r="R288" i="9"/>
  <c r="P296" i="9"/>
  <c r="T296" i="9"/>
  <c r="R296" i="9"/>
  <c r="Q296" i="9"/>
  <c r="P304" i="9"/>
  <c r="T304" i="9"/>
  <c r="R304" i="9"/>
  <c r="Q304" i="9"/>
  <c r="P36" i="9"/>
  <c r="T36" i="9"/>
  <c r="Q36" i="9"/>
  <c r="R36" i="9"/>
  <c r="P68" i="9"/>
  <c r="T68" i="9"/>
  <c r="Q68" i="9"/>
  <c r="R68" i="9"/>
  <c r="P100" i="9"/>
  <c r="T100" i="9"/>
  <c r="Q100" i="9"/>
  <c r="R100" i="9"/>
  <c r="P132" i="9"/>
  <c r="Q132" i="9"/>
  <c r="T132" i="9"/>
  <c r="R132" i="9"/>
  <c r="P204" i="9"/>
  <c r="T204" i="9"/>
  <c r="Q204" i="9"/>
  <c r="R204" i="9"/>
  <c r="P292" i="9"/>
  <c r="T292" i="9"/>
  <c r="R292" i="9"/>
  <c r="Q292" i="9"/>
  <c r="P37" i="9"/>
  <c r="T37" i="9"/>
  <c r="R37" i="9"/>
  <c r="Q37" i="9"/>
  <c r="P46" i="9"/>
  <c r="Q46" i="9"/>
  <c r="T46" i="9"/>
  <c r="R46" i="9"/>
  <c r="P23" i="9"/>
  <c r="Q23" i="9"/>
  <c r="T23" i="9"/>
  <c r="R23" i="9"/>
  <c r="P63" i="9"/>
  <c r="T63" i="9"/>
  <c r="Q63" i="9"/>
  <c r="R63" i="9"/>
  <c r="P95" i="9"/>
  <c r="T95" i="9"/>
  <c r="Q95" i="9"/>
  <c r="R95" i="9"/>
  <c r="P16" i="9"/>
  <c r="T16" i="9"/>
  <c r="R16" i="9"/>
  <c r="Q16" i="9"/>
  <c r="P40" i="9"/>
  <c r="T40" i="9"/>
  <c r="Q40" i="9"/>
  <c r="R40" i="9"/>
  <c r="P56" i="9"/>
  <c r="T56" i="9"/>
  <c r="Q56" i="9"/>
  <c r="R56" i="9"/>
  <c r="P72" i="9"/>
  <c r="T72" i="9"/>
  <c r="Q72" i="9"/>
  <c r="R72" i="9"/>
  <c r="P88" i="9"/>
  <c r="T88" i="9"/>
  <c r="Q88" i="9"/>
  <c r="R88" i="9"/>
  <c r="P17" i="9"/>
  <c r="Q17" i="9"/>
  <c r="R17" i="9"/>
  <c r="T17" i="9"/>
  <c r="P25" i="9"/>
  <c r="T25" i="9"/>
  <c r="Q25" i="9"/>
  <c r="R25" i="9"/>
  <c r="P33" i="9"/>
  <c r="T33" i="9"/>
  <c r="R33" i="9"/>
  <c r="Q33" i="9"/>
  <c r="P41" i="9"/>
  <c r="R41" i="9"/>
  <c r="T41" i="9"/>
  <c r="Q41" i="9"/>
  <c r="P49" i="9"/>
  <c r="T49" i="9"/>
  <c r="Q49" i="9"/>
  <c r="R49" i="9"/>
  <c r="P57" i="9"/>
  <c r="T57" i="9"/>
  <c r="R57" i="9"/>
  <c r="Q57" i="9"/>
  <c r="P65" i="9"/>
  <c r="Q65" i="9"/>
  <c r="T65" i="9"/>
  <c r="R65" i="9"/>
  <c r="P73" i="9"/>
  <c r="T73" i="9"/>
  <c r="R73" i="9"/>
  <c r="Q73" i="9"/>
  <c r="P81" i="9"/>
  <c r="T81" i="9"/>
  <c r="Q81" i="9"/>
  <c r="R81" i="9"/>
  <c r="P89" i="9"/>
  <c r="R89" i="9"/>
  <c r="T89" i="9"/>
  <c r="Q89" i="9"/>
  <c r="P97" i="9"/>
  <c r="T97" i="9"/>
  <c r="Q97" i="9"/>
  <c r="R97" i="9"/>
  <c r="P105" i="9"/>
  <c r="T105" i="9"/>
  <c r="R105" i="9"/>
  <c r="Q105" i="9"/>
  <c r="P113" i="9"/>
  <c r="R113" i="9"/>
  <c r="T113" i="9"/>
  <c r="Q113" i="9"/>
  <c r="P121" i="9"/>
  <c r="R121" i="9"/>
  <c r="Q121" i="9"/>
  <c r="T121" i="9"/>
  <c r="P129" i="9"/>
  <c r="R129" i="9"/>
  <c r="Q129" i="9"/>
  <c r="T129" i="9"/>
  <c r="P137" i="9"/>
  <c r="T137" i="9"/>
  <c r="R137" i="9"/>
  <c r="Q137" i="9"/>
  <c r="P145" i="9"/>
  <c r="Q145" i="9"/>
  <c r="R145" i="9"/>
  <c r="T145" i="9"/>
  <c r="P153" i="9"/>
  <c r="T153" i="9"/>
  <c r="R153" i="9"/>
  <c r="Q153" i="9"/>
  <c r="P161" i="9"/>
  <c r="T161" i="9"/>
  <c r="Q161" i="9"/>
  <c r="R161" i="9"/>
  <c r="P169" i="9"/>
  <c r="T169" i="9"/>
  <c r="Q169" i="9"/>
  <c r="R169" i="9"/>
  <c r="P177" i="9"/>
  <c r="T177" i="9"/>
  <c r="Q177" i="9"/>
  <c r="R177" i="9"/>
  <c r="P185" i="9"/>
  <c r="T185" i="9"/>
  <c r="Q185" i="9"/>
  <c r="R185" i="9"/>
  <c r="P193" i="9"/>
  <c r="T193" i="9"/>
  <c r="R193" i="9"/>
  <c r="Q193" i="9"/>
  <c r="P201" i="9"/>
  <c r="T201" i="9"/>
  <c r="R201" i="9"/>
  <c r="Q201" i="9"/>
  <c r="P209" i="9"/>
  <c r="T209" i="9"/>
  <c r="Q209" i="9"/>
  <c r="R209" i="9"/>
  <c r="P217" i="9"/>
  <c r="Q217" i="9"/>
  <c r="R217" i="9"/>
  <c r="T217" i="9"/>
  <c r="P225" i="9"/>
  <c r="T225" i="9"/>
  <c r="R225" i="9"/>
  <c r="Q225" i="9"/>
  <c r="P233" i="9"/>
  <c r="T233" i="9"/>
  <c r="Q233" i="9"/>
  <c r="R233" i="9"/>
  <c r="P241" i="9"/>
  <c r="T241" i="9"/>
  <c r="Q241" i="9"/>
  <c r="R241" i="9"/>
  <c r="P249" i="9"/>
  <c r="T249" i="9"/>
  <c r="R249" i="9"/>
  <c r="Q249" i="9"/>
  <c r="P257" i="9"/>
  <c r="T257" i="9"/>
  <c r="R257" i="9"/>
  <c r="Q257" i="9"/>
  <c r="P265" i="9"/>
  <c r="T265" i="9"/>
  <c r="R265" i="9"/>
  <c r="Q265" i="9"/>
  <c r="P273" i="9"/>
  <c r="T273" i="9"/>
  <c r="Q273" i="9"/>
  <c r="R273" i="9"/>
  <c r="P281" i="9"/>
  <c r="Q281" i="9"/>
  <c r="R281" i="9"/>
  <c r="T281" i="9"/>
  <c r="P289" i="9"/>
  <c r="T289" i="9"/>
  <c r="Q289" i="9"/>
  <c r="R289" i="9"/>
  <c r="P297" i="9"/>
  <c r="T297" i="9"/>
  <c r="Q297" i="9"/>
  <c r="R297" i="9"/>
  <c r="P305" i="9"/>
  <c r="R305" i="9"/>
  <c r="Q305" i="9"/>
  <c r="T305" i="9"/>
  <c r="P28" i="9"/>
  <c r="T28" i="9"/>
  <c r="R28" i="9"/>
  <c r="Q28" i="9"/>
  <c r="P76" i="9"/>
  <c r="R76" i="9"/>
  <c r="T76" i="9"/>
  <c r="Q76" i="9"/>
  <c r="P124" i="9"/>
  <c r="T124" i="9"/>
  <c r="R124" i="9"/>
  <c r="Q124" i="9"/>
  <c r="P148" i="9"/>
  <c r="Q148" i="9"/>
  <c r="R148" i="9"/>
  <c r="T148" i="9"/>
  <c r="P188" i="9"/>
  <c r="Q188" i="9"/>
  <c r="R188" i="9"/>
  <c r="T188" i="9"/>
  <c r="P236" i="9"/>
  <c r="T236" i="9"/>
  <c r="Q236" i="9"/>
  <c r="R236" i="9"/>
  <c r="P300" i="9"/>
  <c r="T300" i="9"/>
  <c r="Q300" i="9"/>
  <c r="R300" i="9"/>
  <c r="P45" i="9"/>
  <c r="T45" i="9"/>
  <c r="Q45" i="9"/>
  <c r="R45" i="9"/>
  <c r="P54" i="9"/>
  <c r="Q54" i="9"/>
  <c r="T54" i="9"/>
  <c r="R54" i="9"/>
  <c r="P31" i="9"/>
  <c r="R31" i="9"/>
  <c r="T31" i="9"/>
  <c r="Q31" i="9"/>
  <c r="P55" i="9"/>
  <c r="Q55" i="9"/>
  <c r="T55" i="9"/>
  <c r="R55" i="9"/>
  <c r="P87" i="9"/>
  <c r="Q87" i="9"/>
  <c r="T87" i="9"/>
  <c r="R87" i="9"/>
  <c r="P103" i="9"/>
  <c r="R103" i="9"/>
  <c r="T103" i="9"/>
  <c r="Q103" i="9"/>
  <c r="P26" i="9"/>
  <c r="R26" i="9"/>
  <c r="Q26" i="9"/>
  <c r="T26" i="9"/>
  <c r="P42" i="9"/>
  <c r="Q42" i="9"/>
  <c r="R42" i="9"/>
  <c r="T42" i="9"/>
  <c r="P58" i="9"/>
  <c r="T58" i="9"/>
  <c r="Q58" i="9"/>
  <c r="R58" i="9"/>
  <c r="P66" i="9"/>
  <c r="T66" i="9"/>
  <c r="R66" i="9"/>
  <c r="Q66" i="9"/>
  <c r="P74" i="9"/>
  <c r="Q74" i="9"/>
  <c r="T74" i="9"/>
  <c r="R74" i="9"/>
  <c r="P82" i="9"/>
  <c r="T82" i="9"/>
  <c r="R82" i="9"/>
  <c r="Q82" i="9"/>
  <c r="P90" i="9"/>
  <c r="T90" i="9"/>
  <c r="R90" i="9"/>
  <c r="Q90" i="9"/>
  <c r="P98" i="9"/>
  <c r="T98" i="9"/>
  <c r="R98" i="9"/>
  <c r="Q98" i="9"/>
  <c r="P106" i="9"/>
  <c r="T106" i="9"/>
  <c r="Q106" i="9"/>
  <c r="R106" i="9"/>
  <c r="P114" i="9"/>
  <c r="T114" i="9"/>
  <c r="Q114" i="9"/>
  <c r="R114" i="9"/>
  <c r="P122" i="9"/>
  <c r="R122" i="9"/>
  <c r="Q122" i="9"/>
  <c r="T122" i="9"/>
  <c r="P130" i="9"/>
  <c r="T130" i="9"/>
  <c r="R130" i="9"/>
  <c r="Q130" i="9"/>
  <c r="P138" i="9"/>
  <c r="T138" i="9"/>
  <c r="Q138" i="9"/>
  <c r="R138" i="9"/>
  <c r="P146" i="9"/>
  <c r="Q146" i="9"/>
  <c r="T146" i="9"/>
  <c r="R146" i="9"/>
  <c r="P154" i="9"/>
  <c r="Q154" i="9"/>
  <c r="T154" i="9"/>
  <c r="R154" i="9"/>
  <c r="P162" i="9"/>
  <c r="T162" i="9"/>
  <c r="R162" i="9"/>
  <c r="Q162" i="9"/>
  <c r="P170" i="9"/>
  <c r="T170" i="9"/>
  <c r="Q170" i="9"/>
  <c r="R170" i="9"/>
  <c r="P178" i="9"/>
  <c r="T178" i="9"/>
  <c r="R178" i="9"/>
  <c r="Q178" i="9"/>
  <c r="P186" i="9"/>
  <c r="T186" i="9"/>
  <c r="R186" i="9"/>
  <c r="Q186" i="9"/>
  <c r="P194" i="9"/>
  <c r="R194" i="9"/>
  <c r="T194" i="9"/>
  <c r="Q194" i="9"/>
  <c r="P202" i="9"/>
  <c r="T202" i="9"/>
  <c r="Q202" i="9"/>
  <c r="R202" i="9"/>
  <c r="P210" i="9"/>
  <c r="T210" i="9"/>
  <c r="R210" i="9"/>
  <c r="Q210" i="9"/>
  <c r="P218" i="9"/>
  <c r="R218" i="9"/>
  <c r="T218" i="9"/>
  <c r="Q218" i="9"/>
  <c r="P226" i="9"/>
  <c r="T226" i="9"/>
  <c r="R226" i="9"/>
  <c r="Q226" i="9"/>
  <c r="P234" i="9"/>
  <c r="T234" i="9"/>
  <c r="Q234" i="9"/>
  <c r="R234" i="9"/>
  <c r="P242" i="9"/>
  <c r="T242" i="9"/>
  <c r="R242" i="9"/>
  <c r="Q242" i="9"/>
  <c r="P250" i="9"/>
  <c r="T250" i="9"/>
  <c r="R250" i="9"/>
  <c r="Q250" i="9"/>
  <c r="P258" i="9"/>
  <c r="T258" i="9"/>
  <c r="R258" i="9"/>
  <c r="Q258" i="9"/>
  <c r="P266" i="9"/>
  <c r="R266" i="9"/>
  <c r="T266" i="9"/>
  <c r="Q266" i="9"/>
  <c r="P274" i="9"/>
  <c r="T274" i="9"/>
  <c r="R274" i="9"/>
  <c r="Q274" i="9"/>
  <c r="P282" i="9"/>
  <c r="T282" i="9"/>
  <c r="Q282" i="9"/>
  <c r="R282" i="9"/>
  <c r="P290" i="9"/>
  <c r="T290" i="9"/>
  <c r="R290" i="9"/>
  <c r="Q290" i="9"/>
  <c r="P298" i="9"/>
  <c r="T298" i="9"/>
  <c r="R298" i="9"/>
  <c r="Q298" i="9"/>
  <c r="P306" i="9"/>
  <c r="T306" i="9"/>
  <c r="Q306" i="9"/>
  <c r="R306" i="9"/>
  <c r="P60" i="9"/>
  <c r="T60" i="9"/>
  <c r="Q60" i="9"/>
  <c r="R60" i="9"/>
  <c r="P116" i="9"/>
  <c r="T116" i="9"/>
  <c r="R116" i="9"/>
  <c r="Q116" i="9"/>
  <c r="P164" i="9"/>
  <c r="R164" i="9"/>
  <c r="T164" i="9"/>
  <c r="Q164" i="9"/>
  <c r="P220" i="9"/>
  <c r="T220" i="9"/>
  <c r="Q220" i="9"/>
  <c r="R220" i="9"/>
  <c r="P268" i="9"/>
  <c r="T268" i="9"/>
  <c r="R268" i="9"/>
  <c r="Q268" i="9"/>
  <c r="P21" i="9"/>
  <c r="Q21" i="9"/>
  <c r="R21" i="9"/>
  <c r="T21" i="9"/>
  <c r="P22" i="9"/>
  <c r="T22" i="9"/>
  <c r="R22" i="9"/>
  <c r="Q22" i="9"/>
  <c r="P62" i="9"/>
  <c r="T62" i="9"/>
  <c r="Q62" i="9"/>
  <c r="R62" i="9"/>
  <c r="P39" i="9"/>
  <c r="R39" i="9"/>
  <c r="Q39" i="9"/>
  <c r="T39" i="9"/>
  <c r="P71" i="9"/>
  <c r="T71" i="9"/>
  <c r="R71" i="9"/>
  <c r="Q71" i="9"/>
  <c r="P111" i="9"/>
  <c r="T111" i="9"/>
  <c r="Q111" i="9"/>
  <c r="R111" i="9"/>
  <c r="P24" i="9"/>
  <c r="R24" i="9"/>
  <c r="Q24" i="9"/>
  <c r="T24" i="9"/>
  <c r="P48" i="9"/>
  <c r="T48" i="9"/>
  <c r="R48" i="9"/>
  <c r="Q48" i="9"/>
  <c r="P18" i="9"/>
  <c r="T18" i="9"/>
  <c r="Q18" i="9"/>
  <c r="R18" i="9"/>
  <c r="P34" i="9"/>
  <c r="Q34" i="9"/>
  <c r="R34" i="9"/>
  <c r="T34" i="9"/>
  <c r="P50" i="9"/>
  <c r="T50" i="9"/>
  <c r="Q50" i="9"/>
  <c r="R50" i="9"/>
  <c r="P19" i="9"/>
  <c r="T19" i="9"/>
  <c r="Q19" i="9"/>
  <c r="R19" i="9"/>
  <c r="P27" i="9"/>
  <c r="R27" i="9"/>
  <c r="Q27" i="9"/>
  <c r="T27" i="9"/>
  <c r="P35" i="9"/>
  <c r="T35" i="9"/>
  <c r="R35" i="9"/>
  <c r="Q35" i="9"/>
  <c r="P43" i="9"/>
  <c r="T43" i="9"/>
  <c r="Q43" i="9"/>
  <c r="R43" i="9"/>
  <c r="P51" i="9"/>
  <c r="Q51" i="9"/>
  <c r="T51" i="9"/>
  <c r="R51" i="9"/>
  <c r="P59" i="9"/>
  <c r="R59" i="9"/>
  <c r="T59" i="9"/>
  <c r="Q59" i="9"/>
  <c r="P67" i="9"/>
  <c r="R67" i="9"/>
  <c r="Q67" i="9"/>
  <c r="T67" i="9"/>
  <c r="P75" i="9"/>
  <c r="T75" i="9"/>
  <c r="R75" i="9"/>
  <c r="Q75" i="9"/>
  <c r="P83" i="9"/>
  <c r="T83" i="9"/>
  <c r="R83" i="9"/>
  <c r="Q83" i="9"/>
  <c r="P91" i="9"/>
  <c r="Q91" i="9"/>
  <c r="T91" i="9"/>
  <c r="R91" i="9"/>
  <c r="P99" i="9"/>
  <c r="T99" i="9"/>
  <c r="Q99" i="9"/>
  <c r="R99" i="9"/>
  <c r="P107" i="9"/>
  <c r="R107" i="9"/>
  <c r="T107" i="9"/>
  <c r="Q107" i="9"/>
  <c r="P115" i="9"/>
  <c r="T115" i="9"/>
  <c r="Q115" i="9"/>
  <c r="R115" i="9"/>
  <c r="P123" i="9"/>
  <c r="T123" i="9"/>
  <c r="R123" i="9"/>
  <c r="Q123" i="9"/>
  <c r="P131" i="9"/>
  <c r="T131" i="9"/>
  <c r="R131" i="9"/>
  <c r="Q131" i="9"/>
  <c r="P139" i="9"/>
  <c r="T139" i="9"/>
  <c r="Q139" i="9"/>
  <c r="R139" i="9"/>
  <c r="P147" i="9"/>
  <c r="Q147" i="9"/>
  <c r="T147" i="9"/>
  <c r="R147" i="9"/>
  <c r="P155" i="9"/>
  <c r="R155" i="9"/>
  <c r="T155" i="9"/>
  <c r="Q155" i="9"/>
  <c r="P163" i="9"/>
  <c r="Q163" i="9"/>
  <c r="T163" i="9"/>
  <c r="R163" i="9"/>
  <c r="P171" i="9"/>
  <c r="R171" i="9"/>
  <c r="T171" i="9"/>
  <c r="Q171" i="9"/>
  <c r="P179" i="9"/>
  <c r="T179" i="9"/>
  <c r="R179" i="9"/>
  <c r="Q179" i="9"/>
  <c r="P187" i="9"/>
  <c r="T187" i="9"/>
  <c r="Q187" i="9"/>
  <c r="R187" i="9"/>
  <c r="P195" i="9"/>
  <c r="Q195" i="9"/>
  <c r="T195" i="9"/>
  <c r="R195" i="9"/>
  <c r="P203" i="9"/>
  <c r="T203" i="9"/>
  <c r="R203" i="9"/>
  <c r="Q203" i="9"/>
  <c r="P211" i="9"/>
  <c r="Q211" i="9"/>
  <c r="T211" i="9"/>
  <c r="R211" i="9"/>
  <c r="P219" i="9"/>
  <c r="Q219" i="9"/>
  <c r="T219" i="9"/>
  <c r="R219" i="9"/>
  <c r="P227" i="9"/>
  <c r="T227" i="9"/>
  <c r="Q227" i="9"/>
  <c r="R227" i="9"/>
  <c r="P235" i="9"/>
  <c r="R235" i="9"/>
  <c r="T235" i="9"/>
  <c r="Q235" i="9"/>
  <c r="P243" i="9"/>
  <c r="T243" i="9"/>
  <c r="R243" i="9"/>
  <c r="Q243" i="9"/>
  <c r="P251" i="9"/>
  <c r="T251" i="9"/>
  <c r="R251" i="9"/>
  <c r="Q251" i="9"/>
  <c r="P259" i="9"/>
  <c r="T259" i="9"/>
  <c r="R259" i="9"/>
  <c r="Q259" i="9"/>
  <c r="P267" i="9"/>
  <c r="R267" i="9"/>
  <c r="T267" i="9"/>
  <c r="Q267" i="9"/>
  <c r="P275" i="9"/>
  <c r="T275" i="9"/>
  <c r="R275" i="9"/>
  <c r="Q275" i="9"/>
  <c r="P283" i="9"/>
  <c r="T283" i="9"/>
  <c r="Q283" i="9"/>
  <c r="R283" i="9"/>
  <c r="P291" i="9"/>
  <c r="R291" i="9"/>
  <c r="T291" i="9"/>
  <c r="Q291" i="9"/>
  <c r="P299" i="9"/>
  <c r="T299" i="9"/>
  <c r="Q299" i="9"/>
  <c r="R299" i="9"/>
  <c r="P307" i="9"/>
  <c r="T307" i="9"/>
  <c r="R307" i="9"/>
  <c r="Q307" i="9"/>
  <c r="R11" i="9" l="1"/>
  <c r="R13" i="9"/>
  <c r="R10" i="9"/>
  <c r="T10" i="9"/>
  <c r="T13" i="9"/>
  <c r="T11" i="9"/>
  <c r="P10" i="9"/>
  <c r="P11" i="9"/>
  <c r="P13" i="9"/>
  <c r="Q10" i="9"/>
  <c r="Q13" i="9"/>
  <c r="Q11" i="9"/>
  <c r="P12" i="9" l="1"/>
  <c r="R12" i="9"/>
  <c r="Q12" i="9"/>
  <c r="T12" i="9"/>
  <c r="E7" i="11" l="1"/>
  <c r="F7" i="11"/>
  <c r="G7" i="11"/>
  <c r="H7" i="11"/>
  <c r="J7" i="11"/>
  <c r="K7" i="11"/>
  <c r="L7" i="11"/>
  <c r="M7" i="11"/>
  <c r="N7" i="11"/>
  <c r="D7" i="11"/>
  <c r="P7" i="11" l="1"/>
  <c r="X300" i="11" l="1"/>
  <c r="Y300" i="11" s="1"/>
  <c r="X299" i="11"/>
  <c r="Y299" i="11" s="1"/>
  <c r="X298" i="11"/>
  <c r="Y298" i="11" s="1"/>
  <c r="Q298" i="11"/>
  <c r="X297" i="11"/>
  <c r="Y297" i="11" s="1"/>
  <c r="Q297" i="11"/>
  <c r="X296" i="11"/>
  <c r="Y296" i="11" s="1"/>
  <c r="X295" i="11"/>
  <c r="Y295" i="11" s="1"/>
  <c r="X294" i="11"/>
  <c r="Y294" i="11" s="1"/>
  <c r="X293" i="11"/>
  <c r="Y293" i="11" s="1"/>
  <c r="X292" i="11"/>
  <c r="Y292" i="11" s="1"/>
  <c r="X291" i="11"/>
  <c r="Y291" i="11" s="1"/>
  <c r="X290" i="11"/>
  <c r="Y290" i="11" s="1"/>
  <c r="Q290" i="11"/>
  <c r="X289" i="11"/>
  <c r="Y289" i="11" s="1"/>
  <c r="X288" i="11"/>
  <c r="Y288" i="11" s="1"/>
  <c r="X287" i="11"/>
  <c r="Y287" i="11" s="1"/>
  <c r="X286" i="11"/>
  <c r="Y286" i="11" s="1"/>
  <c r="Q286" i="11"/>
  <c r="X285" i="11"/>
  <c r="Y285" i="11" s="1"/>
  <c r="Q285" i="11"/>
  <c r="X284" i="11"/>
  <c r="Y284" i="11" s="1"/>
  <c r="X283" i="11"/>
  <c r="Y283" i="11" s="1"/>
  <c r="X282" i="11"/>
  <c r="Y282" i="11" s="1"/>
  <c r="Q282" i="11"/>
  <c r="X281" i="11"/>
  <c r="Q281" i="11"/>
  <c r="X280" i="11"/>
  <c r="Y280" i="11" s="1"/>
  <c r="X279" i="11"/>
  <c r="Y279" i="11" s="1"/>
  <c r="X278" i="11"/>
  <c r="Y278" i="11" s="1"/>
  <c r="Q278" i="11"/>
  <c r="X277" i="11"/>
  <c r="Y277" i="11" s="1"/>
  <c r="X276" i="11"/>
  <c r="Y276" i="11" s="1"/>
  <c r="X275" i="11"/>
  <c r="Y275" i="11" s="1"/>
  <c r="X274" i="11"/>
  <c r="Y274" i="11" s="1"/>
  <c r="Q274" i="11"/>
  <c r="X273" i="11"/>
  <c r="Y273" i="11" s="1"/>
  <c r="X272" i="11"/>
  <c r="Y272" i="11" s="1"/>
  <c r="X271" i="11"/>
  <c r="Y271" i="11" s="1"/>
  <c r="X270" i="11"/>
  <c r="Y270" i="11" s="1"/>
  <c r="Q270" i="11"/>
  <c r="X269" i="11"/>
  <c r="Q269" i="11"/>
  <c r="X268" i="11"/>
  <c r="Y268" i="11" s="1"/>
  <c r="X267" i="11"/>
  <c r="Y267" i="11" s="1"/>
  <c r="X266" i="11"/>
  <c r="Y266" i="11" s="1"/>
  <c r="Q266" i="11"/>
  <c r="X265" i="11"/>
  <c r="Y265" i="11" s="1"/>
  <c r="X264" i="11"/>
  <c r="Y264" i="11" s="1"/>
  <c r="X263" i="11"/>
  <c r="Y263" i="11" s="1"/>
  <c r="X262" i="11"/>
  <c r="Y262" i="11" s="1"/>
  <c r="Q262" i="11"/>
  <c r="X261" i="11"/>
  <c r="Q261" i="11"/>
  <c r="X260" i="11"/>
  <c r="Y260" i="11" s="1"/>
  <c r="X259" i="11"/>
  <c r="Y259" i="11" s="1"/>
  <c r="X258" i="11"/>
  <c r="Y258" i="11" s="1"/>
  <c r="X257" i="11"/>
  <c r="Y257" i="11" s="1"/>
  <c r="Q257" i="11"/>
  <c r="X256" i="11"/>
  <c r="Y256" i="11" s="1"/>
  <c r="X255" i="11"/>
  <c r="Y255" i="11" s="1"/>
  <c r="X254" i="11"/>
  <c r="Y254" i="11" s="1"/>
  <c r="X253" i="11"/>
  <c r="Y253" i="11" s="1"/>
  <c r="X252" i="11"/>
  <c r="Y252" i="11" s="1"/>
  <c r="X251" i="11"/>
  <c r="Y251" i="11" s="1"/>
  <c r="X250" i="11"/>
  <c r="Y250" i="11" s="1"/>
  <c r="Q250" i="11"/>
  <c r="X249" i="11"/>
  <c r="Y249" i="11" s="1"/>
  <c r="Q249" i="11"/>
  <c r="X248" i="11"/>
  <c r="Y248" i="11" s="1"/>
  <c r="X247" i="11"/>
  <c r="Y247" i="11" s="1"/>
  <c r="X246" i="11"/>
  <c r="Y246" i="11" s="1"/>
  <c r="X245" i="11"/>
  <c r="Q245" i="11"/>
  <c r="X244" i="11"/>
  <c r="Y244" i="11" s="1"/>
  <c r="X243" i="11"/>
  <c r="Y243" i="11" s="1"/>
  <c r="X242" i="11"/>
  <c r="Y242" i="11" s="1"/>
  <c r="X241" i="11"/>
  <c r="Y241" i="11" s="1"/>
  <c r="Q241" i="11"/>
  <c r="X240" i="11"/>
  <c r="Q240" i="11"/>
  <c r="X239" i="11"/>
  <c r="Y239" i="11" s="1"/>
  <c r="X238" i="11"/>
  <c r="Y238" i="11" s="1"/>
  <c r="X237" i="11"/>
  <c r="Y237" i="11" s="1"/>
  <c r="X236" i="11"/>
  <c r="Q236" i="11"/>
  <c r="X235" i="11"/>
  <c r="Y235" i="11" s="1"/>
  <c r="X234" i="11"/>
  <c r="Y234" i="11" s="1"/>
  <c r="Q234" i="11"/>
  <c r="X233" i="11"/>
  <c r="Y233" i="11" s="1"/>
  <c r="X232" i="11"/>
  <c r="Y232" i="11" s="1"/>
  <c r="Q232" i="11"/>
  <c r="X231" i="11"/>
  <c r="Y231" i="11" s="1"/>
  <c r="X230" i="11"/>
  <c r="Y230" i="11" s="1"/>
  <c r="X229" i="11"/>
  <c r="Y229" i="11" s="1"/>
  <c r="X228" i="11"/>
  <c r="Y228" i="11" s="1"/>
  <c r="Q228" i="11"/>
  <c r="X227" i="11"/>
  <c r="Y227" i="11" s="1"/>
  <c r="X226" i="11"/>
  <c r="Y226" i="11" s="1"/>
  <c r="Q226" i="11"/>
  <c r="X225" i="11"/>
  <c r="Y225" i="11" s="1"/>
  <c r="Q225" i="11"/>
  <c r="X224" i="11"/>
  <c r="Y224" i="11" s="1"/>
  <c r="Q224" i="11"/>
  <c r="X223" i="11"/>
  <c r="Y223" i="11" s="1"/>
  <c r="X222" i="11"/>
  <c r="Y222" i="11" s="1"/>
  <c r="X221" i="11"/>
  <c r="Y221" i="11" s="1"/>
  <c r="Q221" i="11"/>
  <c r="X220" i="11"/>
  <c r="Y220" i="11" s="1"/>
  <c r="Q220" i="11"/>
  <c r="X219" i="11"/>
  <c r="Y219" i="11" s="1"/>
  <c r="X218" i="11"/>
  <c r="Y218" i="11" s="1"/>
  <c r="X217" i="11"/>
  <c r="Y217" i="11" s="1"/>
  <c r="Q217" i="11"/>
  <c r="X216" i="11"/>
  <c r="Y216" i="11" s="1"/>
  <c r="Q216" i="11"/>
  <c r="X215" i="11"/>
  <c r="Y215" i="11" s="1"/>
  <c r="Q215" i="11"/>
  <c r="X214" i="11"/>
  <c r="Y214" i="11" s="1"/>
  <c r="X213" i="11"/>
  <c r="Y213" i="11" s="1"/>
  <c r="Q213" i="11"/>
  <c r="X212" i="11"/>
  <c r="Y212" i="11" s="1"/>
  <c r="Q212" i="11"/>
  <c r="X211" i="11"/>
  <c r="Y211" i="11" s="1"/>
  <c r="Q211" i="11"/>
  <c r="X210" i="11"/>
  <c r="Y210" i="11" s="1"/>
  <c r="Q210" i="11"/>
  <c r="X209" i="11"/>
  <c r="Y209" i="11" s="1"/>
  <c r="X208" i="11"/>
  <c r="Y208" i="11" s="1"/>
  <c r="Q208" i="11"/>
  <c r="X207" i="11"/>
  <c r="Y207" i="11" s="1"/>
  <c r="Q207" i="11"/>
  <c r="X206" i="11"/>
  <c r="Q206" i="11"/>
  <c r="X205" i="11"/>
  <c r="Y205" i="11" s="1"/>
  <c r="X204" i="11"/>
  <c r="Y204" i="11" s="1"/>
  <c r="Q204" i="11"/>
  <c r="X203" i="11"/>
  <c r="Y203" i="11" s="1"/>
  <c r="Q203" i="11"/>
  <c r="X202" i="11"/>
  <c r="Y202" i="11" s="1"/>
  <c r="X201" i="11"/>
  <c r="Y201" i="11" s="1"/>
  <c r="Q201" i="11"/>
  <c r="X200" i="11"/>
  <c r="Y200" i="11" s="1"/>
  <c r="Q200" i="11"/>
  <c r="X199" i="11"/>
  <c r="Y199" i="11" s="1"/>
  <c r="Q199" i="11"/>
  <c r="X198" i="11"/>
  <c r="Y198" i="11" s="1"/>
  <c r="X197" i="11"/>
  <c r="Y197" i="11" s="1"/>
  <c r="Q197" i="11"/>
  <c r="X196" i="11"/>
  <c r="Q196" i="11"/>
  <c r="X195" i="11"/>
  <c r="Y195" i="11" s="1"/>
  <c r="Q195" i="11"/>
  <c r="X194" i="11"/>
  <c r="Y194" i="11" s="1"/>
  <c r="X193" i="11"/>
  <c r="Y193" i="11" s="1"/>
  <c r="X192" i="11"/>
  <c r="Y192" i="11" s="1"/>
  <c r="Q192" i="11"/>
  <c r="X191" i="11"/>
  <c r="Y191" i="11" s="1"/>
  <c r="Q191" i="11"/>
  <c r="X190" i="11"/>
  <c r="Y190" i="11" s="1"/>
  <c r="X189" i="11"/>
  <c r="Y189" i="11" s="1"/>
  <c r="Q189" i="11"/>
  <c r="X188" i="11"/>
  <c r="Y188" i="11" s="1"/>
  <c r="Q188" i="11"/>
  <c r="X187" i="11"/>
  <c r="Y187" i="11" s="1"/>
  <c r="Q187" i="11"/>
  <c r="X186" i="11"/>
  <c r="Q186" i="11"/>
  <c r="X185" i="11"/>
  <c r="Y185" i="11" s="1"/>
  <c r="Q185" i="11"/>
  <c r="X184" i="11"/>
  <c r="Y184" i="11" s="1"/>
  <c r="Q184" i="11"/>
  <c r="X183" i="11"/>
  <c r="Y183" i="11" s="1"/>
  <c r="Q183" i="11"/>
  <c r="X182" i="11"/>
  <c r="Q182" i="11"/>
  <c r="X181" i="11"/>
  <c r="Y181" i="11" s="1"/>
  <c r="Q181" i="11"/>
  <c r="X180" i="11"/>
  <c r="Y180" i="11" s="1"/>
  <c r="Q180" i="11"/>
  <c r="X179" i="11"/>
  <c r="Y179" i="11" s="1"/>
  <c r="Q179" i="11"/>
  <c r="X178" i="11"/>
  <c r="Q178" i="11"/>
  <c r="X177" i="11"/>
  <c r="Y177" i="11" s="1"/>
  <c r="Q177" i="11"/>
  <c r="X176" i="11"/>
  <c r="Y176" i="11" s="1"/>
  <c r="Q176" i="11"/>
  <c r="X175" i="11"/>
  <c r="Y175" i="11" s="1"/>
  <c r="Q175" i="11"/>
  <c r="X174" i="11"/>
  <c r="Q174" i="11"/>
  <c r="X173" i="11"/>
  <c r="Y173" i="11" s="1"/>
  <c r="Q173" i="11"/>
  <c r="X172" i="11"/>
  <c r="Y172" i="11" s="1"/>
  <c r="Q172" i="11"/>
  <c r="X171" i="11"/>
  <c r="Y171" i="11" s="1"/>
  <c r="Q171" i="11"/>
  <c r="X170" i="11"/>
  <c r="Q170" i="11"/>
  <c r="X169" i="11"/>
  <c r="Y169" i="11" s="1"/>
  <c r="Q169" i="11"/>
  <c r="X168" i="11"/>
  <c r="Y168" i="11" s="1"/>
  <c r="Q168" i="11"/>
  <c r="X167" i="11"/>
  <c r="Y167" i="11" s="1"/>
  <c r="Q167" i="11"/>
  <c r="X166" i="11"/>
  <c r="Q166" i="11"/>
  <c r="X165" i="11"/>
  <c r="Y165" i="11" s="1"/>
  <c r="Q165" i="11"/>
  <c r="X164" i="11"/>
  <c r="Y164" i="11" s="1"/>
  <c r="Q164" i="11"/>
  <c r="X163" i="11"/>
  <c r="Y163" i="11" s="1"/>
  <c r="Q163" i="11"/>
  <c r="X162" i="11"/>
  <c r="Q162" i="11"/>
  <c r="X161" i="11"/>
  <c r="Y161" i="11" s="1"/>
  <c r="Q161" i="11"/>
  <c r="X160" i="11"/>
  <c r="Y160" i="11" s="1"/>
  <c r="Q160" i="11"/>
  <c r="X159" i="11"/>
  <c r="Y159" i="11" s="1"/>
  <c r="Q159" i="11"/>
  <c r="X158" i="11"/>
  <c r="Q158" i="11"/>
  <c r="X157" i="11"/>
  <c r="Y157" i="11" s="1"/>
  <c r="Q157" i="11"/>
  <c r="X156" i="11"/>
  <c r="Y156" i="11" s="1"/>
  <c r="Q156" i="11"/>
  <c r="X155" i="11"/>
  <c r="Y155" i="11" s="1"/>
  <c r="Q155" i="11"/>
  <c r="X154" i="11"/>
  <c r="Q154" i="11"/>
  <c r="X153" i="11"/>
  <c r="Y153" i="11" s="1"/>
  <c r="X152" i="11"/>
  <c r="Y152" i="11" s="1"/>
  <c r="Q152" i="11"/>
  <c r="X151" i="11"/>
  <c r="Y151" i="11" s="1"/>
  <c r="Q151" i="11"/>
  <c r="X150" i="11"/>
  <c r="Q150" i="11"/>
  <c r="X149" i="11"/>
  <c r="Y149" i="11" s="1"/>
  <c r="X148" i="11"/>
  <c r="Y148" i="11" s="1"/>
  <c r="Q148" i="11"/>
  <c r="X147" i="11"/>
  <c r="Y147" i="11" s="1"/>
  <c r="Q147" i="11"/>
  <c r="X146" i="11"/>
  <c r="Q146" i="11"/>
  <c r="X145" i="11"/>
  <c r="Y145" i="11" s="1"/>
  <c r="X144" i="11"/>
  <c r="Y144" i="11" s="1"/>
  <c r="Q144" i="11"/>
  <c r="X143" i="11"/>
  <c r="Y143" i="11" s="1"/>
  <c r="Q143" i="11"/>
  <c r="X142" i="11"/>
  <c r="Q142" i="11"/>
  <c r="X141" i="11"/>
  <c r="Y141" i="11" s="1"/>
  <c r="X140" i="11"/>
  <c r="Y140" i="11" s="1"/>
  <c r="Q140" i="11"/>
  <c r="X139" i="11"/>
  <c r="Y139" i="11" s="1"/>
  <c r="Q139" i="11"/>
  <c r="X138" i="11"/>
  <c r="Y138" i="11" s="1"/>
  <c r="Q138" i="11"/>
  <c r="X137" i="11"/>
  <c r="Y137" i="11" s="1"/>
  <c r="X136" i="11"/>
  <c r="Y136" i="11" s="1"/>
  <c r="X135" i="11"/>
  <c r="Y135" i="11" s="1"/>
  <c r="Q135" i="11"/>
  <c r="X134" i="11"/>
  <c r="Q134" i="11"/>
  <c r="X133" i="11"/>
  <c r="Y133" i="11" s="1"/>
  <c r="X132" i="11"/>
  <c r="Y132" i="11" s="1"/>
  <c r="X131" i="11"/>
  <c r="Y131" i="11" s="1"/>
  <c r="X130" i="11"/>
  <c r="Q130" i="11"/>
  <c r="X129" i="11"/>
  <c r="Y129" i="11" s="1"/>
  <c r="X128" i="11"/>
  <c r="Y128" i="11" s="1"/>
  <c r="Q128" i="11"/>
  <c r="X127" i="11"/>
  <c r="Y127" i="11" s="1"/>
  <c r="Q127" i="11"/>
  <c r="X126" i="11"/>
  <c r="Q126" i="11"/>
  <c r="X125" i="11"/>
  <c r="Y125" i="11" s="1"/>
  <c r="X124" i="11"/>
  <c r="Y124" i="11" s="1"/>
  <c r="X123" i="11"/>
  <c r="Y123" i="11" s="1"/>
  <c r="Q123" i="11"/>
  <c r="X122" i="11"/>
  <c r="Q122" i="11"/>
  <c r="X121" i="11"/>
  <c r="Y121" i="11" s="1"/>
  <c r="X120" i="11"/>
  <c r="Y120" i="11" s="1"/>
  <c r="X119" i="11"/>
  <c r="Y119" i="11" s="1"/>
  <c r="Q119" i="11"/>
  <c r="X118" i="11"/>
  <c r="Q118" i="11"/>
  <c r="X117" i="11"/>
  <c r="Y117" i="11" s="1"/>
  <c r="X116" i="11"/>
  <c r="Y116" i="11" s="1"/>
  <c r="X115" i="11"/>
  <c r="Y115" i="11" s="1"/>
  <c r="X114" i="11"/>
  <c r="Q114" i="11"/>
  <c r="X113" i="11"/>
  <c r="Y113" i="11" s="1"/>
  <c r="X112" i="11"/>
  <c r="Y112" i="11" s="1"/>
  <c r="Q112" i="11"/>
  <c r="X111" i="11"/>
  <c r="Y111" i="11" s="1"/>
  <c r="Q111" i="11"/>
  <c r="X110" i="11"/>
  <c r="Q110" i="11"/>
  <c r="X109" i="11"/>
  <c r="Y109" i="11" s="1"/>
  <c r="X108" i="11"/>
  <c r="Y108" i="11" s="1"/>
  <c r="X107" i="11"/>
  <c r="Y107" i="11" s="1"/>
  <c r="Q107" i="11"/>
  <c r="X106" i="11"/>
  <c r="Q106" i="11"/>
  <c r="X105" i="11"/>
  <c r="Y105" i="11" s="1"/>
  <c r="X104" i="11"/>
  <c r="Y104" i="11" s="1"/>
  <c r="X103" i="11"/>
  <c r="Y103" i="11" s="1"/>
  <c r="Q103" i="11"/>
  <c r="X102" i="11"/>
  <c r="Q102" i="11"/>
  <c r="X101" i="11"/>
  <c r="Y101" i="11" s="1"/>
  <c r="X100" i="11"/>
  <c r="Y100" i="11" s="1"/>
  <c r="X99" i="11"/>
  <c r="Y99" i="11" s="1"/>
  <c r="X98" i="11"/>
  <c r="Q98" i="11"/>
  <c r="X97" i="11"/>
  <c r="Y97" i="11" s="1"/>
  <c r="X96" i="11"/>
  <c r="Y96" i="11" s="1"/>
  <c r="X95" i="11"/>
  <c r="Y95" i="11" s="1"/>
  <c r="Q95" i="11"/>
  <c r="X94" i="11"/>
  <c r="Q94" i="11"/>
  <c r="X93" i="11"/>
  <c r="Y93" i="11" s="1"/>
  <c r="X92" i="11"/>
  <c r="Y92" i="11" s="1"/>
  <c r="Q92" i="11"/>
  <c r="X91" i="11"/>
  <c r="Q91" i="11"/>
  <c r="X90" i="11"/>
  <c r="Q90" i="11"/>
  <c r="X89" i="11"/>
  <c r="Y89" i="11" s="1"/>
  <c r="X88" i="11"/>
  <c r="Y88" i="11" s="1"/>
  <c r="X87" i="11"/>
  <c r="Y87" i="11" s="1"/>
  <c r="Q87" i="11"/>
  <c r="X86" i="11"/>
  <c r="Q86" i="11"/>
  <c r="X85" i="11"/>
  <c r="Y85" i="11" s="1"/>
  <c r="X84" i="11"/>
  <c r="Y84" i="11" s="1"/>
  <c r="X83" i="11"/>
  <c r="Y83" i="11" s="1"/>
  <c r="Q83" i="11"/>
  <c r="X82" i="11"/>
  <c r="Q82" i="11"/>
  <c r="X81" i="11"/>
  <c r="Y81" i="11" s="1"/>
  <c r="X80" i="11"/>
  <c r="Y80" i="11" s="1"/>
  <c r="X79" i="11"/>
  <c r="Y79" i="11" s="1"/>
  <c r="Q79" i="11"/>
  <c r="X78" i="11"/>
  <c r="Q78" i="11"/>
  <c r="X77" i="11"/>
  <c r="Y77" i="11" s="1"/>
  <c r="X76" i="11"/>
  <c r="Y76" i="11" s="1"/>
  <c r="Q76" i="11"/>
  <c r="X75" i="11"/>
  <c r="Y75" i="11" s="1"/>
  <c r="Q75" i="11"/>
  <c r="X74" i="11"/>
  <c r="Q74" i="11"/>
  <c r="X73" i="11"/>
  <c r="Y73" i="11" s="1"/>
  <c r="X72" i="11"/>
  <c r="Y72" i="11" s="1"/>
  <c r="X71" i="11"/>
  <c r="Y71" i="11" s="1"/>
  <c r="Q71" i="11"/>
  <c r="X70" i="11"/>
  <c r="Y70" i="11" s="1"/>
  <c r="Q70" i="11"/>
  <c r="X69" i="11"/>
  <c r="Y69" i="11" s="1"/>
  <c r="X68" i="11"/>
  <c r="Y68" i="11" s="1"/>
  <c r="X67" i="11"/>
  <c r="Y67" i="11" s="1"/>
  <c r="Q67" i="11"/>
  <c r="X66" i="11"/>
  <c r="Y66" i="11" s="1"/>
  <c r="X65" i="11"/>
  <c r="Y65" i="11" s="1"/>
  <c r="X64" i="11"/>
  <c r="Y64" i="11" s="1"/>
  <c r="Q64" i="11"/>
  <c r="X63" i="11"/>
  <c r="Y63" i="11" s="1"/>
  <c r="Q63" i="11"/>
  <c r="X62" i="11"/>
  <c r="Y62" i="11" s="1"/>
  <c r="X61" i="11"/>
  <c r="Y61" i="11" s="1"/>
  <c r="X60" i="11"/>
  <c r="Y60" i="11" s="1"/>
  <c r="Q60" i="11"/>
  <c r="X59" i="11"/>
  <c r="Y59" i="11" s="1"/>
  <c r="Q59" i="11"/>
  <c r="X58" i="11"/>
  <c r="Y58" i="11" s="1"/>
  <c r="Q58" i="11"/>
  <c r="X57" i="11"/>
  <c r="Y57" i="11" s="1"/>
  <c r="Q57" i="11"/>
  <c r="X56" i="11"/>
  <c r="Y56" i="11" s="1"/>
  <c r="X55" i="11"/>
  <c r="Y55" i="11" s="1"/>
  <c r="Q55" i="11"/>
  <c r="X54" i="11"/>
  <c r="Y54" i="11" s="1"/>
  <c r="X53" i="11"/>
  <c r="Y53" i="11" s="1"/>
  <c r="X52" i="11"/>
  <c r="Y52" i="11" s="1"/>
  <c r="X51" i="11"/>
  <c r="Y51" i="11" s="1"/>
  <c r="Q51" i="11"/>
  <c r="X50" i="11"/>
  <c r="Y50" i="11" s="1"/>
  <c r="X49" i="11"/>
  <c r="Y49" i="11" s="1"/>
  <c r="X48" i="11"/>
  <c r="Y48" i="11" s="1"/>
  <c r="Q48" i="11"/>
  <c r="X47" i="11"/>
  <c r="Y47" i="11" s="1"/>
  <c r="Q47" i="11"/>
  <c r="X46" i="11"/>
  <c r="Y46" i="11" s="1"/>
  <c r="X45" i="11"/>
  <c r="Y45" i="11" s="1"/>
  <c r="X44" i="11"/>
  <c r="Y44" i="11" s="1"/>
  <c r="Q44" i="11"/>
  <c r="X43" i="11"/>
  <c r="Y43" i="11" s="1"/>
  <c r="Q43" i="11"/>
  <c r="X42" i="11"/>
  <c r="Y42" i="11" s="1"/>
  <c r="Q42" i="11"/>
  <c r="X41" i="11"/>
  <c r="Y41" i="11" s="1"/>
  <c r="Q41" i="11"/>
  <c r="X40" i="11"/>
  <c r="Y40" i="11" s="1"/>
  <c r="X39" i="11"/>
  <c r="Y39" i="11" s="1"/>
  <c r="Q39" i="11"/>
  <c r="X38" i="11"/>
  <c r="Y38" i="11" s="1"/>
  <c r="Q38" i="11"/>
  <c r="X37" i="11"/>
  <c r="Y37" i="11" s="1"/>
  <c r="X36" i="11"/>
  <c r="Y36" i="11" s="1"/>
  <c r="Q36" i="11"/>
  <c r="X35" i="11"/>
  <c r="Y35" i="11" s="1"/>
  <c r="X34" i="11"/>
  <c r="Y34" i="11" s="1"/>
  <c r="X33" i="11"/>
  <c r="Y33" i="11" s="1"/>
  <c r="Q33" i="11"/>
  <c r="X32" i="11"/>
  <c r="Y32" i="11" s="1"/>
  <c r="Q32" i="11"/>
  <c r="X31" i="11"/>
  <c r="Y31" i="11" s="1"/>
  <c r="X30" i="11"/>
  <c r="Y30" i="11" s="1"/>
  <c r="X29" i="11"/>
  <c r="Y29" i="11" s="1"/>
  <c r="Q29" i="11"/>
  <c r="X28" i="11"/>
  <c r="Y28" i="11" s="1"/>
  <c r="Q28" i="11"/>
  <c r="X27" i="11"/>
  <c r="Y27" i="11" s="1"/>
  <c r="Q27" i="11"/>
  <c r="X26" i="11"/>
  <c r="Y26" i="11" s="1"/>
  <c r="X25" i="11"/>
  <c r="Y25" i="11" s="1"/>
  <c r="X24" i="11"/>
  <c r="Y24" i="11" s="1"/>
  <c r="Q24" i="11"/>
  <c r="X23" i="11"/>
  <c r="Y23" i="11" s="1"/>
  <c r="X22" i="11"/>
  <c r="Y22" i="11" s="1"/>
  <c r="X21" i="11"/>
  <c r="Y21" i="11" s="1"/>
  <c r="X20" i="11"/>
  <c r="Y20" i="11" s="1"/>
  <c r="Q20" i="11"/>
  <c r="X19" i="11"/>
  <c r="Y19" i="11" s="1"/>
  <c r="X18" i="11"/>
  <c r="Y18" i="11" s="1"/>
  <c r="X17" i="11"/>
  <c r="Y17" i="11" s="1"/>
  <c r="X16" i="11"/>
  <c r="Y16" i="11" s="1"/>
  <c r="Q16" i="11"/>
  <c r="X15" i="11"/>
  <c r="Y15" i="11" s="1"/>
  <c r="Q15" i="11"/>
  <c r="X14" i="11"/>
  <c r="Y14" i="11" s="1"/>
  <c r="X13" i="11"/>
  <c r="Y13" i="11" s="1"/>
  <c r="X12" i="11"/>
  <c r="Y12" i="11" s="1"/>
  <c r="Q12" i="11"/>
  <c r="X11" i="11"/>
  <c r="Y11" i="11" s="1"/>
  <c r="Q11" i="11"/>
  <c r="X10" i="11"/>
  <c r="Y10" i="11" s="1"/>
  <c r="X9" i="11"/>
  <c r="Q8" i="11"/>
  <c r="W7" i="11"/>
  <c r="V7" i="11"/>
  <c r="U7" i="11"/>
  <c r="T7" i="11"/>
  <c r="S7" i="11"/>
  <c r="R7" i="11"/>
  <c r="AH307" i="9"/>
  <c r="AF307" i="9"/>
  <c r="AE307" i="9"/>
  <c r="AD307" i="9"/>
  <c r="AB307" i="9"/>
  <c r="AH306" i="9"/>
  <c r="AF306" i="9"/>
  <c r="AE306" i="9"/>
  <c r="AD306" i="9"/>
  <c r="AB306" i="9"/>
  <c r="AH305" i="9"/>
  <c r="AF305" i="9"/>
  <c r="AE305" i="9"/>
  <c r="AD305" i="9"/>
  <c r="AB305" i="9"/>
  <c r="AH304" i="9"/>
  <c r="AF304" i="9"/>
  <c r="AE304" i="9"/>
  <c r="AD304" i="9"/>
  <c r="AB304" i="9"/>
  <c r="AH303" i="9"/>
  <c r="AF303" i="9"/>
  <c r="AE303" i="9"/>
  <c r="AD303" i="9"/>
  <c r="AB303" i="9"/>
  <c r="AH302" i="9"/>
  <c r="AF302" i="9"/>
  <c r="AE302" i="9"/>
  <c r="AD302" i="9"/>
  <c r="AB302" i="9"/>
  <c r="AH301" i="9"/>
  <c r="AF301" i="9"/>
  <c r="AE301" i="9"/>
  <c r="AD301" i="9"/>
  <c r="AB301" i="9"/>
  <c r="AH300" i="9"/>
  <c r="AF300" i="9"/>
  <c r="AE300" i="9"/>
  <c r="AD300" i="9"/>
  <c r="AB300" i="9"/>
  <c r="AH299" i="9"/>
  <c r="AF299" i="9"/>
  <c r="AE299" i="9"/>
  <c r="AD299" i="9"/>
  <c r="AB299" i="9"/>
  <c r="AH298" i="9"/>
  <c r="AF298" i="9"/>
  <c r="AE298" i="9"/>
  <c r="AD298" i="9"/>
  <c r="AB298" i="9"/>
  <c r="AH297" i="9"/>
  <c r="AF297" i="9"/>
  <c r="AE297" i="9"/>
  <c r="AD297" i="9"/>
  <c r="AB297" i="9"/>
  <c r="AH296" i="9"/>
  <c r="AF296" i="9"/>
  <c r="AE296" i="9"/>
  <c r="AD296" i="9"/>
  <c r="AB296" i="9"/>
  <c r="AH295" i="9"/>
  <c r="AF295" i="9"/>
  <c r="AE295" i="9"/>
  <c r="AD295" i="9"/>
  <c r="AB295" i="9"/>
  <c r="AH294" i="9"/>
  <c r="AF294" i="9"/>
  <c r="AE294" i="9"/>
  <c r="AD294" i="9"/>
  <c r="AB294" i="9"/>
  <c r="AH293" i="9"/>
  <c r="AF293" i="9"/>
  <c r="AE293" i="9"/>
  <c r="AD293" i="9"/>
  <c r="AB293" i="9"/>
  <c r="AH292" i="9"/>
  <c r="AF292" i="9"/>
  <c r="AE292" i="9"/>
  <c r="AD292" i="9"/>
  <c r="AB292" i="9"/>
  <c r="AH291" i="9"/>
  <c r="AF291" i="9"/>
  <c r="AE291" i="9"/>
  <c r="AD291" i="9"/>
  <c r="AB291" i="9"/>
  <c r="AH290" i="9"/>
  <c r="AF290" i="9"/>
  <c r="AE290" i="9"/>
  <c r="AD290" i="9"/>
  <c r="AB290" i="9"/>
  <c r="AH289" i="9"/>
  <c r="AF289" i="9"/>
  <c r="AE289" i="9"/>
  <c r="AD289" i="9"/>
  <c r="AB289" i="9"/>
  <c r="AH288" i="9"/>
  <c r="AF288" i="9"/>
  <c r="AE288" i="9"/>
  <c r="AD288" i="9"/>
  <c r="AB288" i="9"/>
  <c r="AH287" i="9"/>
  <c r="AF287" i="9"/>
  <c r="AE287" i="9"/>
  <c r="AD287" i="9"/>
  <c r="AB287" i="9"/>
  <c r="AH286" i="9"/>
  <c r="AF286" i="9"/>
  <c r="AE286" i="9"/>
  <c r="AD286" i="9"/>
  <c r="AB286" i="9"/>
  <c r="AH285" i="9"/>
  <c r="AF285" i="9"/>
  <c r="AE285" i="9"/>
  <c r="AD285" i="9"/>
  <c r="AB285" i="9"/>
  <c r="AH284" i="9"/>
  <c r="AF284" i="9"/>
  <c r="AE284" i="9"/>
  <c r="AD284" i="9"/>
  <c r="AB284" i="9"/>
  <c r="AH283" i="9"/>
  <c r="AF283" i="9"/>
  <c r="AE283" i="9"/>
  <c r="AD283" i="9"/>
  <c r="AB283" i="9"/>
  <c r="AH282" i="9"/>
  <c r="AF282" i="9"/>
  <c r="AE282" i="9"/>
  <c r="AD282" i="9"/>
  <c r="AB282" i="9"/>
  <c r="AH281" i="9"/>
  <c r="AF281" i="9"/>
  <c r="AE281" i="9"/>
  <c r="AD281" i="9"/>
  <c r="AB281" i="9"/>
  <c r="AH280" i="9"/>
  <c r="AF280" i="9"/>
  <c r="AE280" i="9"/>
  <c r="AD280" i="9"/>
  <c r="AB280" i="9"/>
  <c r="AH279" i="9"/>
  <c r="AF279" i="9"/>
  <c r="AE279" i="9"/>
  <c r="AD279" i="9"/>
  <c r="AB279" i="9"/>
  <c r="AH278" i="9"/>
  <c r="AF278" i="9"/>
  <c r="AE278" i="9"/>
  <c r="AD278" i="9"/>
  <c r="AB278" i="9"/>
  <c r="AH277" i="9"/>
  <c r="AF277" i="9"/>
  <c r="AE277" i="9"/>
  <c r="AD277" i="9"/>
  <c r="AB277" i="9"/>
  <c r="AH276" i="9"/>
  <c r="AF276" i="9"/>
  <c r="AE276" i="9"/>
  <c r="AD276" i="9"/>
  <c r="AB276" i="9"/>
  <c r="AH275" i="9"/>
  <c r="AF275" i="9"/>
  <c r="AE275" i="9"/>
  <c r="AD275" i="9"/>
  <c r="AB275" i="9"/>
  <c r="AH274" i="9"/>
  <c r="AF274" i="9"/>
  <c r="AE274" i="9"/>
  <c r="AD274" i="9"/>
  <c r="AB274" i="9"/>
  <c r="AH273" i="9"/>
  <c r="AF273" i="9"/>
  <c r="AE273" i="9"/>
  <c r="AD273" i="9"/>
  <c r="AB273" i="9"/>
  <c r="AH272" i="9"/>
  <c r="AF272" i="9"/>
  <c r="AE272" i="9"/>
  <c r="AD272" i="9"/>
  <c r="AB272" i="9"/>
  <c r="AH271" i="9"/>
  <c r="AF271" i="9"/>
  <c r="AE271" i="9"/>
  <c r="AD271" i="9"/>
  <c r="AB271" i="9"/>
  <c r="AH270" i="9"/>
  <c r="AF270" i="9"/>
  <c r="AE270" i="9"/>
  <c r="AD270" i="9"/>
  <c r="AB270" i="9"/>
  <c r="AH269" i="9"/>
  <c r="AF269" i="9"/>
  <c r="AE269" i="9"/>
  <c r="AD269" i="9"/>
  <c r="AB269" i="9"/>
  <c r="AH268" i="9"/>
  <c r="AF268" i="9"/>
  <c r="AE268" i="9"/>
  <c r="AD268" i="9"/>
  <c r="AB268" i="9"/>
  <c r="AH267" i="9"/>
  <c r="AF267" i="9"/>
  <c r="AE267" i="9"/>
  <c r="AD267" i="9"/>
  <c r="AB267" i="9"/>
  <c r="AH266" i="9"/>
  <c r="AF266" i="9"/>
  <c r="AE266" i="9"/>
  <c r="AD266" i="9"/>
  <c r="AB266" i="9"/>
  <c r="AH265" i="9"/>
  <c r="AF265" i="9"/>
  <c r="AE265" i="9"/>
  <c r="AD265" i="9"/>
  <c r="AB265" i="9"/>
  <c r="AH264" i="9"/>
  <c r="AF264" i="9"/>
  <c r="AE264" i="9"/>
  <c r="AD264" i="9"/>
  <c r="AB264" i="9"/>
  <c r="AH263" i="9"/>
  <c r="AF263" i="9"/>
  <c r="AE263" i="9"/>
  <c r="AD263" i="9"/>
  <c r="AB263" i="9"/>
  <c r="AH262" i="9"/>
  <c r="AF262" i="9"/>
  <c r="AE262" i="9"/>
  <c r="AD262" i="9"/>
  <c r="AB262" i="9"/>
  <c r="AH261" i="9"/>
  <c r="AF261" i="9"/>
  <c r="AE261" i="9"/>
  <c r="AD261" i="9"/>
  <c r="AB261" i="9"/>
  <c r="AH260" i="9"/>
  <c r="AF260" i="9"/>
  <c r="AE260" i="9"/>
  <c r="AD260" i="9"/>
  <c r="AB260" i="9"/>
  <c r="AH259" i="9"/>
  <c r="AF259" i="9"/>
  <c r="AE259" i="9"/>
  <c r="AD259" i="9"/>
  <c r="AB259" i="9"/>
  <c r="AH258" i="9"/>
  <c r="AF258" i="9"/>
  <c r="AE258" i="9"/>
  <c r="AD258" i="9"/>
  <c r="AB258" i="9"/>
  <c r="AH257" i="9"/>
  <c r="AF257" i="9"/>
  <c r="AE257" i="9"/>
  <c r="AD257" i="9"/>
  <c r="AB257" i="9"/>
  <c r="AH256" i="9"/>
  <c r="AF256" i="9"/>
  <c r="AE256" i="9"/>
  <c r="AD256" i="9"/>
  <c r="AB256" i="9"/>
  <c r="AH255" i="9"/>
  <c r="AF255" i="9"/>
  <c r="AE255" i="9"/>
  <c r="AD255" i="9"/>
  <c r="AB255" i="9"/>
  <c r="AH254" i="9"/>
  <c r="AF254" i="9"/>
  <c r="AE254" i="9"/>
  <c r="AD254" i="9"/>
  <c r="AB254" i="9"/>
  <c r="AH253" i="9"/>
  <c r="AF253" i="9"/>
  <c r="AE253" i="9"/>
  <c r="AD253" i="9"/>
  <c r="AB253" i="9"/>
  <c r="AH252" i="9"/>
  <c r="AF252" i="9"/>
  <c r="AE252" i="9"/>
  <c r="AD252" i="9"/>
  <c r="AB252" i="9"/>
  <c r="AH251" i="9"/>
  <c r="AF251" i="9"/>
  <c r="AE251" i="9"/>
  <c r="AD251" i="9"/>
  <c r="AB251" i="9"/>
  <c r="AH250" i="9"/>
  <c r="AF250" i="9"/>
  <c r="AE250" i="9"/>
  <c r="AD250" i="9"/>
  <c r="AB250" i="9"/>
  <c r="AH249" i="9"/>
  <c r="AF249" i="9"/>
  <c r="AE249" i="9"/>
  <c r="AD249" i="9"/>
  <c r="AB249" i="9"/>
  <c r="AH248" i="9"/>
  <c r="AF248" i="9"/>
  <c r="AE248" i="9"/>
  <c r="AD248" i="9"/>
  <c r="AB248" i="9"/>
  <c r="AH247" i="9"/>
  <c r="AF247" i="9"/>
  <c r="AE247" i="9"/>
  <c r="AD247" i="9"/>
  <c r="AB247" i="9"/>
  <c r="AH246" i="9"/>
  <c r="AF246" i="9"/>
  <c r="AE246" i="9"/>
  <c r="AD246" i="9"/>
  <c r="AB246" i="9"/>
  <c r="AH245" i="9"/>
  <c r="AF245" i="9"/>
  <c r="AE245" i="9"/>
  <c r="AD245" i="9"/>
  <c r="AB245" i="9"/>
  <c r="AH244" i="9"/>
  <c r="AF244" i="9"/>
  <c r="AE244" i="9"/>
  <c r="AD244" i="9"/>
  <c r="AB244" i="9"/>
  <c r="AH243" i="9"/>
  <c r="AF243" i="9"/>
  <c r="AE243" i="9"/>
  <c r="AD243" i="9"/>
  <c r="AB243" i="9"/>
  <c r="AH242" i="9"/>
  <c r="AF242" i="9"/>
  <c r="AE242" i="9"/>
  <c r="AD242" i="9"/>
  <c r="AB242" i="9"/>
  <c r="AH241" i="9"/>
  <c r="AF241" i="9"/>
  <c r="AE241" i="9"/>
  <c r="AD241" i="9"/>
  <c r="AB241" i="9"/>
  <c r="AH240" i="9"/>
  <c r="AF240" i="9"/>
  <c r="AE240" i="9"/>
  <c r="AD240" i="9"/>
  <c r="AB240" i="9"/>
  <c r="AH239" i="9"/>
  <c r="AF239" i="9"/>
  <c r="AE239" i="9"/>
  <c r="AD239" i="9"/>
  <c r="AB239" i="9"/>
  <c r="AH238" i="9"/>
  <c r="AF238" i="9"/>
  <c r="AE238" i="9"/>
  <c r="AD238" i="9"/>
  <c r="AB238" i="9"/>
  <c r="AH237" i="9"/>
  <c r="AF237" i="9"/>
  <c r="AE237" i="9"/>
  <c r="AD237" i="9"/>
  <c r="AB237" i="9"/>
  <c r="AH236" i="9"/>
  <c r="AF236" i="9"/>
  <c r="AE236" i="9"/>
  <c r="AD236" i="9"/>
  <c r="AB236" i="9"/>
  <c r="AH235" i="9"/>
  <c r="AF235" i="9"/>
  <c r="AE235" i="9"/>
  <c r="AD235" i="9"/>
  <c r="AB235" i="9"/>
  <c r="AH234" i="9"/>
  <c r="AF234" i="9"/>
  <c r="AE234" i="9"/>
  <c r="AD234" i="9"/>
  <c r="AB234" i="9"/>
  <c r="AH233" i="9"/>
  <c r="AF233" i="9"/>
  <c r="AE233" i="9"/>
  <c r="AD233" i="9"/>
  <c r="AB233" i="9"/>
  <c r="AH232" i="9"/>
  <c r="AF232" i="9"/>
  <c r="AE232" i="9"/>
  <c r="AD232" i="9"/>
  <c r="AB232" i="9"/>
  <c r="AH231" i="9"/>
  <c r="AF231" i="9"/>
  <c r="AE231" i="9"/>
  <c r="AD231" i="9"/>
  <c r="AB231" i="9"/>
  <c r="AH230" i="9"/>
  <c r="AF230" i="9"/>
  <c r="AE230" i="9"/>
  <c r="AD230" i="9"/>
  <c r="AB230" i="9"/>
  <c r="AH229" i="9"/>
  <c r="AF229" i="9"/>
  <c r="AE229" i="9"/>
  <c r="AD229" i="9"/>
  <c r="AB229" i="9"/>
  <c r="AH228" i="9"/>
  <c r="AF228" i="9"/>
  <c r="AE228" i="9"/>
  <c r="AD228" i="9"/>
  <c r="AB228" i="9"/>
  <c r="AH227" i="9"/>
  <c r="AF227" i="9"/>
  <c r="AE227" i="9"/>
  <c r="AD227" i="9"/>
  <c r="AB227" i="9"/>
  <c r="AH226" i="9"/>
  <c r="AF226" i="9"/>
  <c r="AE226" i="9"/>
  <c r="AD226" i="9"/>
  <c r="AB226" i="9"/>
  <c r="AH225" i="9"/>
  <c r="AF225" i="9"/>
  <c r="AE225" i="9"/>
  <c r="AD225" i="9"/>
  <c r="AB225" i="9"/>
  <c r="AH224" i="9"/>
  <c r="AF224" i="9"/>
  <c r="AE224" i="9"/>
  <c r="AD224" i="9"/>
  <c r="AB224" i="9"/>
  <c r="AH223" i="9"/>
  <c r="AF223" i="9"/>
  <c r="AE223" i="9"/>
  <c r="AD223" i="9"/>
  <c r="AB223" i="9"/>
  <c r="AH222" i="9"/>
  <c r="AF222" i="9"/>
  <c r="AE222" i="9"/>
  <c r="AD222" i="9"/>
  <c r="AB222" i="9"/>
  <c r="AH221" i="9"/>
  <c r="AF221" i="9"/>
  <c r="AE221" i="9"/>
  <c r="AD221" i="9"/>
  <c r="AB221" i="9"/>
  <c r="AH220" i="9"/>
  <c r="AF220" i="9"/>
  <c r="AE220" i="9"/>
  <c r="AD220" i="9"/>
  <c r="AB220" i="9"/>
  <c r="AH219" i="9"/>
  <c r="AF219" i="9"/>
  <c r="AE219" i="9"/>
  <c r="AD219" i="9"/>
  <c r="AB219" i="9"/>
  <c r="AH218" i="9"/>
  <c r="AF218" i="9"/>
  <c r="AE218" i="9"/>
  <c r="AD218" i="9"/>
  <c r="AB218" i="9"/>
  <c r="AH217" i="9"/>
  <c r="AF217" i="9"/>
  <c r="AE217" i="9"/>
  <c r="AD217" i="9"/>
  <c r="AB217" i="9"/>
  <c r="AH216" i="9"/>
  <c r="AF216" i="9"/>
  <c r="AE216" i="9"/>
  <c r="AD216" i="9"/>
  <c r="AB216" i="9"/>
  <c r="AH215" i="9"/>
  <c r="AF215" i="9"/>
  <c r="AE215" i="9"/>
  <c r="AD215" i="9"/>
  <c r="AB215" i="9"/>
  <c r="AH214" i="9"/>
  <c r="AF214" i="9"/>
  <c r="AE214" i="9"/>
  <c r="AD214" i="9"/>
  <c r="AB214" i="9"/>
  <c r="AH213" i="9"/>
  <c r="AF213" i="9"/>
  <c r="AE213" i="9"/>
  <c r="AD213" i="9"/>
  <c r="AB213" i="9"/>
  <c r="AH212" i="9"/>
  <c r="AF212" i="9"/>
  <c r="AE212" i="9"/>
  <c r="AD212" i="9"/>
  <c r="AB212" i="9"/>
  <c r="AH211" i="9"/>
  <c r="AF211" i="9"/>
  <c r="AE211" i="9"/>
  <c r="AD211" i="9"/>
  <c r="AB211" i="9"/>
  <c r="AH210" i="9"/>
  <c r="AF210" i="9"/>
  <c r="AE210" i="9"/>
  <c r="AD210" i="9"/>
  <c r="AB210" i="9"/>
  <c r="AH209" i="9"/>
  <c r="AF209" i="9"/>
  <c r="AE209" i="9"/>
  <c r="AD209" i="9"/>
  <c r="AB209" i="9"/>
  <c r="AH208" i="9"/>
  <c r="AF208" i="9"/>
  <c r="AE208" i="9"/>
  <c r="AD208" i="9"/>
  <c r="AB208" i="9"/>
  <c r="AH207" i="9"/>
  <c r="AF207" i="9"/>
  <c r="AE207" i="9"/>
  <c r="AD207" i="9"/>
  <c r="AB207" i="9"/>
  <c r="AH206" i="9"/>
  <c r="AF206" i="9"/>
  <c r="AE206" i="9"/>
  <c r="AD206" i="9"/>
  <c r="AB206" i="9"/>
  <c r="AH205" i="9"/>
  <c r="AF205" i="9"/>
  <c r="AE205" i="9"/>
  <c r="AD205" i="9"/>
  <c r="AB205" i="9"/>
  <c r="AH204" i="9"/>
  <c r="AF204" i="9"/>
  <c r="AE204" i="9"/>
  <c r="AD204" i="9"/>
  <c r="AB204" i="9"/>
  <c r="AH203" i="9"/>
  <c r="AF203" i="9"/>
  <c r="AE203" i="9"/>
  <c r="AD203" i="9"/>
  <c r="AB203" i="9"/>
  <c r="AH202" i="9"/>
  <c r="AF202" i="9"/>
  <c r="AE202" i="9"/>
  <c r="AD202" i="9"/>
  <c r="AB202" i="9"/>
  <c r="AH201" i="9"/>
  <c r="AF201" i="9"/>
  <c r="AE201" i="9"/>
  <c r="AD201" i="9"/>
  <c r="AB201" i="9"/>
  <c r="AH200" i="9"/>
  <c r="AF200" i="9"/>
  <c r="AE200" i="9"/>
  <c r="AD200" i="9"/>
  <c r="AB200" i="9"/>
  <c r="AH199" i="9"/>
  <c r="AF199" i="9"/>
  <c r="AE199" i="9"/>
  <c r="AD199" i="9"/>
  <c r="AB199" i="9"/>
  <c r="AH198" i="9"/>
  <c r="AF198" i="9"/>
  <c r="AE198" i="9"/>
  <c r="AD198" i="9"/>
  <c r="AB198" i="9"/>
  <c r="AH197" i="9"/>
  <c r="AF197" i="9"/>
  <c r="AE197" i="9"/>
  <c r="AD197" i="9"/>
  <c r="AB197" i="9"/>
  <c r="AH196" i="9"/>
  <c r="AF196" i="9"/>
  <c r="AE196" i="9"/>
  <c r="AD196" i="9"/>
  <c r="AB196" i="9"/>
  <c r="AH195" i="9"/>
  <c r="AF195" i="9"/>
  <c r="AE195" i="9"/>
  <c r="AD195" i="9"/>
  <c r="AB195" i="9"/>
  <c r="AH194" i="9"/>
  <c r="AF194" i="9"/>
  <c r="AE194" i="9"/>
  <c r="AD194" i="9"/>
  <c r="AB194" i="9"/>
  <c r="AH193" i="9"/>
  <c r="AF193" i="9"/>
  <c r="AE193" i="9"/>
  <c r="AD193" i="9"/>
  <c r="AB193" i="9"/>
  <c r="AH192" i="9"/>
  <c r="AF192" i="9"/>
  <c r="AE192" i="9"/>
  <c r="AD192" i="9"/>
  <c r="AB192" i="9"/>
  <c r="AH191" i="9"/>
  <c r="AF191" i="9"/>
  <c r="AE191" i="9"/>
  <c r="AD191" i="9"/>
  <c r="AB191" i="9"/>
  <c r="AH190" i="9"/>
  <c r="AF190" i="9"/>
  <c r="AE190" i="9"/>
  <c r="AD190" i="9"/>
  <c r="AB190" i="9"/>
  <c r="AH189" i="9"/>
  <c r="AF189" i="9"/>
  <c r="AE189" i="9"/>
  <c r="AD189" i="9"/>
  <c r="AB189" i="9"/>
  <c r="AH188" i="9"/>
  <c r="AF188" i="9"/>
  <c r="AE188" i="9"/>
  <c r="AD188" i="9"/>
  <c r="AB188" i="9"/>
  <c r="AH187" i="9"/>
  <c r="AF187" i="9"/>
  <c r="AE187" i="9"/>
  <c r="AD187" i="9"/>
  <c r="AB187" i="9"/>
  <c r="AH186" i="9"/>
  <c r="AF186" i="9"/>
  <c r="AE186" i="9"/>
  <c r="AD186" i="9"/>
  <c r="AB186" i="9"/>
  <c r="AH185" i="9"/>
  <c r="AF185" i="9"/>
  <c r="AE185" i="9"/>
  <c r="AD185" i="9"/>
  <c r="AB185" i="9"/>
  <c r="AH184" i="9"/>
  <c r="AF184" i="9"/>
  <c r="AE184" i="9"/>
  <c r="AD184" i="9"/>
  <c r="AB184" i="9"/>
  <c r="AH183" i="9"/>
  <c r="AF183" i="9"/>
  <c r="AE183" i="9"/>
  <c r="AD183" i="9"/>
  <c r="AB183" i="9"/>
  <c r="AH182" i="9"/>
  <c r="AF182" i="9"/>
  <c r="AE182" i="9"/>
  <c r="AD182" i="9"/>
  <c r="AB182" i="9"/>
  <c r="AH181" i="9"/>
  <c r="AF181" i="9"/>
  <c r="AE181" i="9"/>
  <c r="AD181" i="9"/>
  <c r="AB181" i="9"/>
  <c r="AH180" i="9"/>
  <c r="AF180" i="9"/>
  <c r="AE180" i="9"/>
  <c r="AD180" i="9"/>
  <c r="AB180" i="9"/>
  <c r="AH179" i="9"/>
  <c r="AF179" i="9"/>
  <c r="AE179" i="9"/>
  <c r="AD179" i="9"/>
  <c r="AB179" i="9"/>
  <c r="AH178" i="9"/>
  <c r="AF178" i="9"/>
  <c r="AE178" i="9"/>
  <c r="AD178" i="9"/>
  <c r="AB178" i="9"/>
  <c r="AH177" i="9"/>
  <c r="AF177" i="9"/>
  <c r="AE177" i="9"/>
  <c r="AD177" i="9"/>
  <c r="AB177" i="9"/>
  <c r="AH176" i="9"/>
  <c r="AF176" i="9"/>
  <c r="AE176" i="9"/>
  <c r="AD176" i="9"/>
  <c r="AB176" i="9"/>
  <c r="AH175" i="9"/>
  <c r="AF175" i="9"/>
  <c r="AE175" i="9"/>
  <c r="AD175" i="9"/>
  <c r="AB175" i="9"/>
  <c r="AH174" i="9"/>
  <c r="AF174" i="9"/>
  <c r="AE174" i="9"/>
  <c r="AD174" i="9"/>
  <c r="AB174" i="9"/>
  <c r="AH173" i="9"/>
  <c r="AF173" i="9"/>
  <c r="AE173" i="9"/>
  <c r="AD173" i="9"/>
  <c r="AB173" i="9"/>
  <c r="AH172" i="9"/>
  <c r="AF172" i="9"/>
  <c r="AE172" i="9"/>
  <c r="AD172" i="9"/>
  <c r="AB172" i="9"/>
  <c r="AH171" i="9"/>
  <c r="AF171" i="9"/>
  <c r="AE171" i="9"/>
  <c r="AD171" i="9"/>
  <c r="AB171" i="9"/>
  <c r="AH170" i="9"/>
  <c r="AF170" i="9"/>
  <c r="AE170" i="9"/>
  <c r="AD170" i="9"/>
  <c r="AB170" i="9"/>
  <c r="AH169" i="9"/>
  <c r="AF169" i="9"/>
  <c r="AE169" i="9"/>
  <c r="AD169" i="9"/>
  <c r="AB169" i="9"/>
  <c r="AH168" i="9"/>
  <c r="AF168" i="9"/>
  <c r="AE168" i="9"/>
  <c r="AD168" i="9"/>
  <c r="AB168" i="9"/>
  <c r="AH167" i="9"/>
  <c r="AF167" i="9"/>
  <c r="AE167" i="9"/>
  <c r="AD167" i="9"/>
  <c r="AB167" i="9"/>
  <c r="AH166" i="9"/>
  <c r="AF166" i="9"/>
  <c r="AE166" i="9"/>
  <c r="AD166" i="9"/>
  <c r="AB166" i="9"/>
  <c r="AH165" i="9"/>
  <c r="AF165" i="9"/>
  <c r="AE165" i="9"/>
  <c r="AD165" i="9"/>
  <c r="AB165" i="9"/>
  <c r="AH164" i="9"/>
  <c r="AF164" i="9"/>
  <c r="AE164" i="9"/>
  <c r="AD164" i="9"/>
  <c r="AB164" i="9"/>
  <c r="AH163" i="9"/>
  <c r="AF163" i="9"/>
  <c r="AE163" i="9"/>
  <c r="AD163" i="9"/>
  <c r="AB163" i="9"/>
  <c r="AH162" i="9"/>
  <c r="AF162" i="9"/>
  <c r="AE162" i="9"/>
  <c r="AD162" i="9"/>
  <c r="AB162" i="9"/>
  <c r="AH161" i="9"/>
  <c r="AF161" i="9"/>
  <c r="AE161" i="9"/>
  <c r="AD161" i="9"/>
  <c r="AB161" i="9"/>
  <c r="AH160" i="9"/>
  <c r="AF160" i="9"/>
  <c r="AE160" i="9"/>
  <c r="AD160" i="9"/>
  <c r="AB160" i="9"/>
  <c r="AH159" i="9"/>
  <c r="AF159" i="9"/>
  <c r="AE159" i="9"/>
  <c r="AD159" i="9"/>
  <c r="AB159" i="9"/>
  <c r="AH158" i="9"/>
  <c r="AF158" i="9"/>
  <c r="AE158" i="9"/>
  <c r="AD158" i="9"/>
  <c r="AB158" i="9"/>
  <c r="AH157" i="9"/>
  <c r="AF157" i="9"/>
  <c r="AE157" i="9"/>
  <c r="AD157" i="9"/>
  <c r="AB157" i="9"/>
  <c r="AH156" i="9"/>
  <c r="AF156" i="9"/>
  <c r="AE156" i="9"/>
  <c r="AD156" i="9"/>
  <c r="AB156" i="9"/>
  <c r="AH155" i="9"/>
  <c r="AF155" i="9"/>
  <c r="AE155" i="9"/>
  <c r="AD155" i="9"/>
  <c r="AB155" i="9"/>
  <c r="AH154" i="9"/>
  <c r="AF154" i="9"/>
  <c r="AE154" i="9"/>
  <c r="AD154" i="9"/>
  <c r="AB154" i="9"/>
  <c r="AH153" i="9"/>
  <c r="AF153" i="9"/>
  <c r="AE153" i="9"/>
  <c r="AD153" i="9"/>
  <c r="AB153" i="9"/>
  <c r="AH152" i="9"/>
  <c r="AF152" i="9"/>
  <c r="AE152" i="9"/>
  <c r="AD152" i="9"/>
  <c r="AB152" i="9"/>
  <c r="AH151" i="9"/>
  <c r="AF151" i="9"/>
  <c r="AE151" i="9"/>
  <c r="AD151" i="9"/>
  <c r="AB151" i="9"/>
  <c r="AH150" i="9"/>
  <c r="AF150" i="9"/>
  <c r="AE150" i="9"/>
  <c r="AD150" i="9"/>
  <c r="AB150" i="9"/>
  <c r="AH149" i="9"/>
  <c r="AF149" i="9"/>
  <c r="AE149" i="9"/>
  <c r="AD149" i="9"/>
  <c r="AB149" i="9"/>
  <c r="AH148" i="9"/>
  <c r="AF148" i="9"/>
  <c r="AE148" i="9"/>
  <c r="AD148" i="9"/>
  <c r="AB148" i="9"/>
  <c r="AH147" i="9"/>
  <c r="AF147" i="9"/>
  <c r="AE147" i="9"/>
  <c r="AD147" i="9"/>
  <c r="AB147" i="9"/>
  <c r="AH146" i="9"/>
  <c r="AF146" i="9"/>
  <c r="AE146" i="9"/>
  <c r="AD146" i="9"/>
  <c r="AB146" i="9"/>
  <c r="AH145" i="9"/>
  <c r="AF145" i="9"/>
  <c r="AE145" i="9"/>
  <c r="AD145" i="9"/>
  <c r="AB145" i="9"/>
  <c r="AH144" i="9"/>
  <c r="AF144" i="9"/>
  <c r="AE144" i="9"/>
  <c r="AD144" i="9"/>
  <c r="AB144" i="9"/>
  <c r="AH143" i="9"/>
  <c r="AF143" i="9"/>
  <c r="AE143" i="9"/>
  <c r="AD143" i="9"/>
  <c r="AB143" i="9"/>
  <c r="AH142" i="9"/>
  <c r="AF142" i="9"/>
  <c r="AE142" i="9"/>
  <c r="AD142" i="9"/>
  <c r="AB142" i="9"/>
  <c r="AH141" i="9"/>
  <c r="AF141" i="9"/>
  <c r="AE141" i="9"/>
  <c r="AD141" i="9"/>
  <c r="AB141" i="9"/>
  <c r="AH140" i="9"/>
  <c r="AF140" i="9"/>
  <c r="AE140" i="9"/>
  <c r="AD140" i="9"/>
  <c r="AB140" i="9"/>
  <c r="AH139" i="9"/>
  <c r="AF139" i="9"/>
  <c r="AE139" i="9"/>
  <c r="AD139" i="9"/>
  <c r="AB139" i="9"/>
  <c r="AH138" i="9"/>
  <c r="AF138" i="9"/>
  <c r="AE138" i="9"/>
  <c r="AD138" i="9"/>
  <c r="AB138" i="9"/>
  <c r="AH137" i="9"/>
  <c r="AF137" i="9"/>
  <c r="AE137" i="9"/>
  <c r="AD137" i="9"/>
  <c r="AB137" i="9"/>
  <c r="AH136" i="9"/>
  <c r="AF136" i="9"/>
  <c r="AE136" i="9"/>
  <c r="AD136" i="9"/>
  <c r="AB136" i="9"/>
  <c r="AH135" i="9"/>
  <c r="AF135" i="9"/>
  <c r="AE135" i="9"/>
  <c r="AD135" i="9"/>
  <c r="AB135" i="9"/>
  <c r="AH134" i="9"/>
  <c r="AF134" i="9"/>
  <c r="AE134" i="9"/>
  <c r="AD134" i="9"/>
  <c r="AB134" i="9"/>
  <c r="AH133" i="9"/>
  <c r="AF133" i="9"/>
  <c r="AE133" i="9"/>
  <c r="AD133" i="9"/>
  <c r="AB133" i="9"/>
  <c r="AH132" i="9"/>
  <c r="AF132" i="9"/>
  <c r="AE132" i="9"/>
  <c r="AD132" i="9"/>
  <c r="AB132" i="9"/>
  <c r="AH131" i="9"/>
  <c r="AF131" i="9"/>
  <c r="AE131" i="9"/>
  <c r="AD131" i="9"/>
  <c r="AB131" i="9"/>
  <c r="AH130" i="9"/>
  <c r="AF130" i="9"/>
  <c r="AE130" i="9"/>
  <c r="AD130" i="9"/>
  <c r="AB130" i="9"/>
  <c r="AH129" i="9"/>
  <c r="AF129" i="9"/>
  <c r="AE129" i="9"/>
  <c r="AD129" i="9"/>
  <c r="AB129" i="9"/>
  <c r="AH128" i="9"/>
  <c r="AF128" i="9"/>
  <c r="AE128" i="9"/>
  <c r="AD128" i="9"/>
  <c r="AB128" i="9"/>
  <c r="AH127" i="9"/>
  <c r="AF127" i="9"/>
  <c r="AE127" i="9"/>
  <c r="AD127" i="9"/>
  <c r="AB127" i="9"/>
  <c r="AH126" i="9"/>
  <c r="AF126" i="9"/>
  <c r="AE126" i="9"/>
  <c r="AD126" i="9"/>
  <c r="AB126" i="9"/>
  <c r="AH125" i="9"/>
  <c r="AF125" i="9"/>
  <c r="AE125" i="9"/>
  <c r="AD125" i="9"/>
  <c r="AB125" i="9"/>
  <c r="AH124" i="9"/>
  <c r="AF124" i="9"/>
  <c r="AE124" i="9"/>
  <c r="AD124" i="9"/>
  <c r="AB124" i="9"/>
  <c r="AH123" i="9"/>
  <c r="AF123" i="9"/>
  <c r="AE123" i="9"/>
  <c r="AD123" i="9"/>
  <c r="AB123" i="9"/>
  <c r="AH122" i="9"/>
  <c r="AF122" i="9"/>
  <c r="AE122" i="9"/>
  <c r="AD122" i="9"/>
  <c r="AB122" i="9"/>
  <c r="AH121" i="9"/>
  <c r="AF121" i="9"/>
  <c r="AE121" i="9"/>
  <c r="AD121" i="9"/>
  <c r="AB121" i="9"/>
  <c r="AH120" i="9"/>
  <c r="AF120" i="9"/>
  <c r="AE120" i="9"/>
  <c r="AD120" i="9"/>
  <c r="AB120" i="9"/>
  <c r="AH119" i="9"/>
  <c r="AF119" i="9"/>
  <c r="AE119" i="9"/>
  <c r="AD119" i="9"/>
  <c r="AB119" i="9"/>
  <c r="AH118" i="9"/>
  <c r="AF118" i="9"/>
  <c r="AE118" i="9"/>
  <c r="AD118" i="9"/>
  <c r="AB118" i="9"/>
  <c r="AH117" i="9"/>
  <c r="AF117" i="9"/>
  <c r="AE117" i="9"/>
  <c r="AD117" i="9"/>
  <c r="AB117" i="9"/>
  <c r="AH116" i="9"/>
  <c r="AF116" i="9"/>
  <c r="AE116" i="9"/>
  <c r="AD116" i="9"/>
  <c r="AB116" i="9"/>
  <c r="AH115" i="9"/>
  <c r="AF115" i="9"/>
  <c r="AE115" i="9"/>
  <c r="AD115" i="9"/>
  <c r="AB115" i="9"/>
  <c r="AH114" i="9"/>
  <c r="AF114" i="9"/>
  <c r="AE114" i="9"/>
  <c r="AD114" i="9"/>
  <c r="AB114" i="9"/>
  <c r="AH113" i="9"/>
  <c r="AF113" i="9"/>
  <c r="AE113" i="9"/>
  <c r="AD113" i="9"/>
  <c r="AB113" i="9"/>
  <c r="AH112" i="9"/>
  <c r="AF112" i="9"/>
  <c r="AE112" i="9"/>
  <c r="AD112" i="9"/>
  <c r="AB112" i="9"/>
  <c r="AH111" i="9"/>
  <c r="AF111" i="9"/>
  <c r="AE111" i="9"/>
  <c r="AD111" i="9"/>
  <c r="AB111" i="9"/>
  <c r="AH110" i="9"/>
  <c r="AF110" i="9"/>
  <c r="AE110" i="9"/>
  <c r="AD110" i="9"/>
  <c r="AB110" i="9"/>
  <c r="AH109" i="9"/>
  <c r="AF109" i="9"/>
  <c r="AE109" i="9"/>
  <c r="AD109" i="9"/>
  <c r="AB109" i="9"/>
  <c r="AH108" i="9"/>
  <c r="AF108" i="9"/>
  <c r="AE108" i="9"/>
  <c r="AD108" i="9"/>
  <c r="AB108" i="9"/>
  <c r="AH107" i="9"/>
  <c r="AF107" i="9"/>
  <c r="AE107" i="9"/>
  <c r="AD107" i="9"/>
  <c r="AB107" i="9"/>
  <c r="AH106" i="9"/>
  <c r="AF106" i="9"/>
  <c r="AE106" i="9"/>
  <c r="AD106" i="9"/>
  <c r="AB106" i="9"/>
  <c r="AH105" i="9"/>
  <c r="AF105" i="9"/>
  <c r="AE105" i="9"/>
  <c r="AD105" i="9"/>
  <c r="AB105" i="9"/>
  <c r="AH104" i="9"/>
  <c r="AF104" i="9"/>
  <c r="AE104" i="9"/>
  <c r="AD104" i="9"/>
  <c r="AB104" i="9"/>
  <c r="AH103" i="9"/>
  <c r="AF103" i="9"/>
  <c r="AE103" i="9"/>
  <c r="AD103" i="9"/>
  <c r="AB103" i="9"/>
  <c r="AH102" i="9"/>
  <c r="AF102" i="9"/>
  <c r="AE102" i="9"/>
  <c r="AD102" i="9"/>
  <c r="AB102" i="9"/>
  <c r="AH101" i="9"/>
  <c r="AF101" i="9"/>
  <c r="AE101" i="9"/>
  <c r="AD101" i="9"/>
  <c r="AB101" i="9"/>
  <c r="AH100" i="9"/>
  <c r="AF100" i="9"/>
  <c r="AE100" i="9"/>
  <c r="AD100" i="9"/>
  <c r="AB100" i="9"/>
  <c r="AH99" i="9"/>
  <c r="AF99" i="9"/>
  <c r="AE99" i="9"/>
  <c r="AD99" i="9"/>
  <c r="AB99" i="9"/>
  <c r="AH98" i="9"/>
  <c r="AF98" i="9"/>
  <c r="AE98" i="9"/>
  <c r="AD98" i="9"/>
  <c r="AB98" i="9"/>
  <c r="AH97" i="9"/>
  <c r="AF97" i="9"/>
  <c r="AE97" i="9"/>
  <c r="AD97" i="9"/>
  <c r="AB97" i="9"/>
  <c r="AH96" i="9"/>
  <c r="AF96" i="9"/>
  <c r="AE96" i="9"/>
  <c r="AD96" i="9"/>
  <c r="AB96" i="9"/>
  <c r="AH95" i="9"/>
  <c r="AF95" i="9"/>
  <c r="AE95" i="9"/>
  <c r="AD95" i="9"/>
  <c r="AB95" i="9"/>
  <c r="AH94" i="9"/>
  <c r="AF94" i="9"/>
  <c r="AE94" i="9"/>
  <c r="AD94" i="9"/>
  <c r="AB94" i="9"/>
  <c r="AH93" i="9"/>
  <c r="AF93" i="9"/>
  <c r="AE93" i="9"/>
  <c r="AD93" i="9"/>
  <c r="AB93" i="9"/>
  <c r="AH92" i="9"/>
  <c r="AF92" i="9"/>
  <c r="AE92" i="9"/>
  <c r="AD92" i="9"/>
  <c r="AB92" i="9"/>
  <c r="AH91" i="9"/>
  <c r="AF91" i="9"/>
  <c r="AE91" i="9"/>
  <c r="AD91" i="9"/>
  <c r="AB91" i="9"/>
  <c r="AH90" i="9"/>
  <c r="AF90" i="9"/>
  <c r="AE90" i="9"/>
  <c r="AD90" i="9"/>
  <c r="AB90" i="9"/>
  <c r="AH89" i="9"/>
  <c r="AF89" i="9"/>
  <c r="AE89" i="9"/>
  <c r="AD89" i="9"/>
  <c r="AB89" i="9"/>
  <c r="AH88" i="9"/>
  <c r="AF88" i="9"/>
  <c r="AE88" i="9"/>
  <c r="AD88" i="9"/>
  <c r="AB88" i="9"/>
  <c r="AH87" i="9"/>
  <c r="AF87" i="9"/>
  <c r="AE87" i="9"/>
  <c r="AD87" i="9"/>
  <c r="AB87" i="9"/>
  <c r="AH86" i="9"/>
  <c r="AF86" i="9"/>
  <c r="AE86" i="9"/>
  <c r="AD86" i="9"/>
  <c r="AB86" i="9"/>
  <c r="AH85" i="9"/>
  <c r="AF85" i="9"/>
  <c r="AE85" i="9"/>
  <c r="AD85" i="9"/>
  <c r="AB85" i="9"/>
  <c r="AH84" i="9"/>
  <c r="AF84" i="9"/>
  <c r="AE84" i="9"/>
  <c r="AD84" i="9"/>
  <c r="AB84" i="9"/>
  <c r="AH83" i="9"/>
  <c r="AF83" i="9"/>
  <c r="AE83" i="9"/>
  <c r="AD83" i="9"/>
  <c r="AB83" i="9"/>
  <c r="AH82" i="9"/>
  <c r="AF82" i="9"/>
  <c r="AE82" i="9"/>
  <c r="AD82" i="9"/>
  <c r="AB82" i="9"/>
  <c r="AH81" i="9"/>
  <c r="AF81" i="9"/>
  <c r="AE81" i="9"/>
  <c r="AD81" i="9"/>
  <c r="AB81" i="9"/>
  <c r="AH80" i="9"/>
  <c r="AF80" i="9"/>
  <c r="AE80" i="9"/>
  <c r="AD80" i="9"/>
  <c r="AB80" i="9"/>
  <c r="AH79" i="9"/>
  <c r="AF79" i="9"/>
  <c r="AE79" i="9"/>
  <c r="AD79" i="9"/>
  <c r="AB79" i="9"/>
  <c r="AH78" i="9"/>
  <c r="AF78" i="9"/>
  <c r="AE78" i="9"/>
  <c r="AD78" i="9"/>
  <c r="AB78" i="9"/>
  <c r="AH77" i="9"/>
  <c r="AF77" i="9"/>
  <c r="AE77" i="9"/>
  <c r="AD77" i="9"/>
  <c r="AB77" i="9"/>
  <c r="AH76" i="9"/>
  <c r="AF76" i="9"/>
  <c r="AE76" i="9"/>
  <c r="AD76" i="9"/>
  <c r="AB76" i="9"/>
  <c r="AH75" i="9"/>
  <c r="AF75" i="9"/>
  <c r="AE75" i="9"/>
  <c r="AD75" i="9"/>
  <c r="AB75" i="9"/>
  <c r="AH74" i="9"/>
  <c r="AF74" i="9"/>
  <c r="AE74" i="9"/>
  <c r="AD74" i="9"/>
  <c r="AB74" i="9"/>
  <c r="AH73" i="9"/>
  <c r="AF73" i="9"/>
  <c r="AE73" i="9"/>
  <c r="AD73" i="9"/>
  <c r="AB73" i="9"/>
  <c r="AH72" i="9"/>
  <c r="AF72" i="9"/>
  <c r="AE72" i="9"/>
  <c r="AD72" i="9"/>
  <c r="AB72" i="9"/>
  <c r="AH71" i="9"/>
  <c r="AF71" i="9"/>
  <c r="AE71" i="9"/>
  <c r="AD71" i="9"/>
  <c r="AB71" i="9"/>
  <c r="AH70" i="9"/>
  <c r="AF70" i="9"/>
  <c r="AE70" i="9"/>
  <c r="AD70" i="9"/>
  <c r="AB70" i="9"/>
  <c r="AH69" i="9"/>
  <c r="AF69" i="9"/>
  <c r="AE69" i="9"/>
  <c r="AD69" i="9"/>
  <c r="AB69" i="9"/>
  <c r="AH68" i="9"/>
  <c r="AF68" i="9"/>
  <c r="AE68" i="9"/>
  <c r="AD68" i="9"/>
  <c r="AB68" i="9"/>
  <c r="AH67" i="9"/>
  <c r="AF67" i="9"/>
  <c r="AE67" i="9"/>
  <c r="AD67" i="9"/>
  <c r="AB67" i="9"/>
  <c r="AH66" i="9"/>
  <c r="AF66" i="9"/>
  <c r="AE66" i="9"/>
  <c r="AD66" i="9"/>
  <c r="AB66" i="9"/>
  <c r="AH65" i="9"/>
  <c r="AF65" i="9"/>
  <c r="AE65" i="9"/>
  <c r="AD65" i="9"/>
  <c r="AB65" i="9"/>
  <c r="AH64" i="9"/>
  <c r="AF64" i="9"/>
  <c r="AE64" i="9"/>
  <c r="AD64" i="9"/>
  <c r="AB64" i="9"/>
  <c r="AH63" i="9"/>
  <c r="AF63" i="9"/>
  <c r="AE63" i="9"/>
  <c r="AD63" i="9"/>
  <c r="AB63" i="9"/>
  <c r="AH62" i="9"/>
  <c r="AF62" i="9"/>
  <c r="AE62" i="9"/>
  <c r="AD62" i="9"/>
  <c r="AB62" i="9"/>
  <c r="AH61" i="9"/>
  <c r="AF61" i="9"/>
  <c r="AE61" i="9"/>
  <c r="AD61" i="9"/>
  <c r="AB61" i="9"/>
  <c r="AH60" i="9"/>
  <c r="AF60" i="9"/>
  <c r="AE60" i="9"/>
  <c r="AD60" i="9"/>
  <c r="AB60" i="9"/>
  <c r="AH59" i="9"/>
  <c r="AF59" i="9"/>
  <c r="AE59" i="9"/>
  <c r="AD59" i="9"/>
  <c r="AB59" i="9"/>
  <c r="AH58" i="9"/>
  <c r="AF58" i="9"/>
  <c r="AE58" i="9"/>
  <c r="AD58" i="9"/>
  <c r="AB58" i="9"/>
  <c r="AH57" i="9"/>
  <c r="AF57" i="9"/>
  <c r="AE57" i="9"/>
  <c r="AD57" i="9"/>
  <c r="AB57" i="9"/>
  <c r="AH56" i="9"/>
  <c r="AF56" i="9"/>
  <c r="AE56" i="9"/>
  <c r="AD56" i="9"/>
  <c r="AB56" i="9"/>
  <c r="AH55" i="9"/>
  <c r="AF55" i="9"/>
  <c r="AE55" i="9"/>
  <c r="AD55" i="9"/>
  <c r="AB55" i="9"/>
  <c r="AH54" i="9"/>
  <c r="AF54" i="9"/>
  <c r="AE54" i="9"/>
  <c r="AD54" i="9"/>
  <c r="AB54" i="9"/>
  <c r="AH53" i="9"/>
  <c r="AF53" i="9"/>
  <c r="AE53" i="9"/>
  <c r="AD53" i="9"/>
  <c r="AB53" i="9"/>
  <c r="AH52" i="9"/>
  <c r="AF52" i="9"/>
  <c r="AE52" i="9"/>
  <c r="AD52" i="9"/>
  <c r="AB52" i="9"/>
  <c r="AH51" i="9"/>
  <c r="AF51" i="9"/>
  <c r="AE51" i="9"/>
  <c r="AD51" i="9"/>
  <c r="AB51" i="9"/>
  <c r="AH50" i="9"/>
  <c r="AF50" i="9"/>
  <c r="AE50" i="9"/>
  <c r="AD50" i="9"/>
  <c r="AB50" i="9"/>
  <c r="AH49" i="9"/>
  <c r="AF49" i="9"/>
  <c r="AE49" i="9"/>
  <c r="AD49" i="9"/>
  <c r="AB49" i="9"/>
  <c r="AH48" i="9"/>
  <c r="AF48" i="9"/>
  <c r="AE48" i="9"/>
  <c r="AD48" i="9"/>
  <c r="AB48" i="9"/>
  <c r="AH47" i="9"/>
  <c r="AF47" i="9"/>
  <c r="AE47" i="9"/>
  <c r="AD47" i="9"/>
  <c r="AB47" i="9"/>
  <c r="AH46" i="9"/>
  <c r="AF46" i="9"/>
  <c r="AE46" i="9"/>
  <c r="AD46" i="9"/>
  <c r="AB46" i="9"/>
  <c r="AH45" i="9"/>
  <c r="AF45" i="9"/>
  <c r="AE45" i="9"/>
  <c r="AD45" i="9"/>
  <c r="AB45" i="9"/>
  <c r="AH44" i="9"/>
  <c r="AF44" i="9"/>
  <c r="AE44" i="9"/>
  <c r="AD44" i="9"/>
  <c r="AB44" i="9"/>
  <c r="AH43" i="9"/>
  <c r="AF43" i="9"/>
  <c r="AE43" i="9"/>
  <c r="AD43" i="9"/>
  <c r="AB43" i="9"/>
  <c r="AH42" i="9"/>
  <c r="AF42" i="9"/>
  <c r="AE42" i="9"/>
  <c r="AD42" i="9"/>
  <c r="AB42" i="9"/>
  <c r="AH41" i="9"/>
  <c r="AF41" i="9"/>
  <c r="AE41" i="9"/>
  <c r="AD41" i="9"/>
  <c r="AB41" i="9"/>
  <c r="AH40" i="9"/>
  <c r="AF40" i="9"/>
  <c r="AE40" i="9"/>
  <c r="AD40" i="9"/>
  <c r="AB40" i="9"/>
  <c r="AH39" i="9"/>
  <c r="AF39" i="9"/>
  <c r="AE39" i="9"/>
  <c r="AD39" i="9"/>
  <c r="AB39" i="9"/>
  <c r="AH38" i="9"/>
  <c r="AF38" i="9"/>
  <c r="AE38" i="9"/>
  <c r="AD38" i="9"/>
  <c r="AB38" i="9"/>
  <c r="AH37" i="9"/>
  <c r="AF37" i="9"/>
  <c r="AE37" i="9"/>
  <c r="AD37" i="9"/>
  <c r="AB37" i="9"/>
  <c r="AH36" i="9"/>
  <c r="AF36" i="9"/>
  <c r="AE36" i="9"/>
  <c r="AD36" i="9"/>
  <c r="AB36" i="9"/>
  <c r="AH35" i="9"/>
  <c r="AF35" i="9"/>
  <c r="AE35" i="9"/>
  <c r="AD35" i="9"/>
  <c r="AB35" i="9"/>
  <c r="AH34" i="9"/>
  <c r="AF34" i="9"/>
  <c r="AE34" i="9"/>
  <c r="AD34" i="9"/>
  <c r="AB34" i="9"/>
  <c r="AH33" i="9"/>
  <c r="AF33" i="9"/>
  <c r="AE33" i="9"/>
  <c r="AD33" i="9"/>
  <c r="AB33" i="9"/>
  <c r="AH32" i="9"/>
  <c r="AF32" i="9"/>
  <c r="AE32" i="9"/>
  <c r="AD32" i="9"/>
  <c r="AB32" i="9"/>
  <c r="AH31" i="9"/>
  <c r="AF31" i="9"/>
  <c r="AE31" i="9"/>
  <c r="AD31" i="9"/>
  <c r="AB31" i="9"/>
  <c r="AH30" i="9"/>
  <c r="AF30" i="9"/>
  <c r="AE30" i="9"/>
  <c r="AD30" i="9"/>
  <c r="AB30" i="9"/>
  <c r="AH29" i="9"/>
  <c r="AF29" i="9"/>
  <c r="AE29" i="9"/>
  <c r="AD29" i="9"/>
  <c r="AB29" i="9"/>
  <c r="AH28" i="9"/>
  <c r="AF28" i="9"/>
  <c r="AE28" i="9"/>
  <c r="AD28" i="9"/>
  <c r="AB28" i="9"/>
  <c r="AH27" i="9"/>
  <c r="AF27" i="9"/>
  <c r="AE27" i="9"/>
  <c r="AD27" i="9"/>
  <c r="AB27" i="9"/>
  <c r="AH26" i="9"/>
  <c r="AF26" i="9"/>
  <c r="AE26" i="9"/>
  <c r="AD26" i="9"/>
  <c r="AB26" i="9"/>
  <c r="AH25" i="9"/>
  <c r="AF25" i="9"/>
  <c r="AE25" i="9"/>
  <c r="AD25" i="9"/>
  <c r="AB25" i="9"/>
  <c r="AH24" i="9"/>
  <c r="AF24" i="9"/>
  <c r="AE24" i="9"/>
  <c r="AD24" i="9"/>
  <c r="AB24" i="9"/>
  <c r="AH23" i="9"/>
  <c r="AF23" i="9"/>
  <c r="AE23" i="9"/>
  <c r="AD23" i="9"/>
  <c r="AB23" i="9"/>
  <c r="AH22" i="9"/>
  <c r="AF22" i="9"/>
  <c r="AE22" i="9"/>
  <c r="AD22" i="9"/>
  <c r="AB22" i="9"/>
  <c r="AH21" i="9"/>
  <c r="AF21" i="9"/>
  <c r="AE21" i="9"/>
  <c r="AD21" i="9"/>
  <c r="AB21" i="9"/>
  <c r="AH20" i="9"/>
  <c r="AF20" i="9"/>
  <c r="AE20" i="9"/>
  <c r="AD20" i="9"/>
  <c r="AH19" i="9"/>
  <c r="AF19" i="9"/>
  <c r="AE19" i="9"/>
  <c r="AD19" i="9"/>
  <c r="AB19" i="9"/>
  <c r="AH18" i="9"/>
  <c r="AF18" i="9"/>
  <c r="AE18" i="9"/>
  <c r="AD18" i="9"/>
  <c r="AB18" i="9"/>
  <c r="AH17" i="9"/>
  <c r="AF17" i="9"/>
  <c r="AE17" i="9"/>
  <c r="AD17" i="9"/>
  <c r="AB17" i="9"/>
  <c r="AH16" i="9"/>
  <c r="AF16" i="9"/>
  <c r="AE16" i="9"/>
  <c r="AD16" i="9"/>
  <c r="AB16" i="9"/>
  <c r="AF15" i="9"/>
  <c r="AE15" i="9"/>
  <c r="AD15" i="9"/>
  <c r="AB15" i="9"/>
  <c r="AH14" i="9"/>
  <c r="AG14" i="9"/>
  <c r="AF14" i="9"/>
  <c r="AE14" i="9"/>
  <c r="AD14" i="9"/>
  <c r="E14" i="9"/>
  <c r="AC13" i="9"/>
  <c r="AC11" i="9"/>
  <c r="AC10" i="9"/>
  <c r="Y9" i="11" l="1"/>
  <c r="X7" i="11"/>
  <c r="Y7" i="11" s="1"/>
  <c r="Z21" i="11"/>
  <c r="AA21" i="11" s="1"/>
  <c r="Z292" i="11"/>
  <c r="AA292" i="11" s="1"/>
  <c r="Z37" i="11"/>
  <c r="AA37" i="11" s="1"/>
  <c r="Z17" i="11"/>
  <c r="AA17" i="11" s="1"/>
  <c r="Z288" i="11"/>
  <c r="AA288" i="11" s="1"/>
  <c r="Z284" i="11"/>
  <c r="AA284" i="11" s="1"/>
  <c r="Z300" i="11"/>
  <c r="AA300" i="11" s="1"/>
  <c r="Z14" i="11"/>
  <c r="AA14" i="11" s="1"/>
  <c r="Z35" i="11"/>
  <c r="AA35" i="11" s="1"/>
  <c r="Z49" i="11"/>
  <c r="AA49" i="11" s="1"/>
  <c r="Z65" i="11"/>
  <c r="AA65" i="11" s="1"/>
  <c r="Z107" i="11"/>
  <c r="AA107" i="11" s="1"/>
  <c r="Z47" i="11"/>
  <c r="AA47" i="11" s="1"/>
  <c r="Z276" i="11"/>
  <c r="AA276" i="11" s="1"/>
  <c r="Z294" i="11"/>
  <c r="AA294" i="11" s="1"/>
  <c r="Z66" i="11"/>
  <c r="AA66" i="11" s="1"/>
  <c r="Z68" i="11"/>
  <c r="AA68" i="11" s="1"/>
  <c r="Z71" i="11"/>
  <c r="AA71" i="11" s="1"/>
  <c r="Z151" i="11"/>
  <c r="AA151" i="11" s="1"/>
  <c r="Z193" i="11"/>
  <c r="AA193" i="11" s="1"/>
  <c r="Z277" i="11"/>
  <c r="AA277" i="11" s="1"/>
  <c r="Z135" i="11"/>
  <c r="AA135" i="11" s="1"/>
  <c r="Z167" i="11"/>
  <c r="AA167" i="11" s="1"/>
  <c r="Z187" i="11"/>
  <c r="AA187" i="11" s="1"/>
  <c r="Z87" i="11"/>
  <c r="AA87" i="11" s="1"/>
  <c r="Z222" i="11"/>
  <c r="AA222" i="11" s="1"/>
  <c r="Z155" i="11"/>
  <c r="AA155" i="11" s="1"/>
  <c r="Z25" i="11"/>
  <c r="AA25" i="11" s="1"/>
  <c r="Z34" i="11"/>
  <c r="AA34" i="11" s="1"/>
  <c r="Z40" i="11"/>
  <c r="AA40" i="11" s="1"/>
  <c r="Z52" i="11"/>
  <c r="AA52" i="11" s="1"/>
  <c r="Z54" i="11"/>
  <c r="AA54" i="11" s="1"/>
  <c r="Z100" i="11"/>
  <c r="AA100" i="11" s="1"/>
  <c r="Z139" i="11"/>
  <c r="AA139" i="11" s="1"/>
  <c r="Z183" i="11"/>
  <c r="AA183" i="11" s="1"/>
  <c r="Z201" i="11"/>
  <c r="AA201" i="11" s="1"/>
  <c r="Z242" i="11"/>
  <c r="AA242" i="11" s="1"/>
  <c r="Z13" i="11"/>
  <c r="AA13" i="11" s="1"/>
  <c r="Z18" i="11"/>
  <c r="AA18" i="11" s="1"/>
  <c r="Z31" i="11"/>
  <c r="AA31" i="11" s="1"/>
  <c r="Z80" i="11"/>
  <c r="AA80" i="11" s="1"/>
  <c r="Z103" i="11"/>
  <c r="AA103" i="11" s="1"/>
  <c r="Z123" i="11"/>
  <c r="AA123" i="11" s="1"/>
  <c r="Z171" i="11"/>
  <c r="AA171" i="11" s="1"/>
  <c r="Z202" i="11"/>
  <c r="AA202" i="11" s="1"/>
  <c r="Z214" i="11"/>
  <c r="AA214" i="11" s="1"/>
  <c r="Z233" i="11"/>
  <c r="AA233" i="11" s="1"/>
  <c r="Q14" i="11"/>
  <c r="Q40" i="11"/>
  <c r="Z225" i="11"/>
  <c r="AA225" i="11" s="1"/>
  <c r="Z241" i="11"/>
  <c r="AA241" i="11" s="1"/>
  <c r="Q277" i="11"/>
  <c r="Z9" i="11"/>
  <c r="AA9" i="11" s="1"/>
  <c r="Q13" i="11"/>
  <c r="Q17" i="11"/>
  <c r="Z30" i="11"/>
  <c r="AA30" i="11" s="1"/>
  <c r="Q31" i="11"/>
  <c r="Z53" i="11"/>
  <c r="AA53" i="11" s="1"/>
  <c r="Q54" i="11"/>
  <c r="Z56" i="11"/>
  <c r="AA56" i="11" s="1"/>
  <c r="Z63" i="11"/>
  <c r="AA63" i="11" s="1"/>
  <c r="Q80" i="11"/>
  <c r="Z91" i="11"/>
  <c r="AA91" i="11" s="1"/>
  <c r="Z96" i="11"/>
  <c r="AA96" i="11" s="1"/>
  <c r="Z132" i="11"/>
  <c r="AA132" i="11" s="1"/>
  <c r="Z147" i="11"/>
  <c r="AA147" i="11" s="1"/>
  <c r="Z159" i="11"/>
  <c r="AA159" i="11" s="1"/>
  <c r="Z175" i="11"/>
  <c r="AA175" i="11" s="1"/>
  <c r="Z189" i="11"/>
  <c r="AA189" i="11" s="1"/>
  <c r="Z203" i="11"/>
  <c r="AA203" i="11" s="1"/>
  <c r="Z229" i="11"/>
  <c r="AA229" i="11" s="1"/>
  <c r="Z249" i="11"/>
  <c r="AA249" i="11" s="1"/>
  <c r="Z257" i="11"/>
  <c r="AA257" i="11" s="1"/>
  <c r="Z266" i="11"/>
  <c r="AA266" i="11" s="1"/>
  <c r="Z293" i="11"/>
  <c r="AA293" i="11" s="1"/>
  <c r="Q294" i="11"/>
  <c r="Q25" i="11"/>
  <c r="Z212" i="11"/>
  <c r="AA212" i="11" s="1"/>
  <c r="Q233" i="11"/>
  <c r="Z285" i="11"/>
  <c r="AA285" i="11" s="1"/>
  <c r="Q9" i="11"/>
  <c r="Z15" i="11"/>
  <c r="AA15" i="11" s="1"/>
  <c r="Z19" i="11"/>
  <c r="AA19" i="11" s="1"/>
  <c r="Z24" i="11"/>
  <c r="AA24" i="11" s="1"/>
  <c r="Z29" i="11"/>
  <c r="AA29" i="11" s="1"/>
  <c r="Q30" i="11"/>
  <c r="Z33" i="11"/>
  <c r="AA33" i="11" s="1"/>
  <c r="Z38" i="11"/>
  <c r="AA38" i="11" s="1"/>
  <c r="Z50" i="11"/>
  <c r="AA50" i="11" s="1"/>
  <c r="Q53" i="11"/>
  <c r="Q56" i="11"/>
  <c r="Z84" i="11"/>
  <c r="AA84" i="11" s="1"/>
  <c r="Y91" i="11"/>
  <c r="Q96" i="11"/>
  <c r="Z116" i="11"/>
  <c r="AA116" i="11" s="1"/>
  <c r="Q132" i="11"/>
  <c r="Z142" i="11"/>
  <c r="AA142" i="11" s="1"/>
  <c r="Z143" i="11"/>
  <c r="AA143" i="11" s="1"/>
  <c r="Z163" i="11"/>
  <c r="AA163" i="11" s="1"/>
  <c r="Z179" i="11"/>
  <c r="AA179" i="11" s="1"/>
  <c r="Z190" i="11"/>
  <c r="AA190" i="11" s="1"/>
  <c r="Z221" i="11"/>
  <c r="AA221" i="11" s="1"/>
  <c r="Q229" i="11"/>
  <c r="Z244" i="11"/>
  <c r="AA244" i="11" s="1"/>
  <c r="Z258" i="11"/>
  <c r="AA258" i="11" s="1"/>
  <c r="Z278" i="11"/>
  <c r="AA278" i="11" s="1"/>
  <c r="Q293" i="11"/>
  <c r="Z146" i="11"/>
  <c r="AA146" i="11" s="1"/>
  <c r="Y146" i="11"/>
  <c r="Z158" i="11"/>
  <c r="AA158" i="11" s="1"/>
  <c r="Y158" i="11"/>
  <c r="Z218" i="11"/>
  <c r="AA218" i="11" s="1"/>
  <c r="Q218" i="11"/>
  <c r="Z254" i="11"/>
  <c r="AA254" i="11" s="1"/>
  <c r="Q254" i="11"/>
  <c r="Z265" i="11"/>
  <c r="AA265" i="11" s="1"/>
  <c r="Q265" i="11"/>
  <c r="Z12" i="11"/>
  <c r="AA12" i="11" s="1"/>
  <c r="Z16" i="11"/>
  <c r="AA16" i="11" s="1"/>
  <c r="Q18" i="11"/>
  <c r="Q19" i="11"/>
  <c r="Q21" i="11"/>
  <c r="Z22" i="11"/>
  <c r="AA22" i="11" s="1"/>
  <c r="Z23" i="11"/>
  <c r="AA23" i="11" s="1"/>
  <c r="Z28" i="11"/>
  <c r="AA28" i="11" s="1"/>
  <c r="Z32" i="11"/>
  <c r="AA32" i="11" s="1"/>
  <c r="Q34" i="11"/>
  <c r="Q35" i="11"/>
  <c r="Q37" i="11"/>
  <c r="Z43" i="11"/>
  <c r="AA43" i="11" s="1"/>
  <c r="Z45" i="11"/>
  <c r="AA45" i="11" s="1"/>
  <c r="Z46" i="11"/>
  <c r="AA46" i="11" s="1"/>
  <c r="Z48" i="11"/>
  <c r="AA48" i="11" s="1"/>
  <c r="Q49" i="11"/>
  <c r="Q50" i="11"/>
  <c r="Q52" i="11"/>
  <c r="Z59" i="11"/>
  <c r="AA59" i="11" s="1"/>
  <c r="Z61" i="11"/>
  <c r="AA61" i="11" s="1"/>
  <c r="Z62" i="11"/>
  <c r="AA62" i="11" s="1"/>
  <c r="Z64" i="11"/>
  <c r="AA64" i="11" s="1"/>
  <c r="Q65" i="11"/>
  <c r="Q66" i="11"/>
  <c r="Q68" i="11"/>
  <c r="Z72" i="11"/>
  <c r="AA72" i="11" s="1"/>
  <c r="Z75" i="11"/>
  <c r="AA75" i="11" s="1"/>
  <c r="Q84" i="11"/>
  <c r="Z88" i="11"/>
  <c r="AA88" i="11" s="1"/>
  <c r="Z104" i="11"/>
  <c r="AA104" i="11" s="1"/>
  <c r="Q104" i="11"/>
  <c r="Q116" i="11"/>
  <c r="Y142" i="11"/>
  <c r="Z162" i="11"/>
  <c r="AA162" i="11" s="1"/>
  <c r="Y162" i="11"/>
  <c r="Z178" i="11"/>
  <c r="AA178" i="11" s="1"/>
  <c r="Y178" i="11"/>
  <c r="Q194" i="11"/>
  <c r="Z194" i="11"/>
  <c r="AA194" i="11" s="1"/>
  <c r="Y261" i="11"/>
  <c r="Z261" i="11"/>
  <c r="AA261" i="11" s="1"/>
  <c r="Z273" i="11"/>
  <c r="AA273" i="11" s="1"/>
  <c r="Q273" i="11"/>
  <c r="Z274" i="11"/>
  <c r="AA274" i="11" s="1"/>
  <c r="Z289" i="11"/>
  <c r="AA289" i="11" s="1"/>
  <c r="Q289" i="11"/>
  <c r="Z290" i="11"/>
  <c r="AA290" i="11" s="1"/>
  <c r="Q131" i="11"/>
  <c r="Z131" i="11"/>
  <c r="AA131" i="11" s="1"/>
  <c r="Z174" i="11"/>
  <c r="AA174" i="11" s="1"/>
  <c r="Y174" i="11"/>
  <c r="Z237" i="11"/>
  <c r="AA237" i="11" s="1"/>
  <c r="Q237" i="11"/>
  <c r="Y245" i="11"/>
  <c r="Z245" i="11"/>
  <c r="AA245" i="11" s="1"/>
  <c r="Q22" i="11"/>
  <c r="Q23" i="11"/>
  <c r="Z39" i="11"/>
  <c r="AA39" i="11" s="1"/>
  <c r="Z41" i="11"/>
  <c r="AA41" i="11" s="1"/>
  <c r="Z42" i="11"/>
  <c r="AA42" i="11" s="1"/>
  <c r="Z44" i="11"/>
  <c r="AA44" i="11" s="1"/>
  <c r="Q45" i="11"/>
  <c r="Q46" i="11"/>
  <c r="Z55" i="11"/>
  <c r="AA55" i="11" s="1"/>
  <c r="Z57" i="11"/>
  <c r="AA57" i="11" s="1"/>
  <c r="Z58" i="11"/>
  <c r="AA58" i="11" s="1"/>
  <c r="Z60" i="11"/>
  <c r="AA60" i="11" s="1"/>
  <c r="Q61" i="11"/>
  <c r="Q62" i="11"/>
  <c r="Z70" i="11"/>
  <c r="AA70" i="11" s="1"/>
  <c r="Q72" i="11"/>
  <c r="Z76" i="11"/>
  <c r="AA76" i="11" s="1"/>
  <c r="Z79" i="11"/>
  <c r="AA79" i="11" s="1"/>
  <c r="Q88" i="11"/>
  <c r="Z92" i="11"/>
  <c r="AA92" i="11" s="1"/>
  <c r="Z95" i="11"/>
  <c r="AA95" i="11" s="1"/>
  <c r="Q100" i="11"/>
  <c r="Q115" i="11"/>
  <c r="Z115" i="11"/>
  <c r="AA115" i="11" s="1"/>
  <c r="Z119" i="11"/>
  <c r="AA119" i="11" s="1"/>
  <c r="Z136" i="11"/>
  <c r="AA136" i="11" s="1"/>
  <c r="Q136" i="11"/>
  <c r="Z166" i="11"/>
  <c r="AA166" i="11" s="1"/>
  <c r="Y166" i="11"/>
  <c r="Z182" i="11"/>
  <c r="AA182" i="11" s="1"/>
  <c r="Y182" i="11"/>
  <c r="Y196" i="11"/>
  <c r="Z196" i="11"/>
  <c r="AA196" i="11" s="1"/>
  <c r="Z238" i="11"/>
  <c r="AA238" i="11" s="1"/>
  <c r="Q238" i="11"/>
  <c r="Z253" i="11"/>
  <c r="AA253" i="11" s="1"/>
  <c r="Q253" i="11"/>
  <c r="Y269" i="11"/>
  <c r="Z269" i="11"/>
  <c r="AA269" i="11" s="1"/>
  <c r="Y281" i="11"/>
  <c r="Z281" i="11"/>
  <c r="AA281" i="11" s="1"/>
  <c r="Z10" i="11"/>
  <c r="AA10" i="11" s="1"/>
  <c r="Z20" i="11"/>
  <c r="AA20" i="11" s="1"/>
  <c r="Z26" i="11"/>
  <c r="AA26" i="11" s="1"/>
  <c r="Z36" i="11"/>
  <c r="AA36" i="11" s="1"/>
  <c r="Z51" i="11"/>
  <c r="AA51" i="11" s="1"/>
  <c r="Z67" i="11"/>
  <c r="AA67" i="11" s="1"/>
  <c r="Z83" i="11"/>
  <c r="AA83" i="11" s="1"/>
  <c r="Q99" i="11"/>
  <c r="Z99" i="11"/>
  <c r="AA99" i="11" s="1"/>
  <c r="Z120" i="11"/>
  <c r="AA120" i="11" s="1"/>
  <c r="Q120" i="11"/>
  <c r="Z150" i="11"/>
  <c r="AA150" i="11" s="1"/>
  <c r="Y150" i="11"/>
  <c r="Z154" i="11"/>
  <c r="AA154" i="11" s="1"/>
  <c r="Y154" i="11"/>
  <c r="Z170" i="11"/>
  <c r="AA170" i="11" s="1"/>
  <c r="Y170" i="11"/>
  <c r="Z186" i="11"/>
  <c r="AA186" i="11" s="1"/>
  <c r="Y186" i="11"/>
  <c r="Z205" i="11"/>
  <c r="AA205" i="11" s="1"/>
  <c r="Q205" i="11"/>
  <c r="Z209" i="11"/>
  <c r="AA209" i="11" s="1"/>
  <c r="Q209" i="11"/>
  <c r="Z226" i="11"/>
  <c r="AA226" i="11" s="1"/>
  <c r="Z286" i="11"/>
  <c r="AA286" i="11" s="1"/>
  <c r="Z297" i="11"/>
  <c r="AA297" i="11" s="1"/>
  <c r="Z108" i="11"/>
  <c r="AA108" i="11" s="1"/>
  <c r="Z111" i="11"/>
  <c r="AA111" i="11" s="1"/>
  <c r="Z124" i="11"/>
  <c r="AA124" i="11" s="1"/>
  <c r="Z127" i="11"/>
  <c r="AA127" i="11" s="1"/>
  <c r="Z141" i="11"/>
  <c r="AA141" i="11" s="1"/>
  <c r="Z145" i="11"/>
  <c r="AA145" i="11" s="1"/>
  <c r="Z149" i="11"/>
  <c r="AA149" i="11" s="1"/>
  <c r="Z153" i="11"/>
  <c r="AA153" i="11" s="1"/>
  <c r="Z157" i="11"/>
  <c r="AA157" i="11" s="1"/>
  <c r="Z161" i="11"/>
  <c r="AA161" i="11" s="1"/>
  <c r="Z165" i="11"/>
  <c r="AA165" i="11" s="1"/>
  <c r="Z169" i="11"/>
  <c r="AA169" i="11" s="1"/>
  <c r="Z173" i="11"/>
  <c r="AA173" i="11" s="1"/>
  <c r="Z177" i="11"/>
  <c r="AA177" i="11" s="1"/>
  <c r="Z181" i="11"/>
  <c r="AA181" i="11" s="1"/>
  <c r="Z185" i="11"/>
  <c r="AA185" i="11" s="1"/>
  <c r="Q190" i="11"/>
  <c r="Q193" i="11"/>
  <c r="Z198" i="11"/>
  <c r="AA198" i="11" s="1"/>
  <c r="Q202" i="11"/>
  <c r="Z206" i="11"/>
  <c r="AA206" i="11" s="1"/>
  <c r="Z210" i="11"/>
  <c r="AA210" i="11" s="1"/>
  <c r="Z213" i="11"/>
  <c r="AA213" i="11" s="1"/>
  <c r="Q214" i="11"/>
  <c r="Q242" i="11"/>
  <c r="Z246" i="11"/>
  <c r="AA246" i="11" s="1"/>
  <c r="Q258" i="11"/>
  <c r="Z262" i="11"/>
  <c r="AA262" i="11" s="1"/>
  <c r="Z270" i="11"/>
  <c r="AA270" i="11" s="1"/>
  <c r="Z282" i="11"/>
  <c r="AA282" i="11" s="1"/>
  <c r="Z298" i="11"/>
  <c r="AA298" i="11" s="1"/>
  <c r="Q108" i="11"/>
  <c r="Z112" i="11"/>
  <c r="AA112" i="11" s="1"/>
  <c r="Q124" i="11"/>
  <c r="Z128" i="11"/>
  <c r="AA128" i="11" s="1"/>
  <c r="Z140" i="11"/>
  <c r="AA140" i="11" s="1"/>
  <c r="Q141" i="11"/>
  <c r="Z144" i="11"/>
  <c r="AA144" i="11" s="1"/>
  <c r="Q145" i="11"/>
  <c r="Z148" i="11"/>
  <c r="AA148" i="11" s="1"/>
  <c r="Q149" i="11"/>
  <c r="Z152" i="11"/>
  <c r="AA152" i="11" s="1"/>
  <c r="Q153" i="11"/>
  <c r="Z156" i="11"/>
  <c r="AA156" i="11" s="1"/>
  <c r="Z160" i="11"/>
  <c r="AA160" i="11" s="1"/>
  <c r="Z164" i="11"/>
  <c r="AA164" i="11" s="1"/>
  <c r="Z168" i="11"/>
  <c r="AA168" i="11" s="1"/>
  <c r="Z172" i="11"/>
  <c r="AA172" i="11" s="1"/>
  <c r="Z176" i="11"/>
  <c r="AA176" i="11" s="1"/>
  <c r="Z180" i="11"/>
  <c r="AA180" i="11" s="1"/>
  <c r="Z184" i="11"/>
  <c r="AA184" i="11" s="1"/>
  <c r="Z197" i="11"/>
  <c r="AA197" i="11" s="1"/>
  <c r="Q198" i="11"/>
  <c r="Z217" i="11"/>
  <c r="AA217" i="11" s="1"/>
  <c r="Z230" i="11"/>
  <c r="AA230" i="11" s="1"/>
  <c r="Z234" i="11"/>
  <c r="AA234" i="11" s="1"/>
  <c r="Q246" i="11"/>
  <c r="Z250" i="11"/>
  <c r="AA250" i="11" s="1"/>
  <c r="Z280" i="11"/>
  <c r="AA280" i="11" s="1"/>
  <c r="Z296" i="11"/>
  <c r="AA296" i="11" s="1"/>
  <c r="AH10" i="9"/>
  <c r="AF11" i="9"/>
  <c r="AH11" i="9"/>
  <c r="AD13" i="9"/>
  <c r="AD11" i="9"/>
  <c r="AA11" i="9"/>
  <c r="AH13" i="9"/>
  <c r="AA13" i="9"/>
  <c r="AA10" i="9"/>
  <c r="AC12" i="9"/>
  <c r="AF10" i="9"/>
  <c r="AE11" i="9"/>
  <c r="Y74" i="11"/>
  <c r="Z74" i="11"/>
  <c r="AA74" i="11" s="1"/>
  <c r="Z77" i="11"/>
  <c r="AA77" i="11" s="1"/>
  <c r="Q77" i="11"/>
  <c r="Z106" i="11"/>
  <c r="AA106" i="11" s="1"/>
  <c r="Y106" i="11"/>
  <c r="Z109" i="11"/>
  <c r="AA109" i="11" s="1"/>
  <c r="Q109" i="11"/>
  <c r="Y82" i="11"/>
  <c r="Z82" i="11"/>
  <c r="AA82" i="11" s="1"/>
  <c r="Z85" i="11"/>
  <c r="AA85" i="11" s="1"/>
  <c r="Q85" i="11"/>
  <c r="Y114" i="11"/>
  <c r="Z114" i="11"/>
  <c r="AA114" i="11" s="1"/>
  <c r="Q117" i="11"/>
  <c r="Z117" i="11"/>
  <c r="AA117" i="11" s="1"/>
  <c r="Q10" i="11"/>
  <c r="Q26" i="11"/>
  <c r="Q73" i="11"/>
  <c r="Z73" i="11"/>
  <c r="AA73" i="11" s="1"/>
  <c r="Y102" i="11"/>
  <c r="Z102" i="11"/>
  <c r="AA102" i="11" s="1"/>
  <c r="Q105" i="11"/>
  <c r="Z105" i="11"/>
  <c r="AA105" i="11" s="1"/>
  <c r="Y134" i="11"/>
  <c r="Z134" i="11"/>
  <c r="AA134" i="11" s="1"/>
  <c r="Z137" i="11"/>
  <c r="AA137" i="11" s="1"/>
  <c r="Q137" i="11"/>
  <c r="Q97" i="11"/>
  <c r="Z97" i="11"/>
  <c r="AA97" i="11" s="1"/>
  <c r="Y90" i="11"/>
  <c r="Z90" i="11"/>
  <c r="AA90" i="11" s="1"/>
  <c r="Z93" i="11"/>
  <c r="AA93" i="11" s="1"/>
  <c r="Q93" i="11"/>
  <c r="Y122" i="11"/>
  <c r="Z122" i="11"/>
  <c r="AA122" i="11" s="1"/>
  <c r="Z125" i="11"/>
  <c r="AA125" i="11" s="1"/>
  <c r="Q125" i="11"/>
  <c r="Y94" i="11"/>
  <c r="Z94" i="11"/>
  <c r="AA94" i="11" s="1"/>
  <c r="Y78" i="11"/>
  <c r="Z78" i="11"/>
  <c r="AA78" i="11" s="1"/>
  <c r="Q81" i="11"/>
  <c r="Z81" i="11"/>
  <c r="AA81" i="11" s="1"/>
  <c r="Y110" i="11"/>
  <c r="Z110" i="11"/>
  <c r="AA110" i="11" s="1"/>
  <c r="Q113" i="11"/>
  <c r="Z113" i="11"/>
  <c r="AA113" i="11" s="1"/>
  <c r="Y126" i="11"/>
  <c r="Z126" i="11"/>
  <c r="AA126" i="11" s="1"/>
  <c r="Q7" i="11"/>
  <c r="Z11" i="11"/>
  <c r="AA11" i="11" s="1"/>
  <c r="Z27" i="11"/>
  <c r="AA27" i="11" s="1"/>
  <c r="Z69" i="11"/>
  <c r="AA69" i="11" s="1"/>
  <c r="Q69" i="11"/>
  <c r="Z98" i="11"/>
  <c r="AA98" i="11" s="1"/>
  <c r="Y98" i="11"/>
  <c r="Z101" i="11"/>
  <c r="AA101" i="11" s="1"/>
  <c r="Q101" i="11"/>
  <c r="Y130" i="11"/>
  <c r="Z130" i="11"/>
  <c r="AA130" i="11" s="1"/>
  <c r="Z133" i="11"/>
  <c r="AA133" i="11" s="1"/>
  <c r="Q133" i="11"/>
  <c r="Z129" i="11"/>
  <c r="AA129" i="11" s="1"/>
  <c r="Q129" i="11"/>
  <c r="Y86" i="11"/>
  <c r="Z86" i="11"/>
  <c r="AA86" i="11" s="1"/>
  <c r="Q89" i="11"/>
  <c r="Z89" i="11"/>
  <c r="AA89" i="11" s="1"/>
  <c r="Y118" i="11"/>
  <c r="Z118" i="11"/>
  <c r="AA118" i="11" s="1"/>
  <c r="Z121" i="11"/>
  <c r="AA121" i="11" s="1"/>
  <c r="Q121" i="11"/>
  <c r="Z248" i="11"/>
  <c r="AA248" i="11" s="1"/>
  <c r="Q263" i="11"/>
  <c r="Z263" i="11"/>
  <c r="AA263" i="11" s="1"/>
  <c r="Q271" i="11"/>
  <c r="Z271" i="11"/>
  <c r="AA271" i="11" s="1"/>
  <c r="Q275" i="11"/>
  <c r="Z275" i="11"/>
  <c r="AA275" i="11" s="1"/>
  <c r="Q279" i="11"/>
  <c r="Z279" i="11"/>
  <c r="AA279" i="11" s="1"/>
  <c r="Q283" i="11"/>
  <c r="Z283" i="11"/>
  <c r="AA283" i="11" s="1"/>
  <c r="Q287" i="11"/>
  <c r="Z287" i="11"/>
  <c r="AA287" i="11" s="1"/>
  <c r="Q299" i="11"/>
  <c r="Z299" i="11"/>
  <c r="AA299" i="11" s="1"/>
  <c r="Z138" i="11"/>
  <c r="AA138" i="11" s="1"/>
  <c r="Z191" i="11"/>
  <c r="AA191" i="11" s="1"/>
  <c r="Z200" i="11"/>
  <c r="AA200" i="11" s="1"/>
  <c r="Z207" i="11"/>
  <c r="AA207" i="11" s="1"/>
  <c r="Z216" i="11"/>
  <c r="AA216" i="11" s="1"/>
  <c r="Q222" i="11"/>
  <c r="Q255" i="11"/>
  <c r="Z255" i="11"/>
  <c r="AA255" i="11" s="1"/>
  <c r="Z220" i="11"/>
  <c r="AA220" i="11" s="1"/>
  <c r="Z240" i="11"/>
  <c r="AA240" i="11" s="1"/>
  <c r="Y240" i="11"/>
  <c r="Q251" i="11"/>
  <c r="Z251" i="11"/>
  <c r="AA251" i="11" s="1"/>
  <c r="Q295" i="11"/>
  <c r="Z295" i="11"/>
  <c r="AA295" i="11" s="1"/>
  <c r="Z188" i="11"/>
  <c r="AA188" i="11" s="1"/>
  <c r="Z195" i="11"/>
  <c r="AA195" i="11" s="1"/>
  <c r="Z204" i="11"/>
  <c r="AA204" i="11" s="1"/>
  <c r="Z211" i="11"/>
  <c r="AA211" i="11" s="1"/>
  <c r="Z224" i="11"/>
  <c r="AA224" i="11" s="1"/>
  <c r="Q230" i="11"/>
  <c r="Z236" i="11"/>
  <c r="AA236" i="11" s="1"/>
  <c r="Y236" i="11"/>
  <c r="Q247" i="11"/>
  <c r="Z247" i="11"/>
  <c r="AA247" i="11" s="1"/>
  <c r="Q259" i="11"/>
  <c r="Z259" i="11"/>
  <c r="AA259" i="11" s="1"/>
  <c r="Q267" i="11"/>
  <c r="Z267" i="11"/>
  <c r="AA267" i="11" s="1"/>
  <c r="Y206" i="11"/>
  <c r="Q219" i="11"/>
  <c r="Z219" i="11"/>
  <c r="AA219" i="11" s="1"/>
  <c r="Z228" i="11"/>
  <c r="AA228" i="11" s="1"/>
  <c r="Z232" i="11"/>
  <c r="AA232" i="11" s="1"/>
  <c r="Q243" i="11"/>
  <c r="Z243" i="11"/>
  <c r="AA243" i="11" s="1"/>
  <c r="Z260" i="11"/>
  <c r="AA260" i="11" s="1"/>
  <c r="Z264" i="11"/>
  <c r="AA264" i="11" s="1"/>
  <c r="Z268" i="11"/>
  <c r="AA268" i="11" s="1"/>
  <c r="Z272" i="11"/>
  <c r="AA272" i="11" s="1"/>
  <c r="Z192" i="11"/>
  <c r="AA192" i="11" s="1"/>
  <c r="Z199" i="11"/>
  <c r="AA199" i="11" s="1"/>
  <c r="Z208" i="11"/>
  <c r="AA208" i="11" s="1"/>
  <c r="Z215" i="11"/>
  <c r="AA215" i="11" s="1"/>
  <c r="Q223" i="11"/>
  <c r="Z223" i="11"/>
  <c r="AA223" i="11" s="1"/>
  <c r="Q239" i="11"/>
  <c r="Z239" i="11"/>
  <c r="AA239" i="11" s="1"/>
  <c r="Z256" i="11"/>
  <c r="AA256" i="11" s="1"/>
  <c r="Q291" i="11"/>
  <c r="Z291" i="11"/>
  <c r="AA291" i="11" s="1"/>
  <c r="Q227" i="11"/>
  <c r="Z227" i="11"/>
  <c r="AA227" i="11" s="1"/>
  <c r="Q231" i="11"/>
  <c r="Z231" i="11"/>
  <c r="AA231" i="11" s="1"/>
  <c r="Q235" i="11"/>
  <c r="Z235" i="11"/>
  <c r="AA235" i="11" s="1"/>
  <c r="Z252" i="11"/>
  <c r="AA252" i="11" s="1"/>
  <c r="Q244" i="11"/>
  <c r="Q248" i="11"/>
  <c r="Q252" i="11"/>
  <c r="Q256" i="11"/>
  <c r="Q260" i="11"/>
  <c r="Q264" i="11"/>
  <c r="Q268" i="11"/>
  <c r="Q272" i="11"/>
  <c r="Q276" i="11"/>
  <c r="Q280" i="11"/>
  <c r="Q284" i="11"/>
  <c r="Q288" i="11"/>
  <c r="Q292" i="11"/>
  <c r="Q296" i="11"/>
  <c r="Q300" i="11"/>
  <c r="AE13" i="9"/>
  <c r="AB20" i="9"/>
  <c r="AB10" i="9" s="1"/>
  <c r="AD10" i="9"/>
  <c r="AF13" i="9"/>
  <c r="AE10" i="9"/>
  <c r="AA8" i="11" l="1"/>
  <c r="Z7" i="11"/>
  <c r="AA7" i="11" s="1"/>
  <c r="AF12" i="9"/>
  <c r="AH12" i="9"/>
  <c r="AA12" i="9"/>
  <c r="AE12" i="9"/>
  <c r="AD12" i="9"/>
  <c r="AB13" i="9"/>
  <c r="AB11" i="9"/>
  <c r="AB12" i="9" s="1"/>
  <c r="L285" i="9" l="1"/>
  <c r="S285" i="9" s="1"/>
  <c r="L253" i="9"/>
  <c r="L221" i="9"/>
  <c r="L189" i="9"/>
  <c r="L157" i="9"/>
  <c r="L125" i="9"/>
  <c r="S125" i="9" s="1"/>
  <c r="L93" i="9"/>
  <c r="L61" i="9"/>
  <c r="L29" i="9"/>
  <c r="L82" i="9"/>
  <c r="L34" i="9"/>
  <c r="L298" i="9"/>
  <c r="L305" i="9"/>
  <c r="L273" i="9"/>
  <c r="L241" i="9"/>
  <c r="L209" i="9"/>
  <c r="S209" i="9" s="1"/>
  <c r="L177" i="9"/>
  <c r="L145" i="9"/>
  <c r="L113" i="9"/>
  <c r="L81" i="9"/>
  <c r="L49" i="9"/>
  <c r="L27" i="9"/>
  <c r="L66" i="9"/>
  <c r="L22" i="9"/>
  <c r="L293" i="9"/>
  <c r="L261" i="9"/>
  <c r="L229" i="9"/>
  <c r="L197" i="9"/>
  <c r="S197" i="9" s="1"/>
  <c r="L165" i="9"/>
  <c r="L133" i="9"/>
  <c r="L101" i="9"/>
  <c r="L69" i="9"/>
  <c r="L37" i="9"/>
  <c r="L94" i="9"/>
  <c r="L46" i="9"/>
  <c r="L306" i="9"/>
  <c r="L281" i="9"/>
  <c r="L249" i="9"/>
  <c r="L217" i="9"/>
  <c r="S217" i="9" s="1"/>
  <c r="L185" i="9"/>
  <c r="L153" i="9"/>
  <c r="L121" i="9"/>
  <c r="L89" i="9"/>
  <c r="L57" i="9"/>
  <c r="L25" i="9"/>
  <c r="L74" i="9"/>
  <c r="L30" i="9"/>
  <c r="L294" i="9"/>
  <c r="L262" i="9"/>
  <c r="L230" i="9"/>
  <c r="L198" i="9"/>
  <c r="L166" i="9"/>
  <c r="L134" i="9"/>
  <c r="L102" i="9"/>
  <c r="L68" i="9"/>
  <c r="L79" i="9"/>
  <c r="L307" i="9"/>
  <c r="L275" i="9"/>
  <c r="L243" i="9"/>
  <c r="L211" i="9"/>
  <c r="L179" i="9"/>
  <c r="S179" i="9" s="1"/>
  <c r="L147" i="9"/>
  <c r="L111" i="9"/>
  <c r="L47" i="9"/>
  <c r="L301" i="9"/>
  <c r="L269" i="9"/>
  <c r="L237" i="9"/>
  <c r="L205" i="9"/>
  <c r="L173" i="9"/>
  <c r="L141" i="9"/>
  <c r="L109" i="9"/>
  <c r="L77" i="9"/>
  <c r="L45" i="9"/>
  <c r="L36" i="9"/>
  <c r="L58" i="9"/>
  <c r="L51" i="9"/>
  <c r="L282" i="9"/>
  <c r="L250" i="9"/>
  <c r="L218" i="9"/>
  <c r="L186" i="9"/>
  <c r="L154" i="9"/>
  <c r="L122" i="9"/>
  <c r="L78" i="9"/>
  <c r="L19" i="9"/>
  <c r="L59" i="9"/>
  <c r="L295" i="9"/>
  <c r="L263" i="9"/>
  <c r="L231" i="9"/>
  <c r="L199" i="9"/>
  <c r="L167" i="9"/>
  <c r="L135" i="9"/>
  <c r="L87" i="9"/>
  <c r="L289" i="9"/>
  <c r="L257" i="9"/>
  <c r="L225" i="9"/>
  <c r="L193" i="9"/>
  <c r="L161" i="9"/>
  <c r="L129" i="9"/>
  <c r="L97" i="9"/>
  <c r="L65" i="9"/>
  <c r="L33" i="9"/>
  <c r="L86" i="9"/>
  <c r="L38" i="9"/>
  <c r="L302" i="9"/>
  <c r="L270" i="9"/>
  <c r="L238" i="9"/>
  <c r="L206" i="9"/>
  <c r="L174" i="9"/>
  <c r="L142" i="9"/>
  <c r="L110" i="9"/>
  <c r="L42" i="9"/>
  <c r="L95" i="9"/>
  <c r="L48" i="9"/>
  <c r="L283" i="9"/>
  <c r="L251" i="9"/>
  <c r="L219" i="9"/>
  <c r="L187" i="9"/>
  <c r="L155" i="9"/>
  <c r="L123" i="9"/>
  <c r="L67" i="9"/>
  <c r="L137" i="9"/>
  <c r="L53" i="9"/>
  <c r="L274" i="9"/>
  <c r="L190" i="9"/>
  <c r="L130" i="9"/>
  <c r="L39" i="9"/>
  <c r="L31" i="9"/>
  <c r="L235" i="9"/>
  <c r="L175" i="9"/>
  <c r="L119" i="9"/>
  <c r="L70" i="9"/>
  <c r="L194" i="9"/>
  <c r="L54" i="9"/>
  <c r="L239" i="9"/>
  <c r="L233" i="9"/>
  <c r="L207" i="9"/>
  <c r="L264" i="9"/>
  <c r="L297" i="9"/>
  <c r="L213" i="9"/>
  <c r="L41" i="9"/>
  <c r="L26" i="9"/>
  <c r="L242" i="9"/>
  <c r="L214" i="9"/>
  <c r="L158" i="9"/>
  <c r="L98" i="9"/>
  <c r="L91" i="9"/>
  <c r="L287" i="9"/>
  <c r="L259" i="9"/>
  <c r="L203" i="9"/>
  <c r="L143" i="9"/>
  <c r="L55" i="9"/>
  <c r="L52" i="9"/>
  <c r="L120" i="9"/>
  <c r="L72" i="9"/>
  <c r="L284" i="9"/>
  <c r="L252" i="9"/>
  <c r="L220" i="9"/>
  <c r="L188" i="9"/>
  <c r="S188" i="9" s="1"/>
  <c r="L156" i="9"/>
  <c r="L132" i="9"/>
  <c r="L76" i="9"/>
  <c r="L245" i="9"/>
  <c r="L278" i="9"/>
  <c r="L222" i="9"/>
  <c r="L162" i="9"/>
  <c r="L107" i="9"/>
  <c r="L267" i="9"/>
  <c r="L75" i="9"/>
  <c r="L108" i="9"/>
  <c r="L201" i="9"/>
  <c r="L117" i="9"/>
  <c r="L64" i="9"/>
  <c r="L266" i="9"/>
  <c r="L210" i="9"/>
  <c r="L182" i="9"/>
  <c r="L126" i="9"/>
  <c r="L40" i="9"/>
  <c r="L32" i="9"/>
  <c r="L255" i="9"/>
  <c r="L227" i="9"/>
  <c r="L171" i="9"/>
  <c r="L103" i="9"/>
  <c r="L16" i="9"/>
  <c r="L104" i="9"/>
  <c r="L304" i="9"/>
  <c r="L272" i="9"/>
  <c r="L240" i="9"/>
  <c r="L208" i="9"/>
  <c r="L176" i="9"/>
  <c r="L73" i="9"/>
  <c r="L299" i="9"/>
  <c r="L183" i="9"/>
  <c r="L50" i="9"/>
  <c r="L200" i="9"/>
  <c r="L277" i="9"/>
  <c r="L105" i="9"/>
  <c r="L21" i="9"/>
  <c r="L234" i="9"/>
  <c r="L178" i="9"/>
  <c r="L150" i="9"/>
  <c r="L90" i="9"/>
  <c r="L71" i="9"/>
  <c r="L279" i="9"/>
  <c r="L223" i="9"/>
  <c r="L195" i="9"/>
  <c r="L139" i="9"/>
  <c r="L35" i="9"/>
  <c r="L136" i="9"/>
  <c r="L84" i="9"/>
  <c r="L292" i="9"/>
  <c r="L260" i="9"/>
  <c r="L228" i="9"/>
  <c r="L196" i="9"/>
  <c r="L164" i="9"/>
  <c r="L100" i="9"/>
  <c r="L254" i="9"/>
  <c r="L112" i="9"/>
  <c r="L276" i="9"/>
  <c r="L212" i="9"/>
  <c r="L149" i="9"/>
  <c r="L106" i="9"/>
  <c r="L291" i="9"/>
  <c r="L151" i="9"/>
  <c r="L17" i="9"/>
  <c r="L92" i="9"/>
  <c r="L296" i="9"/>
  <c r="L168" i="9"/>
  <c r="L44" i="9"/>
  <c r="L265" i="9"/>
  <c r="L181" i="9"/>
  <c r="L18" i="9"/>
  <c r="L258" i="9"/>
  <c r="L202" i="9"/>
  <c r="L146" i="9"/>
  <c r="L118" i="9"/>
  <c r="L20" i="9"/>
  <c r="L303" i="9"/>
  <c r="L247" i="9"/>
  <c r="L191" i="9"/>
  <c r="L163" i="9"/>
  <c r="L99" i="9"/>
  <c r="L28" i="9"/>
  <c r="L116" i="9"/>
  <c r="L56" i="9"/>
  <c r="L280" i="9"/>
  <c r="L248" i="9"/>
  <c r="L216" i="9"/>
  <c r="L184" i="9"/>
  <c r="L148" i="9"/>
  <c r="L60" i="9"/>
  <c r="L286" i="9"/>
  <c r="L138" i="9"/>
  <c r="L140" i="9"/>
  <c r="L246" i="9"/>
  <c r="L232" i="9"/>
  <c r="L180" i="9"/>
  <c r="L169" i="9"/>
  <c r="L85" i="9"/>
  <c r="L290" i="9"/>
  <c r="L226" i="9"/>
  <c r="L170" i="9"/>
  <c r="L114" i="9"/>
  <c r="L62" i="9"/>
  <c r="L115" i="9"/>
  <c r="L63" i="9"/>
  <c r="L271" i="9"/>
  <c r="L215" i="9"/>
  <c r="L159" i="9"/>
  <c r="L131" i="9"/>
  <c r="L83" i="9"/>
  <c r="L23" i="9"/>
  <c r="L152" i="9"/>
  <c r="L96" i="9"/>
  <c r="L80" i="9"/>
  <c r="L300" i="9"/>
  <c r="S300" i="9" s="1"/>
  <c r="L288" i="9"/>
  <c r="L268" i="9"/>
  <c r="L256" i="9"/>
  <c r="L236" i="9"/>
  <c r="L204" i="9"/>
  <c r="L192" i="9"/>
  <c r="L172" i="9"/>
  <c r="L160" i="9"/>
  <c r="L124" i="9"/>
  <c r="S124" i="9" s="1"/>
  <c r="L88" i="9"/>
  <c r="L127" i="9"/>
  <c r="L128" i="9"/>
  <c r="L224" i="9"/>
  <c r="L43" i="9"/>
  <c r="L144" i="9"/>
  <c r="L24" i="9"/>
  <c r="L244" i="9"/>
  <c r="X125" i="9" l="1"/>
  <c r="AG125" i="9" s="1"/>
  <c r="X285" i="9"/>
  <c r="AG285" i="9" s="1"/>
  <c r="X124" i="9"/>
  <c r="AG124" i="9" s="1"/>
  <c r="X300" i="9"/>
  <c r="AG300" i="9" s="1"/>
  <c r="X188" i="9"/>
  <c r="AG188" i="9" s="1"/>
  <c r="X217" i="9"/>
  <c r="AG217" i="9" s="1"/>
  <c r="X197" i="9"/>
  <c r="AG197" i="9" s="1"/>
  <c r="X244" i="9"/>
  <c r="AG244" i="9" s="1"/>
  <c r="S244" i="9"/>
  <c r="X246" i="9"/>
  <c r="AG246" i="9" s="1"/>
  <c r="S246" i="9"/>
  <c r="X139" i="9"/>
  <c r="AG139" i="9" s="1"/>
  <c r="S139" i="9"/>
  <c r="X182" i="9"/>
  <c r="AG182" i="9" s="1"/>
  <c r="S182" i="9"/>
  <c r="X158" i="9"/>
  <c r="AG158" i="9" s="1"/>
  <c r="S158" i="9"/>
  <c r="X67" i="9"/>
  <c r="AG67" i="9" s="1"/>
  <c r="S67" i="9"/>
  <c r="X186" i="9"/>
  <c r="AG186" i="9" s="1"/>
  <c r="S186" i="9"/>
  <c r="X307" i="9"/>
  <c r="AG307" i="9" s="1"/>
  <c r="S307" i="9"/>
  <c r="X153" i="9"/>
  <c r="AG153" i="9" s="1"/>
  <c r="S153" i="9"/>
  <c r="X157" i="9"/>
  <c r="AG157" i="9" s="1"/>
  <c r="S157" i="9"/>
  <c r="X170" i="9"/>
  <c r="AG170" i="9" s="1"/>
  <c r="S170" i="9"/>
  <c r="X303" i="9"/>
  <c r="AG303" i="9" s="1"/>
  <c r="S303" i="9"/>
  <c r="X196" i="9"/>
  <c r="AG196" i="9" s="1"/>
  <c r="S196" i="9"/>
  <c r="X21" i="9"/>
  <c r="AG21" i="9" s="1"/>
  <c r="S21" i="9"/>
  <c r="X210" i="9"/>
  <c r="AG210" i="9" s="1"/>
  <c r="S210" i="9"/>
  <c r="X214" i="9"/>
  <c r="AG214" i="9" s="1"/>
  <c r="S214" i="9"/>
  <c r="X123" i="9"/>
  <c r="AG123" i="9" s="1"/>
  <c r="S123" i="9"/>
  <c r="X225" i="9"/>
  <c r="AG225" i="9" s="1"/>
  <c r="S225" i="9"/>
  <c r="X218" i="9"/>
  <c r="AG218" i="9" s="1"/>
  <c r="S218" i="9"/>
  <c r="X79" i="9"/>
  <c r="AG79" i="9" s="1"/>
  <c r="S79" i="9"/>
  <c r="X185" i="9"/>
  <c r="AG185" i="9" s="1"/>
  <c r="S185" i="9"/>
  <c r="X261" i="9"/>
  <c r="AG261" i="9" s="1"/>
  <c r="S261" i="9"/>
  <c r="X189" i="9"/>
  <c r="AG189" i="9" s="1"/>
  <c r="S189" i="9"/>
  <c r="X138" i="9"/>
  <c r="AG138" i="9" s="1"/>
  <c r="S138" i="9"/>
  <c r="X44" i="9"/>
  <c r="AG44" i="9" s="1"/>
  <c r="S44" i="9"/>
  <c r="X223" i="9"/>
  <c r="AG223" i="9" s="1"/>
  <c r="S223" i="9"/>
  <c r="X176" i="9"/>
  <c r="AG176" i="9" s="1"/>
  <c r="S176" i="9"/>
  <c r="X171" i="9"/>
  <c r="AG171" i="9" s="1"/>
  <c r="S171" i="9"/>
  <c r="X266" i="9"/>
  <c r="AG266" i="9" s="1"/>
  <c r="S266" i="9"/>
  <c r="X162" i="9"/>
  <c r="AG162" i="9" s="1"/>
  <c r="S162" i="9"/>
  <c r="X143" i="9"/>
  <c r="AG143" i="9" s="1"/>
  <c r="S143" i="9"/>
  <c r="X242" i="9"/>
  <c r="AG242" i="9" s="1"/>
  <c r="S242" i="9"/>
  <c r="X239" i="9"/>
  <c r="AG239" i="9" s="1"/>
  <c r="S239" i="9"/>
  <c r="X39" i="9"/>
  <c r="AG39" i="9" s="1"/>
  <c r="S39" i="9"/>
  <c r="X155" i="9"/>
  <c r="AG155" i="9" s="1"/>
  <c r="S155" i="9"/>
  <c r="X110" i="9"/>
  <c r="AG110" i="9" s="1"/>
  <c r="S110" i="9"/>
  <c r="X86" i="9"/>
  <c r="AG86" i="9" s="1"/>
  <c r="S86" i="9"/>
  <c r="X257" i="9"/>
  <c r="AG257" i="9" s="1"/>
  <c r="S257" i="9"/>
  <c r="X295" i="9"/>
  <c r="AG295" i="9" s="1"/>
  <c r="S295" i="9"/>
  <c r="X250" i="9"/>
  <c r="AG250" i="9" s="1"/>
  <c r="S250" i="9"/>
  <c r="X141" i="9"/>
  <c r="AG141" i="9" s="1"/>
  <c r="S141" i="9"/>
  <c r="X147" i="9"/>
  <c r="AG147" i="9" s="1"/>
  <c r="S147" i="9"/>
  <c r="X68" i="9"/>
  <c r="AG68" i="9" s="1"/>
  <c r="S68" i="9"/>
  <c r="X30" i="9"/>
  <c r="AG30" i="9" s="1"/>
  <c r="S30" i="9"/>
  <c r="X69" i="9"/>
  <c r="AG69" i="9" s="1"/>
  <c r="S69" i="9"/>
  <c r="X293" i="9"/>
  <c r="AG293" i="9" s="1"/>
  <c r="S293" i="9"/>
  <c r="X177" i="9"/>
  <c r="AG177" i="9" s="1"/>
  <c r="S177" i="9"/>
  <c r="X82" i="9"/>
  <c r="AG82" i="9" s="1"/>
  <c r="S82" i="9"/>
  <c r="X221" i="9"/>
  <c r="AG221" i="9" s="1"/>
  <c r="S221" i="9"/>
  <c r="X83" i="9"/>
  <c r="AG83" i="9" s="1"/>
  <c r="S83" i="9"/>
  <c r="X248" i="9"/>
  <c r="AG248" i="9" s="1"/>
  <c r="S248" i="9"/>
  <c r="X291" i="9"/>
  <c r="AG291" i="9" s="1"/>
  <c r="S291" i="9"/>
  <c r="X16" i="9"/>
  <c r="AG16" i="9" s="1"/>
  <c r="S16" i="9"/>
  <c r="X156" i="9"/>
  <c r="AG156" i="9" s="1"/>
  <c r="S156" i="9"/>
  <c r="X235" i="9"/>
  <c r="AG235" i="9" s="1"/>
  <c r="S235" i="9"/>
  <c r="X302" i="9"/>
  <c r="AG302" i="9" s="1"/>
  <c r="S302" i="9"/>
  <c r="X77" i="9"/>
  <c r="AG77" i="9" s="1"/>
  <c r="S77" i="9"/>
  <c r="X47" i="9"/>
  <c r="AG47" i="9" s="1"/>
  <c r="S47" i="9"/>
  <c r="X262" i="9"/>
  <c r="AG262" i="9" s="1"/>
  <c r="S262" i="9"/>
  <c r="X94" i="9"/>
  <c r="AG94" i="9" s="1"/>
  <c r="S94" i="9"/>
  <c r="X24" i="9"/>
  <c r="AG24" i="9" s="1"/>
  <c r="S24" i="9"/>
  <c r="X288" i="9"/>
  <c r="AG288" i="9" s="1"/>
  <c r="S288" i="9"/>
  <c r="X131" i="9"/>
  <c r="AG131" i="9" s="1"/>
  <c r="S131" i="9"/>
  <c r="X140" i="9"/>
  <c r="AG140" i="9" s="1"/>
  <c r="S140" i="9"/>
  <c r="X280" i="9"/>
  <c r="AG280" i="9" s="1"/>
  <c r="S280" i="9"/>
  <c r="X265" i="9"/>
  <c r="AG265" i="9" s="1"/>
  <c r="S265" i="9"/>
  <c r="X106" i="9"/>
  <c r="AG106" i="9" s="1"/>
  <c r="S106" i="9"/>
  <c r="X195" i="9"/>
  <c r="AG195" i="9" s="1"/>
  <c r="S195" i="9"/>
  <c r="X73" i="9"/>
  <c r="AG73" i="9" s="1"/>
  <c r="S73" i="9"/>
  <c r="X103" i="9"/>
  <c r="AG103" i="9" s="1"/>
  <c r="S103" i="9"/>
  <c r="X107" i="9"/>
  <c r="AG107" i="9" s="1"/>
  <c r="S107" i="9"/>
  <c r="X55" i="9"/>
  <c r="AG55" i="9" s="1"/>
  <c r="S55" i="9"/>
  <c r="X233" i="9"/>
  <c r="AG233" i="9" s="1"/>
  <c r="S233" i="9"/>
  <c r="X31" i="9"/>
  <c r="AG31" i="9" s="1"/>
  <c r="S31" i="9"/>
  <c r="X42" i="9"/>
  <c r="AG42" i="9" s="1"/>
  <c r="S42" i="9"/>
  <c r="X38" i="9"/>
  <c r="AG38" i="9" s="1"/>
  <c r="S38" i="9"/>
  <c r="X263" i="9"/>
  <c r="AG263" i="9" s="1"/>
  <c r="S263" i="9"/>
  <c r="X109" i="9"/>
  <c r="AG109" i="9" s="1"/>
  <c r="S109" i="9"/>
  <c r="X111" i="9"/>
  <c r="AG111" i="9" s="1"/>
  <c r="S111" i="9"/>
  <c r="X294" i="9"/>
  <c r="AG294" i="9" s="1"/>
  <c r="S294" i="9"/>
  <c r="X37" i="9"/>
  <c r="AG37" i="9" s="1"/>
  <c r="S37" i="9"/>
  <c r="X145" i="9"/>
  <c r="AG145" i="9" s="1"/>
  <c r="S145" i="9"/>
  <c r="X34" i="9"/>
  <c r="AG34" i="9" s="1"/>
  <c r="S34" i="9"/>
  <c r="X144" i="9"/>
  <c r="AG144" i="9" s="1"/>
  <c r="S144" i="9"/>
  <c r="X160" i="9"/>
  <c r="AG160" i="9" s="1"/>
  <c r="S160" i="9"/>
  <c r="X159" i="9"/>
  <c r="AG159" i="9" s="1"/>
  <c r="S159" i="9"/>
  <c r="X226" i="9"/>
  <c r="AG226" i="9" s="1"/>
  <c r="S226" i="9"/>
  <c r="X56" i="9"/>
  <c r="AG56" i="9" s="1"/>
  <c r="S56" i="9"/>
  <c r="X20" i="9"/>
  <c r="AG20" i="9" s="1"/>
  <c r="S20" i="9"/>
  <c r="X149" i="9"/>
  <c r="AG149" i="9" s="1"/>
  <c r="S149" i="9"/>
  <c r="X228" i="9"/>
  <c r="AG228" i="9" s="1"/>
  <c r="S228" i="9"/>
  <c r="X105" i="9"/>
  <c r="AG105" i="9" s="1"/>
  <c r="S105" i="9"/>
  <c r="X43" i="9"/>
  <c r="AG43" i="9" s="1"/>
  <c r="S43" i="9"/>
  <c r="X172" i="9"/>
  <c r="AG172" i="9" s="1"/>
  <c r="S172" i="9"/>
  <c r="X215" i="9"/>
  <c r="AG215" i="9" s="1"/>
  <c r="S215" i="9"/>
  <c r="X290" i="9"/>
  <c r="AG290" i="9" s="1"/>
  <c r="S290" i="9"/>
  <c r="X286" i="9"/>
  <c r="AG286" i="9" s="1"/>
  <c r="S286" i="9"/>
  <c r="X116" i="9"/>
  <c r="AG116" i="9" s="1"/>
  <c r="S116" i="9"/>
  <c r="X118" i="9"/>
  <c r="AG118" i="9" s="1"/>
  <c r="S118" i="9"/>
  <c r="X168" i="9"/>
  <c r="AG168" i="9" s="1"/>
  <c r="S168" i="9"/>
  <c r="X212" i="9"/>
  <c r="AG212" i="9" s="1"/>
  <c r="S212" i="9"/>
  <c r="X260" i="9"/>
  <c r="AG260" i="9" s="1"/>
  <c r="S260" i="9"/>
  <c r="X279" i="9"/>
  <c r="AG279" i="9" s="1"/>
  <c r="S279" i="9"/>
  <c r="X277" i="9"/>
  <c r="AG277" i="9" s="1"/>
  <c r="S277" i="9"/>
  <c r="X208" i="9"/>
  <c r="AG208" i="9" s="1"/>
  <c r="S208" i="9"/>
  <c r="X227" i="9"/>
  <c r="AG227" i="9" s="1"/>
  <c r="S227" i="9"/>
  <c r="X64" i="9"/>
  <c r="AG64" i="9" s="1"/>
  <c r="S64" i="9"/>
  <c r="X222" i="9"/>
  <c r="AG222" i="9" s="1"/>
  <c r="S222" i="9"/>
  <c r="X220" i="9"/>
  <c r="AG220" i="9" s="1"/>
  <c r="S220" i="9"/>
  <c r="X203" i="9"/>
  <c r="AG203" i="9" s="1"/>
  <c r="S203" i="9"/>
  <c r="X26" i="9"/>
  <c r="AG26" i="9" s="1"/>
  <c r="S26" i="9"/>
  <c r="X54" i="9"/>
  <c r="AG54" i="9" s="1"/>
  <c r="S54" i="9"/>
  <c r="X130" i="9"/>
  <c r="AG130" i="9" s="1"/>
  <c r="S130" i="9"/>
  <c r="X187" i="9"/>
  <c r="AG187" i="9" s="1"/>
  <c r="S187" i="9"/>
  <c r="X142" i="9"/>
  <c r="AG142" i="9" s="1"/>
  <c r="S142" i="9"/>
  <c r="X33" i="9"/>
  <c r="AG33" i="9" s="1"/>
  <c r="S33" i="9"/>
  <c r="X289" i="9"/>
  <c r="AG289" i="9" s="1"/>
  <c r="S289" i="9"/>
  <c r="X59" i="9"/>
  <c r="AG59" i="9" s="1"/>
  <c r="S59" i="9"/>
  <c r="X282" i="9"/>
  <c r="AG282" i="9" s="1"/>
  <c r="S282" i="9"/>
  <c r="X173" i="9"/>
  <c r="AG173" i="9" s="1"/>
  <c r="S173" i="9"/>
  <c r="X179" i="9"/>
  <c r="AG179" i="9" s="1"/>
  <c r="X102" i="9"/>
  <c r="AG102" i="9" s="1"/>
  <c r="S102" i="9"/>
  <c r="X74" i="9"/>
  <c r="AG74" i="9" s="1"/>
  <c r="S74" i="9"/>
  <c r="X101" i="9"/>
  <c r="AG101" i="9" s="1"/>
  <c r="S101" i="9"/>
  <c r="X22" i="9"/>
  <c r="AG22" i="9" s="1"/>
  <c r="S22" i="9"/>
  <c r="X209" i="9"/>
  <c r="AG209" i="9" s="1"/>
  <c r="X29" i="9"/>
  <c r="AG29" i="9" s="1"/>
  <c r="S29" i="9"/>
  <c r="X253" i="9"/>
  <c r="AG253" i="9" s="1"/>
  <c r="S253" i="9"/>
  <c r="X247" i="9"/>
  <c r="AG247" i="9" s="1"/>
  <c r="S247" i="9"/>
  <c r="X299" i="9"/>
  <c r="AG299" i="9" s="1"/>
  <c r="S299" i="9"/>
  <c r="X207" i="9"/>
  <c r="AG207" i="9" s="1"/>
  <c r="S207" i="9"/>
  <c r="X193" i="9"/>
  <c r="AG193" i="9" s="1"/>
  <c r="S193" i="9"/>
  <c r="X229" i="9"/>
  <c r="AG229" i="9" s="1"/>
  <c r="S229" i="9"/>
  <c r="X224" i="9"/>
  <c r="AG224" i="9" s="1"/>
  <c r="S224" i="9"/>
  <c r="X271" i="9"/>
  <c r="AG271" i="9" s="1"/>
  <c r="S271" i="9"/>
  <c r="X28" i="9"/>
  <c r="AG28" i="9" s="1"/>
  <c r="S28" i="9"/>
  <c r="X292" i="9"/>
  <c r="AG292" i="9" s="1"/>
  <c r="S292" i="9"/>
  <c r="X240" i="9"/>
  <c r="AG240" i="9" s="1"/>
  <c r="S240" i="9"/>
  <c r="X278" i="9"/>
  <c r="AG278" i="9" s="1"/>
  <c r="S278" i="9"/>
  <c r="X41" i="9"/>
  <c r="AG41" i="9" s="1"/>
  <c r="S41" i="9"/>
  <c r="X219" i="9"/>
  <c r="AG219" i="9" s="1"/>
  <c r="S219" i="9"/>
  <c r="X87" i="9"/>
  <c r="AG87" i="9" s="1"/>
  <c r="S87" i="9"/>
  <c r="X51" i="9"/>
  <c r="AG51" i="9" s="1"/>
  <c r="S51" i="9"/>
  <c r="X134" i="9"/>
  <c r="AG134" i="9" s="1"/>
  <c r="S134" i="9"/>
  <c r="X133" i="9"/>
  <c r="AG133" i="9" s="1"/>
  <c r="S133" i="9"/>
  <c r="X61" i="9"/>
  <c r="AG61" i="9" s="1"/>
  <c r="S61" i="9"/>
  <c r="X63" i="9"/>
  <c r="AG63" i="9" s="1"/>
  <c r="S63" i="9"/>
  <c r="X202" i="9"/>
  <c r="AG202" i="9" s="1"/>
  <c r="S202" i="9"/>
  <c r="X84" i="9"/>
  <c r="AG84" i="9" s="1"/>
  <c r="S84" i="9"/>
  <c r="X272" i="9"/>
  <c r="AG272" i="9" s="1"/>
  <c r="S272" i="9"/>
  <c r="X32" i="9"/>
  <c r="AG32" i="9" s="1"/>
  <c r="S32" i="9"/>
  <c r="X201" i="9"/>
  <c r="AG201" i="9" s="1"/>
  <c r="S201" i="9"/>
  <c r="X287" i="9"/>
  <c r="AG287" i="9" s="1"/>
  <c r="S287" i="9"/>
  <c r="X213" i="9"/>
  <c r="AG213" i="9" s="1"/>
  <c r="S213" i="9"/>
  <c r="X70" i="9"/>
  <c r="AG70" i="9" s="1"/>
  <c r="S70" i="9"/>
  <c r="X274" i="9"/>
  <c r="AG274" i="9" s="1"/>
  <c r="S274" i="9"/>
  <c r="X251" i="9"/>
  <c r="AG251" i="9" s="1"/>
  <c r="S251" i="9"/>
  <c r="X206" i="9"/>
  <c r="AG206" i="9" s="1"/>
  <c r="S206" i="9"/>
  <c r="X97" i="9"/>
  <c r="AG97" i="9" s="1"/>
  <c r="S97" i="9"/>
  <c r="X135" i="9"/>
  <c r="AG135" i="9" s="1"/>
  <c r="S135" i="9"/>
  <c r="X78" i="9"/>
  <c r="AG78" i="9" s="1"/>
  <c r="S78" i="9"/>
  <c r="X58" i="9"/>
  <c r="AG58" i="9" s="1"/>
  <c r="S58" i="9"/>
  <c r="X237" i="9"/>
  <c r="AG237" i="9" s="1"/>
  <c r="S237" i="9"/>
  <c r="X211" i="9"/>
  <c r="AG211" i="9" s="1"/>
  <c r="S211" i="9"/>
  <c r="X166" i="9"/>
  <c r="AG166" i="9" s="1"/>
  <c r="S166" i="9"/>
  <c r="X57" i="9"/>
  <c r="AG57" i="9" s="1"/>
  <c r="S57" i="9"/>
  <c r="X281" i="9"/>
  <c r="AG281" i="9" s="1"/>
  <c r="S281" i="9"/>
  <c r="X165" i="9"/>
  <c r="AG165" i="9" s="1"/>
  <c r="S165" i="9"/>
  <c r="X27" i="9"/>
  <c r="AG27" i="9" s="1"/>
  <c r="S27" i="9"/>
  <c r="X241" i="9"/>
  <c r="AG241" i="9" s="1"/>
  <c r="S241" i="9"/>
  <c r="X93" i="9"/>
  <c r="AG93" i="9" s="1"/>
  <c r="S93" i="9"/>
  <c r="X114" i="9"/>
  <c r="AG114" i="9" s="1"/>
  <c r="S114" i="9"/>
  <c r="X164" i="9"/>
  <c r="AG164" i="9" s="1"/>
  <c r="S164" i="9"/>
  <c r="X267" i="9"/>
  <c r="AG267" i="9" s="1"/>
  <c r="S267" i="9"/>
  <c r="X95" i="9"/>
  <c r="AG95" i="9" s="1"/>
  <c r="S95" i="9"/>
  <c r="X298" i="9"/>
  <c r="AG298" i="9" s="1"/>
  <c r="S298" i="9"/>
  <c r="X192" i="9"/>
  <c r="AG192" i="9" s="1"/>
  <c r="S192" i="9"/>
  <c r="X85" i="9"/>
  <c r="AG85" i="9" s="1"/>
  <c r="S85" i="9"/>
  <c r="X146" i="9"/>
  <c r="AG146" i="9" s="1"/>
  <c r="S146" i="9"/>
  <c r="X276" i="9"/>
  <c r="AG276" i="9" s="1"/>
  <c r="S276" i="9"/>
  <c r="X15" i="9"/>
  <c r="AG15" i="9" s="1"/>
  <c r="S15" i="9"/>
  <c r="X117" i="9"/>
  <c r="AG117" i="9" s="1"/>
  <c r="S117" i="9"/>
  <c r="X259" i="9"/>
  <c r="AG259" i="9" s="1"/>
  <c r="S259" i="9"/>
  <c r="X190" i="9"/>
  <c r="AG190" i="9" s="1"/>
  <c r="S190" i="9"/>
  <c r="X65" i="9"/>
  <c r="AG65" i="9" s="1"/>
  <c r="S65" i="9"/>
  <c r="X249" i="9"/>
  <c r="AG249" i="9" s="1"/>
  <c r="S249" i="9"/>
  <c r="X204" i="9"/>
  <c r="AG204" i="9" s="1"/>
  <c r="S204" i="9"/>
  <c r="X169" i="9"/>
  <c r="AG169" i="9" s="1"/>
  <c r="S169" i="9"/>
  <c r="X99" i="9"/>
  <c r="AG99" i="9" s="1"/>
  <c r="S99" i="9"/>
  <c r="X112" i="9"/>
  <c r="AG112" i="9" s="1"/>
  <c r="S112" i="9"/>
  <c r="X200" i="9"/>
  <c r="AG200" i="9" s="1"/>
  <c r="S200" i="9"/>
  <c r="X284" i="9"/>
  <c r="AG284" i="9" s="1"/>
  <c r="S284" i="9"/>
  <c r="X127" i="9"/>
  <c r="AG127" i="9" s="1"/>
  <c r="S127" i="9"/>
  <c r="X236" i="9"/>
  <c r="AG236" i="9" s="1"/>
  <c r="S236" i="9"/>
  <c r="X152" i="9"/>
  <c r="AG152" i="9" s="1"/>
  <c r="S152" i="9"/>
  <c r="X115" i="9"/>
  <c r="AG115" i="9" s="1"/>
  <c r="S115" i="9"/>
  <c r="X180" i="9"/>
  <c r="AG180" i="9" s="1"/>
  <c r="S180" i="9"/>
  <c r="X184" i="9"/>
  <c r="AG184" i="9" s="1"/>
  <c r="S184" i="9"/>
  <c r="X163" i="9"/>
  <c r="AG163" i="9" s="1"/>
  <c r="S163" i="9"/>
  <c r="X258" i="9"/>
  <c r="AG258" i="9" s="1"/>
  <c r="S258" i="9"/>
  <c r="X17" i="9"/>
  <c r="AG17" i="9" s="1"/>
  <c r="S17" i="9"/>
  <c r="X254" i="9"/>
  <c r="AG254" i="9" s="1"/>
  <c r="S254" i="9"/>
  <c r="X136" i="9"/>
  <c r="AG136" i="9" s="1"/>
  <c r="S136" i="9"/>
  <c r="X150" i="9"/>
  <c r="AG150" i="9" s="1"/>
  <c r="S150" i="9"/>
  <c r="X50" i="9"/>
  <c r="AG50" i="9" s="1"/>
  <c r="S50" i="9"/>
  <c r="X304" i="9"/>
  <c r="AG304" i="9" s="1"/>
  <c r="S304" i="9"/>
  <c r="X40" i="9"/>
  <c r="AG40" i="9" s="1"/>
  <c r="S40" i="9"/>
  <c r="X108" i="9"/>
  <c r="AG108" i="9" s="1"/>
  <c r="S108" i="9"/>
  <c r="X76" i="9"/>
  <c r="AG76" i="9" s="1"/>
  <c r="S76" i="9"/>
  <c r="X72" i="9"/>
  <c r="AG72" i="9" s="1"/>
  <c r="S72" i="9"/>
  <c r="X91" i="9"/>
  <c r="AG91" i="9" s="1"/>
  <c r="S91" i="9"/>
  <c r="X297" i="9"/>
  <c r="AG297" i="9" s="1"/>
  <c r="S297" i="9"/>
  <c r="X119" i="9"/>
  <c r="AG119" i="9" s="1"/>
  <c r="S119" i="9"/>
  <c r="X53" i="9"/>
  <c r="AG53" i="9" s="1"/>
  <c r="S53" i="9"/>
  <c r="X283" i="9"/>
  <c r="AG283" i="9" s="1"/>
  <c r="S283" i="9"/>
  <c r="X238" i="9"/>
  <c r="AG238" i="9" s="1"/>
  <c r="S238" i="9"/>
  <c r="X129" i="9"/>
  <c r="AG129" i="9" s="1"/>
  <c r="S129" i="9"/>
  <c r="X167" i="9"/>
  <c r="AG167" i="9" s="1"/>
  <c r="S167" i="9"/>
  <c r="X122" i="9"/>
  <c r="AG122" i="9" s="1"/>
  <c r="S122" i="9"/>
  <c r="X36" i="9"/>
  <c r="AG36" i="9" s="1"/>
  <c r="S36" i="9"/>
  <c r="X269" i="9"/>
  <c r="AG269" i="9" s="1"/>
  <c r="S269" i="9"/>
  <c r="X243" i="9"/>
  <c r="AG243" i="9" s="1"/>
  <c r="S243" i="9"/>
  <c r="X198" i="9"/>
  <c r="AG198" i="9" s="1"/>
  <c r="S198" i="9"/>
  <c r="X89" i="9"/>
  <c r="AG89" i="9" s="1"/>
  <c r="S89" i="9"/>
  <c r="X306" i="9"/>
  <c r="AG306" i="9" s="1"/>
  <c r="S306" i="9"/>
  <c r="X49" i="9"/>
  <c r="AG49" i="9" s="1"/>
  <c r="S49" i="9"/>
  <c r="X273" i="9"/>
  <c r="AG273" i="9" s="1"/>
  <c r="S273" i="9"/>
  <c r="X268" i="9"/>
  <c r="AG268" i="9" s="1"/>
  <c r="S268" i="9"/>
  <c r="X181" i="9"/>
  <c r="AG181" i="9" s="1"/>
  <c r="S181" i="9"/>
  <c r="X234" i="9"/>
  <c r="AG234" i="9" s="1"/>
  <c r="S234" i="9"/>
  <c r="X52" i="9"/>
  <c r="AG52" i="9" s="1"/>
  <c r="S52" i="9"/>
  <c r="X231" i="9"/>
  <c r="AG231" i="9" s="1"/>
  <c r="S231" i="9"/>
  <c r="X113" i="9"/>
  <c r="AG113" i="9" s="1"/>
  <c r="S113" i="9"/>
  <c r="X80" i="9"/>
  <c r="AG80" i="9" s="1"/>
  <c r="S80" i="9"/>
  <c r="X60" i="9"/>
  <c r="AG60" i="9" s="1"/>
  <c r="S60" i="9"/>
  <c r="X296" i="9"/>
  <c r="AG296" i="9" s="1"/>
  <c r="S296" i="9"/>
  <c r="X71" i="9"/>
  <c r="AG71" i="9" s="1"/>
  <c r="S71" i="9"/>
  <c r="X255" i="9"/>
  <c r="AG255" i="9" s="1"/>
  <c r="S255" i="9"/>
  <c r="X252" i="9"/>
  <c r="AG252" i="9" s="1"/>
  <c r="S252" i="9"/>
  <c r="X194" i="9"/>
  <c r="AG194" i="9" s="1"/>
  <c r="S194" i="9"/>
  <c r="X174" i="9"/>
  <c r="AG174" i="9" s="1"/>
  <c r="S174" i="9"/>
  <c r="X19" i="9"/>
  <c r="AG19" i="9" s="1"/>
  <c r="S19" i="9"/>
  <c r="X205" i="9"/>
  <c r="AG205" i="9" s="1"/>
  <c r="S205" i="9"/>
  <c r="X25" i="9"/>
  <c r="AG25" i="9" s="1"/>
  <c r="S25" i="9"/>
  <c r="X66" i="9"/>
  <c r="AG66" i="9" s="1"/>
  <c r="S66" i="9"/>
  <c r="X128" i="9"/>
  <c r="AG128" i="9" s="1"/>
  <c r="S128" i="9"/>
  <c r="X96" i="9"/>
  <c r="AG96" i="9" s="1"/>
  <c r="S96" i="9"/>
  <c r="X148" i="9"/>
  <c r="AG148" i="9" s="1"/>
  <c r="S148" i="9"/>
  <c r="X92" i="9"/>
  <c r="AG92" i="9" s="1"/>
  <c r="S92" i="9"/>
  <c r="X90" i="9"/>
  <c r="AG90" i="9" s="1"/>
  <c r="S90" i="9"/>
  <c r="X245" i="9"/>
  <c r="AG245" i="9" s="1"/>
  <c r="S245" i="9"/>
  <c r="X88" i="9"/>
  <c r="AG88" i="9" s="1"/>
  <c r="S88" i="9"/>
  <c r="X256" i="9"/>
  <c r="AG256" i="9" s="1"/>
  <c r="S256" i="9"/>
  <c r="X23" i="9"/>
  <c r="AG23" i="9" s="1"/>
  <c r="S23" i="9"/>
  <c r="X62" i="9"/>
  <c r="AG62" i="9" s="1"/>
  <c r="S62" i="9"/>
  <c r="X232" i="9"/>
  <c r="AG232" i="9" s="1"/>
  <c r="S232" i="9"/>
  <c r="X216" i="9"/>
  <c r="AG216" i="9" s="1"/>
  <c r="S216" i="9"/>
  <c r="X191" i="9"/>
  <c r="AG191" i="9" s="1"/>
  <c r="S191" i="9"/>
  <c r="X18" i="9"/>
  <c r="AG18" i="9" s="1"/>
  <c r="S18" i="9"/>
  <c r="X151" i="9"/>
  <c r="AG151" i="9" s="1"/>
  <c r="S151" i="9"/>
  <c r="X100" i="9"/>
  <c r="AG100" i="9" s="1"/>
  <c r="S100" i="9"/>
  <c r="X35" i="9"/>
  <c r="AG35" i="9" s="1"/>
  <c r="S35" i="9"/>
  <c r="X178" i="9"/>
  <c r="AG178" i="9" s="1"/>
  <c r="S178" i="9"/>
  <c r="X183" i="9"/>
  <c r="AG183" i="9" s="1"/>
  <c r="S183" i="9"/>
  <c r="X104" i="9"/>
  <c r="AG104" i="9" s="1"/>
  <c r="S104" i="9"/>
  <c r="X126" i="9"/>
  <c r="AG126" i="9" s="1"/>
  <c r="S126" i="9"/>
  <c r="X75" i="9"/>
  <c r="AG75" i="9" s="1"/>
  <c r="S75" i="9"/>
  <c r="X132" i="9"/>
  <c r="AG132" i="9" s="1"/>
  <c r="S132" i="9"/>
  <c r="X120" i="9"/>
  <c r="AG120" i="9" s="1"/>
  <c r="S120" i="9"/>
  <c r="X98" i="9"/>
  <c r="AG98" i="9" s="1"/>
  <c r="S98" i="9"/>
  <c r="X264" i="9"/>
  <c r="AG264" i="9" s="1"/>
  <c r="S264" i="9"/>
  <c r="X175" i="9"/>
  <c r="AG175" i="9" s="1"/>
  <c r="S175" i="9"/>
  <c r="X137" i="9"/>
  <c r="AG137" i="9" s="1"/>
  <c r="S137" i="9"/>
  <c r="X48" i="9"/>
  <c r="AG48" i="9" s="1"/>
  <c r="S48" i="9"/>
  <c r="X270" i="9"/>
  <c r="AG270" i="9" s="1"/>
  <c r="S270" i="9"/>
  <c r="X161" i="9"/>
  <c r="AG161" i="9" s="1"/>
  <c r="S161" i="9"/>
  <c r="X199" i="9"/>
  <c r="AG199" i="9" s="1"/>
  <c r="S199" i="9"/>
  <c r="X154" i="9"/>
  <c r="AG154" i="9" s="1"/>
  <c r="S154" i="9"/>
  <c r="X45" i="9"/>
  <c r="AG45" i="9" s="1"/>
  <c r="S45" i="9"/>
  <c r="X301" i="9"/>
  <c r="AG301" i="9" s="1"/>
  <c r="S301" i="9"/>
  <c r="X275" i="9"/>
  <c r="AG275" i="9" s="1"/>
  <c r="S275" i="9"/>
  <c r="X230" i="9"/>
  <c r="AG230" i="9" s="1"/>
  <c r="S230" i="9"/>
  <c r="X121" i="9"/>
  <c r="AG121" i="9" s="1"/>
  <c r="S121" i="9"/>
  <c r="X46" i="9"/>
  <c r="AG46" i="9" s="1"/>
  <c r="S46" i="9"/>
  <c r="X81" i="9"/>
  <c r="AG81" i="9" s="1"/>
  <c r="S81" i="9"/>
  <c r="X305" i="9"/>
  <c r="AG305" i="9" s="1"/>
  <c r="S305" i="9"/>
  <c r="L13" i="9"/>
  <c r="L10" i="9"/>
  <c r="L11" i="9"/>
  <c r="AG13" i="9" l="1"/>
  <c r="AG10" i="9"/>
  <c r="AG11" i="9"/>
  <c r="S11" i="9"/>
  <c r="S10" i="9"/>
  <c r="S13" i="9"/>
  <c r="X10" i="9"/>
  <c r="X13" i="9"/>
  <c r="X11" i="9"/>
  <c r="L12" i="9"/>
  <c r="AG12" i="9" l="1"/>
  <c r="S12" i="9"/>
  <c r="X12" i="9"/>
</calcChain>
</file>

<file path=xl/sharedStrings.xml><?xml version="1.0" encoding="utf-8"?>
<sst xmlns="http://schemas.openxmlformats.org/spreadsheetml/2006/main" count="1329" uniqueCount="436">
  <si>
    <t>Yhteisövero</t>
  </si>
  <si>
    <t>Kiinteistövero</t>
  </si>
  <si>
    <t>Maks</t>
  </si>
  <si>
    <t>Min</t>
  </si>
  <si>
    <t>Vaihteluväli</t>
  </si>
  <si>
    <t>Mediaani</t>
  </si>
  <si>
    <t>nro</t>
  </si>
  <si>
    <t>Koko maa</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</si>
  <si>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</si>
  <si>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</si>
  <si>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</si>
  <si>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</si>
  <si>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</si>
  <si>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</si>
  <si>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</si>
  <si>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</si>
  <si>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</si>
  <si>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</si>
  <si>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</si>
  <si>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</si>
  <si>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</si>
  <si>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</si>
  <si>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</si>
  <si>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</si>
  <si>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</si>
  <si>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</si>
  <si>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</si>
  <si>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</si>
  <si>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</si>
  <si>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</si>
  <si>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</si>
  <si>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</si>
  <si>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</si>
  <si>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</si>
  <si>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</si>
  <si>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</si>
  <si>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</si>
  <si>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</si>
  <si>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</si>
  <si>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</si>
  <si>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</si>
  <si>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</si>
  <si>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</si>
  <si>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</si>
  <si>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</si>
  <si>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</si>
  <si>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</si>
  <si>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</si>
  <si>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</si>
  <si>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</si>
  <si>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</si>
  <si>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</si>
  <si>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</si>
  <si>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</si>
  <si>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</si>
  <si>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</si>
  <si>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</si>
  <si>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</si>
  <si>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</si>
  <si>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</si>
  <si>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</si>
  <si>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</si>
  <si>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</si>
  <si>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</si>
  <si>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</si>
  <si>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</si>
  <si>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</si>
  <si>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</si>
  <si>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</si>
  <si>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</si>
  <si>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</si>
  <si>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</si>
  <si>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</si>
  <si>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</si>
  <si>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</si>
  <si>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</si>
  <si>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</si>
  <si>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</si>
  <si>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</si>
  <si>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</si>
  <si>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</si>
  <si>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</si>
  <si>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</si>
  <si>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</si>
  <si>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</si>
  <si>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</si>
  <si>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</si>
  <si>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</si>
  <si>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</si>
  <si>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</si>
  <si>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</si>
  <si>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</si>
  <si>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</si>
  <si>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</si>
  <si>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</si>
  <si>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</si>
  <si>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</si>
  <si>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</si>
  <si>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</si>
  <si>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</si>
  <si>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</si>
  <si>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</si>
  <si>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</si>
  <si>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</si>
  <si>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</si>
  <si>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</si>
  <si>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</si>
  <si>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</si>
  <si>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</si>
  <si>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</si>
  <si>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</si>
  <si>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</si>
  <si>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</si>
  <si>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</si>
  <si>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</si>
  <si>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</si>
  <si>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</si>
  <si>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</si>
  <si>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</si>
  <si>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</si>
  <si>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</si>
  <si>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</si>
  <si>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</si>
  <si>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</si>
  <si>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</si>
  <si>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</si>
  <si>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</si>
  <si>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</si>
  <si>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</si>
  <si>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</si>
  <si>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</si>
  <si>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</si>
  <si>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</si>
  <si>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</si>
  <si>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</si>
  <si>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</si>
  <si>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</si>
  <si>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</si>
  <si>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</si>
  <si>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</si>
  <si>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</si>
  <si>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</si>
  <si>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</si>
  <si>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</si>
  <si>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</si>
  <si>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</si>
  <si>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</si>
  <si>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</si>
  <si>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</si>
  <si>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</si>
  <si>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</si>
  <si>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</si>
  <si>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</si>
  <si>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</si>
  <si>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</si>
  <si>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</si>
  <si>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</si>
  <si>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</si>
  <si>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</si>
  <si>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</si>
  <si>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</si>
  <si>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</si>
  <si>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</si>
  <si>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</si>
  <si>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</si>
  <si>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</si>
  <si>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</si>
  <si>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</si>
  <si>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</si>
  <si>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</si>
  <si>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</si>
  <si>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</si>
  <si>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</si>
  <si>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</si>
  <si>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</si>
  <si>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</si>
  <si>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</si>
  <si>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</si>
  <si>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</si>
  <si>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</si>
  <si>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</si>
  <si>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</si>
  <si>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</si>
  <si>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</si>
  <si>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</si>
  <si>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</si>
  <si>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</si>
  <si>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</si>
  <si>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</si>
  <si>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</si>
  <si>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</si>
  <si>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Pedersören k.</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</si>
  <si>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</si>
  <si>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</si>
  <si>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</si>
  <si>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</si>
  <si>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</si>
  <si>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</si>
  <si>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</si>
  <si>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</si>
  <si>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</si>
  <si>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</si>
  <si>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</si>
  <si>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</si>
  <si>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</si>
  <si>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</si>
  <si>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</si>
  <si>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</si>
  <si>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</si>
  <si>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</si>
  <si>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</si>
  <si>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</si>
  <si>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</si>
  <si>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</si>
  <si>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</si>
  <si>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</si>
  <si>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</si>
  <si>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</si>
  <si>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</si>
  <si>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</si>
  <si>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</si>
  <si>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</si>
  <si>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</si>
  <si>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</si>
  <si>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</si>
  <si>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</si>
  <si>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</si>
  <si>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</si>
  <si>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</si>
  <si>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</si>
  <si>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</si>
  <si>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</si>
  <si>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</si>
  <si>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</si>
  <si>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</si>
  <si>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</si>
  <si>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</si>
  <si>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</si>
  <si>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</si>
  <si>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</si>
  <si>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</si>
  <si>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</si>
  <si>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</si>
  <si>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</si>
  <si>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</si>
  <si>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</si>
  <si>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</si>
  <si>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</si>
  <si>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</si>
  <si>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</si>
  <si>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</si>
  <si>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</si>
  <si>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</si>
  <si>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</si>
  <si>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</si>
  <si>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</si>
  <si>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</si>
  <si>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</si>
  <si>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</si>
  <si>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</si>
  <si>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</si>
  <si>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</si>
  <si>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</si>
  <si>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</si>
  <si>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</si>
  <si>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</si>
  <si>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</si>
  <si>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</si>
  <si>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</si>
  <si>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</si>
  <si>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</si>
  <si>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</si>
  <si>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</si>
  <si>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</si>
  <si>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</si>
  <si>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</si>
  <si>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</si>
  <si>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</si>
  <si>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</si>
  <si>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</si>
  <si>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</si>
  <si>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</si>
  <si>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</si>
  <si>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</si>
  <si>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</si>
  <si>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</si>
  <si>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</si>
  <si>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</si>
  <si>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</si>
  <si>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</si>
  <si>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</si>
  <si>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</si>
  <si>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</si>
  <si>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</si>
  <si>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</si>
  <si>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</si>
  <si>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</si>
  <si>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</si>
  <si>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</si>
  <si>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</si>
  <si>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</si>
  <si>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Tasapaino = vuosikate poistojen jälkeen</t>
  </si>
  <si>
    <t>Alue</t>
  </si>
  <si>
    <t>Rahoituserät, netto</t>
  </si>
  <si>
    <t>Uusi tasapaino, €</t>
  </si>
  <si>
    <t>Uusi tasapaino, €/as.</t>
  </si>
  <si>
    <t>Muut tulot (ei muutu)</t>
  </si>
  <si>
    <t>Nykyinen tasapaino, €</t>
  </si>
  <si>
    <t xml:space="preserve">Nykyinen tasapaino, €/as. </t>
  </si>
  <si>
    <t>Yhteisövero (nykyinen)</t>
  </si>
  <si>
    <t>VOS, VM (nykyinen)</t>
  </si>
  <si>
    <t>Verokompit, VM</t>
  </si>
  <si>
    <t>Verokompit, VM (nykyinen)</t>
  </si>
  <si>
    <t>VOS, VM</t>
  </si>
  <si>
    <t xml:space="preserve">Kunnallisvero </t>
  </si>
  <si>
    <t>NYKYINEN (2022)</t>
  </si>
  <si>
    <t>VOS OKM, 2022</t>
  </si>
  <si>
    <t>Kunnallisvero (nykyverojärj.)</t>
  </si>
  <si>
    <t>Tasapainon muutos, €</t>
  </si>
  <si>
    <t>Tuloslaskelma 2022 (nykyinen ja uusi soten jälkeen) sekä tasapainotilan muutos</t>
  </si>
  <si>
    <t>Tasapainon muutos 2023, €/as</t>
  </si>
  <si>
    <t>Tasapainon muutos 2024, €/as</t>
  </si>
  <si>
    <t>Tasapainon muutos 2025, €/as</t>
  </si>
  <si>
    <t>Tasapainon muutos 2026, €/as</t>
  </si>
  <si>
    <t>Tasapainon muutos 2027 (LOPULLINEN MUUTOS), €/as</t>
  </si>
  <si>
    <t>Ilman siirtymätasausta</t>
  </si>
  <si>
    <t>Uusi tasapaino ILMAN tasausta, 2022, €/asukas</t>
  </si>
  <si>
    <t>Tasapainon muutos ILMAN tasausta, 2022, €/asukas</t>
  </si>
  <si>
    <t>Uusi tasapaino ml. tasaus, 2027 alkaen, €/asukas</t>
  </si>
  <si>
    <t>Tasapainon muutos ml. tasaus, 2027 alkaen, €/asukas</t>
  </si>
  <si>
    <t>Nykyinen kunnan vero-%, 2022</t>
  </si>
  <si>
    <t>UUSI kunnan vero-%, 2022</t>
  </si>
  <si>
    <t>Korotuspaine/laskuvara tulovero-%:iin 2024, %-yks.</t>
  </si>
  <si>
    <t>Korotuspaine/laskuvara tulovero-%:iin 2023, %-yks.</t>
  </si>
  <si>
    <t>Korotuspaine/laskuvara tulovero-%:iin 2025, %-yks.</t>
  </si>
  <si>
    <t>Korotuspaine/laskuvara tulovero-%:iin 2026, %-yks.</t>
  </si>
  <si>
    <t>LOPULLINEN lask. paine (pysyvä) 2027&gt; %-yks.</t>
  </si>
  <si>
    <t>Laskennallinen veroprosentin korotuspaine</t>
  </si>
  <si>
    <t xml:space="preserve">Vuonna 2023 muutoksen vaikutus rajataan nollaan euroon asukasta kohden, mukaan lukien lääkärihelikopterien rahoitusosuuden poistuminen (+4 €/as.). </t>
  </si>
  <si>
    <t>Kunnallisvero-%:n muutos, 2022</t>
  </si>
  <si>
    <t>Kunnallisvero-%:n tuotto, v. 2022</t>
  </si>
  <si>
    <t>Hv-alue</t>
  </si>
  <si>
    <t>Kuntakoko</t>
  </si>
  <si>
    <t>Kunnat</t>
  </si>
  <si>
    <t>Nykyinen tasapaino 2022, €/asukas</t>
  </si>
  <si>
    <t>Tasapainon muutos siirtymäkautena</t>
  </si>
  <si>
    <t>Siirtyvä valtionosuus (sote-osat)</t>
  </si>
  <si>
    <t>Siirtyvät veromenetysten kompensaatiot</t>
  </si>
  <si>
    <t>Siirtyvä kunnallisvero</t>
  </si>
  <si>
    <t>Siirtyvien kustannusten ja tulojen erotus</t>
  </si>
  <si>
    <t>Siirtyvä yhteisövero</t>
  </si>
  <si>
    <t xml:space="preserve">Kuntien sote-uudistukseen liittyvät rahoituslaskelmat </t>
  </si>
  <si>
    <t>Tasapainon muutos, €/as.</t>
  </si>
  <si>
    <t>Uudistuksen vaikutus kunnan tasapainotilaan tasataan järjestelmämuutoksen tasauksella. Tasaus on kunnan valtionosuuteen tehtävä lisäys tai vähennys.</t>
  </si>
  <si>
    <t>Järjestelmämuutoksen tasaus on kunta-valtio-suhteessa neutraali, joten kaikki kunnat osallistuvat tasauksen rahoittamiseen (netralisointitarve keltaisella pohjalla).</t>
  </si>
  <si>
    <t>Verotuskustannusten alenema (hyöty)</t>
  </si>
  <si>
    <t>HUOM! Laskelmassa ei ole mukana järjestelmämuutoksen tasausta</t>
  </si>
  <si>
    <t xml:space="preserve">Siirtyvät kustannukset: </t>
  </si>
  <si>
    <t>Siirtyvät tulot:</t>
  </si>
  <si>
    <t>Siirtyvien kustannusten muodostuminen</t>
  </si>
  <si>
    <t>Keskiarvo 2021-2022</t>
  </si>
  <si>
    <t>SOTE siirtyvät kustannukset 2022 tasossa</t>
  </si>
  <si>
    <t>PELA siirtyvät kustannukset, TP2021</t>
  </si>
  <si>
    <t>PELA siirtyvät kustannukset 2022 tasossa</t>
  </si>
  <si>
    <t>Siirtyvät kustannukset yhteensä</t>
  </si>
  <si>
    <t>Keskiarvo 2021-20222</t>
  </si>
  <si>
    <t>Järjestelmämuutoksen tasaus ml. Neutralisointi, €/as.</t>
  </si>
  <si>
    <t>Järjestelmämuutoksen tasaus</t>
  </si>
  <si>
    <t>Tasaus 2023, €</t>
  </si>
  <si>
    <t>Tasaus 2024, €</t>
  </si>
  <si>
    <t>Tasaus 2025, €</t>
  </si>
  <si>
    <t>Tasaus 2026, €</t>
  </si>
  <si>
    <t>Tasaus 2027, €</t>
  </si>
  <si>
    <t>Tasaus 2023, €/asukas</t>
  </si>
  <si>
    <t>Tasaus 2024, €/asukas</t>
  </si>
  <si>
    <t>Tasaus 2025, €/asukas</t>
  </si>
  <si>
    <t>Tasaus 2026, €/asukas</t>
  </si>
  <si>
    <t>Tasaus 2027, €/asukas</t>
  </si>
  <si>
    <t>Verotuskustannusten alenema</t>
  </si>
  <si>
    <t>SOTE siirtyvät kustannukset, TP2021 (kunnan hyte eliminoitu)</t>
  </si>
  <si>
    <t>Sote-uudistuksen yhteydessä kunnilta siirtyvät kustannukset ja tulot sekä muutosrajoitin</t>
  </si>
  <si>
    <t>Verotuloihin perustuvan tasauksen muutos, ml. Neutralisointi</t>
  </si>
  <si>
    <t>-Kuntien peruspalvelujen valtionosuus</t>
  </si>
  <si>
    <t>Kevään 2023 arvion mukainen</t>
  </si>
  <si>
    <t>Siirtyvät erät</t>
  </si>
  <si>
    <t>Siirtyvät tulot yhteensä</t>
  </si>
  <si>
    <t>Jälkikäteistarkistuksesta aiheutuva valtionosuuden lisäsiirto</t>
  </si>
  <si>
    <t>Asukasluku 31.12.2022</t>
  </si>
  <si>
    <t>UUSI (uudistus huomioiden, vuonna 2022)</t>
  </si>
  <si>
    <t>Vuodesta 2024 alkaen tasauksen vaikutus pienenee 15 €/asukas vuosittain vuoteen 2027 saakka, minkä jälkeen tasaus jää pysyväksi osaksi valtionosuutta.</t>
  </si>
  <si>
    <r>
      <t xml:space="preserve">Järjestelmämuutoksen tasaus ml. neutralisointi, € </t>
    </r>
    <r>
      <rPr>
        <b/>
        <sz val="14"/>
        <color rgb="FFFFC000"/>
        <rFont val="Arial"/>
        <family val="2"/>
      </rPr>
      <t>(viedään osaksi valtionosuutta)</t>
    </r>
  </si>
  <si>
    <t xml:space="preserve">Siirtolaskelma: </t>
  </si>
  <si>
    <t xml:space="preserve">Siirtolaskelmassa kuvataan kunnilta hyvinvointialueille siirtyvien kustannusten ja tulojen kokonaisarviot. Tuloja siirretään koko maan tasolla kustannuksia vastaava määrä. </t>
  </si>
  <si>
    <t>Tasauselementti: Muutosrajoitin</t>
  </si>
  <si>
    <t xml:space="preserve">Muutosrajoittimella kohtuullisestaan siirtyvien tulojen ja siirtyvien kustannusten erotusta. Rajoitin on 60 % siirtyvien tulojen ja kustannusten erotuksesta. Jos tuloja siirtyy kustannuksia enemmän on muutosrajoitin positiivinen ja vastaavasti negatiivinen, jos kustannuksia siirtyy tuloja enemmän. Muutosrajoitin viedään pysyvästi osaksi kunnan peruspalveluiden valtionosuutta. </t>
  </si>
  <si>
    <t>Tasapainotilan muutos:</t>
  </si>
  <si>
    <t>Tasauselementti: Järjestelmämuutoksen tasaus</t>
  </si>
  <si>
    <t>Uudistuksen vaikutusta kuntien talouteen arvioidaan talouden tasapainotilan muutoksen myötä. Tasapainotilalla tarkoitetaan tässä tapauksessa vuosikatetta poistojen jälkeen ja tarkastelu tehdään vuoden 2022 tasossa.</t>
  </si>
  <si>
    <t xml:space="preserve">Uudistuksesta aiheutuvia muutoksia kuntien talouden tasapainossa kohtuullistetaan järjestelmämuutoksen tasauksella. Tarkastelu tehdään vuoden 2022 tasossa ja tasaus huomioidaan valtionosuudessa vuodesta 2023 alkaen. Tasaus on porrastettu niin, että tasauksen vaikutus on suurin heti uudistuksen voimaantulon jälkeen, minkä jälkeen vaikutus pienenee viiden vuoden siirtymäkauden aikana. Uudistuksen voimaantulovuonna tasaus rajaa muutoksen talouden tasapainossa nollaan. Tämän jälkeen tasapainotilan annetaan muuttua vaiheittain maksimissaan +/- 15 euroa asukasta kohden vuoteen 2027 asti. Vuoden 2027 tasaus jää pysyväksi. Näin ollen pysyvä muutos kunnan tasapainotilassa vuoden 2022 tasossa on maksimissaan +/- 60 euroa asukasta kohden. </t>
  </si>
  <si>
    <t>Siirtyvät sote- ja pela-kustannukset</t>
  </si>
  <si>
    <t>Siirtyvillä tuloilla katettavat kustannukset yhteensä</t>
  </si>
  <si>
    <t>Siirtyvät tulot</t>
  </si>
  <si>
    <t>Oikaisu: lisäys/vähennys(-) 2021 sote-nettokustannukseen</t>
  </si>
  <si>
    <t>Sote-nettokustannus TP2021 (oikaisut huomioitu)</t>
  </si>
  <si>
    <t>Oikaisu: lisäys/vähennys(-) 2022 sote-nettokustannukseen</t>
  </si>
  <si>
    <t>Sote-nettokustannus TP2022 (oikaisut huomioitu)</t>
  </si>
  <si>
    <t xml:space="preserve">PELA siirtyvät kustannukset, TP2022 </t>
  </si>
  <si>
    <t>SOTE siirtyvät kustannukset, TP2022 (hyte eliminoitu)</t>
  </si>
  <si>
    <t>Elokuun 2023 arvion mukainen</t>
  </si>
  <si>
    <t>-Kunnallisvero</t>
  </si>
  <si>
    <t>Erotus (valtionosuuden lisäsiirto)</t>
  </si>
  <si>
    <t>-Yhteisövero</t>
  </si>
  <si>
    <t>-Veromenetysten korvaus</t>
  </si>
  <si>
    <t>Jäljelle jäävien tehtävien nettokustannukset (TP2022)</t>
  </si>
  <si>
    <t>Toimintakate + poistot ja arvonal. (TP2022)</t>
  </si>
  <si>
    <t>Siirtolaskelma, milj. €</t>
  </si>
  <si>
    <t>Syksyn 2022 arvion mukainen</t>
  </si>
  <si>
    <t>Lokakuun 2023 arvion mukainen</t>
  </si>
  <si>
    <t>Muutos, loka-marraskuu 2023</t>
  </si>
  <si>
    <t>Muutos, syksy 2022 - marraskuu 2023</t>
  </si>
  <si>
    <t>Marraskuu 2023, lopullinen laskelma</t>
  </si>
  <si>
    <t>Siirtyvät sote- ja pela-kustannukset (TP21+TP22)</t>
  </si>
  <si>
    <t>Siirtyvät verotuskustannukset</t>
  </si>
  <si>
    <t>Pysyvä osa valtionosuutta</t>
  </si>
  <si>
    <t>Muutosrajoitin (60 % erotuksesta)</t>
  </si>
  <si>
    <t>Muutosrajoitin</t>
  </si>
  <si>
    <t>Tasapainotilan muutoksen vaikutusta on havainnollistettu myös laskennallisena muutospaineena kunnallisveroprosenttiin. Positiivinen luku kuvaa korotuspainetta ja negatiivinen luku laskuvaraa.</t>
  </si>
  <si>
    <t xml:space="preserve">Päivitettyjen laskelmien mukaiset tasauselementit sekä jälkikäteistarkistuksesta aiheutuva valtionosuuden lisäsiirto huomioidaan peruspalvelujen valtionosuudessa vuodesta 2024 eteenpäin. </t>
  </si>
  <si>
    <t>Siirtyvien kustannusten ja siirtyvien tulojen jälkikäteistarkistuksesta aiheutuva valtionosuuden lisäsiirto on noin 501 milj. euroa. Valtionosuuden lisäsiirron myötä kunnilta siirtyy uudistuksen yhteydessä yhtä paljon tuloja kuin menoja.</t>
  </si>
  <si>
    <t xml:space="preserve">Kunnilta siirtyvät sote- ja pelastustoimen kustannukset perustuvat kuntakohtaisiin kuntien ilmoittamiin kustannustietoihin. Kustannustieto perustuu vuoden 2021 ja 2022 tilinpäätöstietoon. Lisäksi kustannustiedossa on huomioitu tilinpäätöstietoihin tehdyt oikaisut. Näiden vuosien kustannusten keskiarvo on skaalattu koko maan vuoden 2022 siirtyvien kustannusten tasoon. </t>
  </si>
  <si>
    <t xml:space="preserve">Siirtyvät verotulot perustuvat verovuoden 2022 valmistuneen verotuksen mukaisiin tietoihin. Kunnallisveron siirto perustuu kaikkien kuntien kunnallisveroprosenttin 12,64 %-yksikön alentamiseen. Kuntien osuutta yhteisöveron tuotosta alennetaan kolmanneksella, eli yhteensä 11,25 prosenttiyksiköllä. Valtionosuudet ja veronmenetysten korvaukset on huomioitu vuoden 2022 tietojen mukaisina. </t>
  </si>
  <si>
    <t>VM/KAO 2024</t>
  </si>
  <si>
    <t>Kesäkuu 2024, korjaukset huomioitu</t>
  </si>
  <si>
    <t>Muutos, marraskuu 2023 - kesäkuu 2024</t>
  </si>
  <si>
    <t>Kuntien sote-uudistukseen liittyvät rahoituslaskelmat on päivitetty kesäkuussa 2024.</t>
  </si>
  <si>
    <t>Laskelma sisältää tilinpäätösten mukaiset tiedot hyvinvointialueille siirtyvistä sote- ja pela-kustannuksista vuodelta 2022 ja 2021. Kustannustiedoissa on huomioitu myös oikaisut, joita VM on selvittänyt kesän ja syksyn 2023 aikana. Kesäkuun päivityksessä on huomioitu myös kuntien ja hyvinvointialueiden oikaisuvaatimukset.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</si>
</sst>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_ ;[Red]\-#,##0\ "/>
    <numFmt numFmtId="166" formatCode="#,##0.00_ ;[Red]\-#,##0.00\ "/>
    <numFmt numFmtId="167" formatCode="0.00_ ;[Red]\-0.00\ "/>
  </numFmts>
  <fonts count="29" x14ac:knownFonts="1">
    <font>
      <sz val="11"/>
      <color theme="1"/>
      <name val="Arial"/>
      <family val="2"/>
      <scheme val="minor"/>
    </font>
    <font>
      <sz val="11"/>
      <color theme="1"/>
      <name val="Arial"/>
      <family val="2"/>
      <scheme val="minor"/>
    </font>
    <font>
      <sz val="10"/>
      <color theme="1"/>
      <name val="Arial"/>
      <family val="2"/>
    </font>
    <font>
      <sz val="8"/>
      <color theme="1"/>
      <name val="Arial"/>
      <family val="2"/>
    </font>
    <font>
      <b/>
      <sz val="14"/>
      <color theme="1"/>
      <name val="Arial"/>
      <family val="2"/>
    </font>
    <font>
      <b/>
      <sz val="10"/>
      <color theme="1"/>
      <name val="Arial"/>
      <family val="2"/>
    </font>
    <font>
      <b/>
      <sz val="8"/>
      <name val="Arial"/>
      <family val="2"/>
    </font>
    <font>
      <sz val="8"/>
      <name val="Arial"/>
      <family val="2"/>
    </font>
    <font>
      <b/>
      <sz val="8"/>
      <color theme="1"/>
      <name val="Arial"/>
      <family val="2"/>
    </font>
    <font>
      <sz val="10"/>
      <name val="Arial"/>
      <family val="2"/>
    </font>
    <font>
      <b/>
      <sz val="12"/>
      <color theme="1"/>
      <name val="Arial"/>
      <family val="2"/>
    </font>
    <font>
      <b/>
      <sz val="12"/>
      <name val="Arial"/>
      <family val="2"/>
    </font>
    <font>
      <sz val="12"/>
      <color theme="1"/>
      <name val="Arial"/>
      <family val="2"/>
    </font>
    <font>
      <b/>
      <u/>
      <sz val="12"/>
      <color theme="1"/>
      <name val="Arial"/>
      <family val="2"/>
    </font>
    <font>
      <sz val="12"/>
      <name val="Arial"/>
      <family val="2"/>
    </font>
    <font>
      <sz val="12"/>
      <color rgb="FFFF0000"/>
      <name val="Arial"/>
      <family val="2"/>
    </font>
    <font>
      <sz val="18"/>
      <color theme="3"/>
      <name val="Arial Narrow"/>
      <family val="2"/>
      <scheme val="major"/>
    </font>
    <font>
      <b/>
      <sz val="11"/>
      <color theme="1"/>
      <name val="Arial"/>
      <family val="2"/>
      <scheme val="minor"/>
    </font>
    <font>
      <sz val="11"/>
      <color rgb="FFFF0000"/>
      <name val="Arial"/>
      <family val="2"/>
      <scheme val="minor"/>
    </font>
    <font>
      <b/>
      <sz val="13"/>
      <color theme="3"/>
      <name val="Arial"/>
      <family val="2"/>
      <scheme val="minor"/>
    </font>
    <font>
      <sz val="11"/>
      <color rgb="FF000000"/>
      <name val="Arial"/>
      <family val="2"/>
      <scheme val="minor"/>
    </font>
    <font>
      <sz val="11"/>
      <color rgb="FF000000"/>
      <name val="Calibri"/>
      <family val="2"/>
    </font>
    <font>
      <b/>
      <sz val="11"/>
      <color rgb="FF000000"/>
      <name val="Calibri"/>
      <family val="2"/>
    </font>
    <font>
      <sz val="11"/>
      <color theme="0"/>
      <name val="Calibri"/>
      <family val="2"/>
    </font>
    <font>
      <b/>
      <sz val="12"/>
      <color rgb="FFFF0000"/>
      <name val="Arial"/>
      <family val="2"/>
    </font>
    <font>
      <b/>
      <sz val="14"/>
      <color rgb="FFFFC000"/>
      <name val="Arial"/>
      <family val="2"/>
    </font>
    <font>
      <sz val="11"/>
      <color theme="0"/>
      <name val="Calibri"/>
    </font>
    <font>
      <b/>
      <sz val="11"/>
      <color rgb="FFFF0000"/>
      <name val="Arial"/>
      <family val="2"/>
      <scheme val="minor"/>
    </font>
    <font>
      <sz val="8"/>
      <name val="Arial"/>
      <family val="2"/>
      <scheme val="minor"/>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bgColor indexed="64"/>
      </patternFill>
    </fill>
    <fill>
      <patternFill patternType="solid">
        <fgColor rgb="FFFFFF00"/>
        <bgColor indexed="64"/>
      </patternFill>
    </fill>
    <fill>
      <patternFill patternType="solid">
        <fgColor theme="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tint="0.39997558519241921"/>
        <bgColor indexed="64"/>
      </patternFill>
    </fill>
  </fills>
  <borders count="15">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indexed="64"/>
      </top>
      <bottom/>
      <diagonal/>
    </border>
    <border>
      <left/>
      <right/>
      <top/>
      <bottom style="medium">
        <color indexed="64"/>
      </bottom>
      <diagonal/>
    </border>
    <border>
      <left/>
      <right/>
      <top/>
      <bottom style="thick">
        <color theme="4"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16" fillId="0" borderId="0" applyNumberFormat="0" applyFill="0" applyBorder="0" applyAlignment="0" applyProtection="0"/>
    <xf numFmtId="0" fontId="19" fillId="0" borderId="10" applyNumberFormat="0" applyFill="0" applyAlignment="0" applyProtection="0"/>
  </cellStyleXfs>
  <cellXfs count="184">
    <xf numFmtId="0" fontId="0" fillId="0" borderId="0" xfId="0"/>
    <xf numFmtId="0" fontId="2" fillId="2" borderId="0" xfId="2" applyFill="1"/>
    <xf numFmtId="0" fontId="2" fillId="0" borderId="0" xfId="2"/>
    <xf numFmtId="165" fontId="3" fillId="2" borderId="0" xfId="2" applyNumberFormat="1" applyFont="1" applyFill="1"/>
    <xf numFmtId="0" fontId="7" fillId="0" borderId="0" xfId="2" applyFont="1" applyFill="1"/>
    <xf numFmtId="165" fontId="8" fillId="2" borderId="0" xfId="2" applyNumberFormat="1" applyFont="1" applyFill="1" applyAlignment="1">
      <alignment horizontal="right"/>
    </xf>
    <xf numFmtId="165" fontId="8" fillId="2" borderId="0" xfId="2" applyNumberFormat="1" applyFont="1" applyFill="1"/>
    <xf numFmtId="0" fontId="3" fillId="0" borderId="0" xfId="2" applyFont="1" applyFill="1"/>
    <xf numFmtId="165" fontId="3" fillId="0" borderId="0" xfId="2" applyNumberFormat="1" applyFont="1" applyFill="1"/>
    <xf numFmtId="165" fontId="7" fillId="0" borderId="0" xfId="2" applyNumberFormat="1" applyFont="1" applyFill="1"/>
    <xf numFmtId="4" fontId="7" fillId="0" borderId="0" xfId="2" applyNumberFormat="1" applyFont="1" applyFill="1"/>
    <xf numFmtId="0" fontId="6" fillId="0" borderId="0" xfId="2" applyFont="1" applyFill="1" applyBorder="1" applyAlignment="1">
      <alignment horizontal="right"/>
    </xf>
    <xf numFmtId="0" fontId="2" fillId="0" borderId="0" xfId="2" applyFill="1"/>
    <xf numFmtId="0" fontId="14" fillId="0" borderId="0" xfId="2" applyFont="1" applyFill="1"/>
    <xf numFmtId="0" fontId="2" fillId="0" borderId="0" xfId="2" applyAlignment="1">
      <alignment vertical="center"/>
    </xf>
    <xf numFmtId="167" fontId="14" fillId="0" borderId="0" xfId="2" applyNumberFormat="1" applyFont="1" applyFill="1" applyBorder="1" applyAlignment="1"/>
    <xf numFmtId="0" fontId="16" fillId="0" borderId="0" xfId="4"/>
    <xf numFmtId="165" fontId="11" fillId="6" borderId="2" xfId="2" applyNumberFormat="1" applyFont="1" applyFill="1" applyBorder="1" applyAlignment="1">
      <alignment horizontal="left" vertical="center" wrapText="1"/>
    </xf>
    <xf numFmtId="0" fontId="14" fillId="0" borderId="0" xfId="2" applyFont="1" applyFill="1" applyBorder="1"/>
    <xf numFmtId="0" fontId="12" fillId="0" borderId="0" xfId="2" applyFont="1" applyFill="1" applyBorder="1"/>
    <xf numFmtId="165" fontId="12" fillId="0" borderId="0" xfId="2" applyNumberFormat="1" applyFont="1" applyFill="1" applyBorder="1"/>
    <xf numFmtId="165" fontId="14" fillId="0" borderId="0" xfId="2" applyNumberFormat="1" applyFont="1" applyFill="1" applyBorder="1"/>
    <xf numFmtId="4" fontId="14" fillId="0" borderId="0" xfId="2" applyNumberFormat="1" applyFont="1" applyFill="1" applyBorder="1"/>
    <xf numFmtId="0" fontId="11" fillId="0" borderId="0" xfId="2" applyFont="1" applyFill="1" applyBorder="1" applyAlignment="1">
      <alignment horizontal="right"/>
    </xf>
    <xf numFmtId="0" fontId="12" fillId="0" borderId="0" xfId="2" applyNumberFormat="1" applyFont="1" applyFill="1" applyBorder="1" applyAlignment="1"/>
    <xf numFmtId="0" fontId="10" fillId="0" borderId="0" xfId="2" applyNumberFormat="1" applyFont="1" applyFill="1" applyBorder="1" applyAlignment="1"/>
    <xf numFmtId="165" fontId="10" fillId="0" borderId="0" xfId="2" applyNumberFormat="1" applyFont="1" applyFill="1" applyBorder="1" applyAlignment="1">
      <alignment horizontal="right" vertical="center"/>
    </xf>
    <xf numFmtId="165" fontId="11" fillId="0" borderId="0" xfId="2" applyNumberFormat="1" applyFont="1" applyFill="1" applyBorder="1" applyAlignment="1"/>
    <xf numFmtId="166" fontId="11" fillId="0" borderId="0" xfId="2" applyNumberFormat="1" applyFont="1" applyFill="1" applyBorder="1" applyAlignment="1"/>
    <xf numFmtId="166" fontId="11" fillId="0" borderId="0" xfId="2" applyNumberFormat="1" applyFont="1" applyFill="1" applyBorder="1" applyAlignment="1">
      <alignment horizontal="right"/>
    </xf>
    <xf numFmtId="165" fontId="12" fillId="0" borderId="0" xfId="2" applyNumberFormat="1" applyFont="1" applyFill="1" applyBorder="1" applyAlignment="1">
      <alignment vertical="center"/>
    </xf>
    <xf numFmtId="165" fontId="14" fillId="0" borderId="0" xfId="2" applyNumberFormat="1" applyFont="1" applyFill="1" applyBorder="1" applyAlignment="1"/>
    <xf numFmtId="166" fontId="14" fillId="0" borderId="0" xfId="2" applyNumberFormat="1" applyFont="1" applyFill="1" applyBorder="1" applyAlignment="1"/>
    <xf numFmtId="4" fontId="14" fillId="0" borderId="0" xfId="2" applyNumberFormat="1" applyFont="1" applyFill="1" applyBorder="1" applyAlignment="1"/>
    <xf numFmtId="0" fontId="10" fillId="0" borderId="6" xfId="2" applyNumberFormat="1" applyFont="1" applyFill="1" applyBorder="1" applyAlignment="1"/>
    <xf numFmtId="165" fontId="10" fillId="0" borderId="6" xfId="2" applyNumberFormat="1" applyFont="1" applyFill="1" applyBorder="1" applyAlignment="1">
      <alignment vertical="center"/>
    </xf>
    <xf numFmtId="165" fontId="11" fillId="0" borderId="6" xfId="2" applyNumberFormat="1" applyFont="1" applyFill="1" applyBorder="1" applyAlignment="1"/>
    <xf numFmtId="166" fontId="11" fillId="0" borderId="6" xfId="2" applyNumberFormat="1" applyFont="1" applyFill="1" applyBorder="1" applyAlignment="1"/>
    <xf numFmtId="4" fontId="11" fillId="0" borderId="6" xfId="2" applyNumberFormat="1" applyFont="1" applyFill="1" applyBorder="1" applyAlignment="1"/>
    <xf numFmtId="167" fontId="11" fillId="0" borderId="6" xfId="2" applyNumberFormat="1" applyFont="1" applyFill="1" applyBorder="1" applyAlignment="1"/>
    <xf numFmtId="0" fontId="5" fillId="0" borderId="6" xfId="2" applyFont="1" applyBorder="1"/>
    <xf numFmtId="165" fontId="11" fillId="8" borderId="6" xfId="2" applyNumberFormat="1" applyFont="1" applyFill="1" applyBorder="1" applyAlignment="1"/>
    <xf numFmtId="0" fontId="16" fillId="0" borderId="0" xfId="4" applyFill="1" applyAlignment="1"/>
    <xf numFmtId="0" fontId="0" fillId="0" borderId="0" xfId="0" applyFill="1" applyAlignment="1"/>
    <xf numFmtId="0" fontId="12" fillId="0" borderId="0" xfId="2" applyFont="1" applyFill="1"/>
    <xf numFmtId="165" fontId="12" fillId="0" borderId="0" xfId="2" applyNumberFormat="1" applyFont="1" applyFill="1"/>
    <xf numFmtId="165" fontId="14" fillId="0" borderId="0" xfId="2" applyNumberFormat="1" applyFont="1" applyFill="1"/>
    <xf numFmtId="4" fontId="14" fillId="0" borderId="0" xfId="2" applyNumberFormat="1" applyFont="1" applyFill="1"/>
    <xf numFmtId="0" fontId="12" fillId="0" borderId="0" xfId="2" applyFont="1" applyFill="1" applyAlignment="1">
      <alignment horizontal="left"/>
    </xf>
    <xf numFmtId="0" fontId="12" fillId="0" borderId="0" xfId="2" applyNumberFormat="1" applyFont="1" applyFill="1" applyAlignment="1"/>
    <xf numFmtId="0" fontId="11" fillId="10" borderId="0" xfId="2" applyNumberFormat="1" applyFont="1" applyFill="1" applyBorder="1" applyAlignment="1">
      <alignment horizontal="left" vertical="center" wrapText="1"/>
    </xf>
    <xf numFmtId="0" fontId="11" fillId="6" borderId="0" xfId="2" applyNumberFormat="1" applyFont="1" applyFill="1" applyBorder="1" applyAlignment="1">
      <alignment horizontal="left" vertical="center" wrapText="1"/>
    </xf>
    <xf numFmtId="165" fontId="11" fillId="6" borderId="0" xfId="2" applyNumberFormat="1" applyFont="1" applyFill="1" applyBorder="1" applyAlignment="1">
      <alignment horizontal="left" vertical="center" wrapText="1"/>
    </xf>
    <xf numFmtId="4" fontId="11" fillId="6" borderId="0" xfId="2" applyNumberFormat="1" applyFont="1" applyFill="1" applyBorder="1" applyAlignment="1">
      <alignment horizontal="left" vertical="center" wrapText="1"/>
    </xf>
    <xf numFmtId="0" fontId="10" fillId="7" borderId="0" xfId="2" applyFont="1" applyFill="1" applyBorder="1"/>
    <xf numFmtId="0" fontId="12" fillId="7" borderId="0" xfId="2" applyFont="1" applyFill="1" applyBorder="1"/>
    <xf numFmtId="165" fontId="12" fillId="7" borderId="0" xfId="2" applyNumberFormat="1" applyFont="1" applyFill="1" applyBorder="1"/>
    <xf numFmtId="165" fontId="11" fillId="6" borderId="0" xfId="2" applyNumberFormat="1" applyFont="1" applyFill="1" applyBorder="1" applyAlignment="1"/>
    <xf numFmtId="165" fontId="11" fillId="6" borderId="6" xfId="2" applyNumberFormat="1" applyFont="1" applyFill="1" applyBorder="1" applyAlignment="1"/>
    <xf numFmtId="165" fontId="14" fillId="6" borderId="0" xfId="2" applyNumberFormat="1" applyFont="1" applyFill="1" applyBorder="1" applyAlignment="1"/>
    <xf numFmtId="165" fontId="11" fillId="0" borderId="2" xfId="2" applyNumberFormat="1" applyFont="1" applyFill="1" applyBorder="1" applyAlignment="1"/>
    <xf numFmtId="165" fontId="11" fillId="0" borderId="3" xfId="2" applyNumberFormat="1" applyFont="1" applyFill="1" applyBorder="1" applyAlignment="1"/>
    <xf numFmtId="165" fontId="14" fillId="0" borderId="2" xfId="2" applyNumberFormat="1" applyFont="1" applyFill="1" applyBorder="1" applyAlignment="1"/>
    <xf numFmtId="165" fontId="8" fillId="0" borderId="0" xfId="2" applyNumberFormat="1" applyFont="1" applyFill="1" applyAlignment="1">
      <alignment horizontal="right"/>
    </xf>
    <xf numFmtId="165" fontId="0" fillId="0" borderId="0" xfId="0" applyNumberFormat="1"/>
    <xf numFmtId="165" fontId="0" fillId="6" borderId="0" xfId="0" applyNumberFormat="1" applyFill="1"/>
    <xf numFmtId="0" fontId="0" fillId="6" borderId="0" xfId="0" applyFill="1" applyAlignment="1">
      <alignment vertical="center" wrapText="1"/>
    </xf>
    <xf numFmtId="0" fontId="0" fillId="0" borderId="0" xfId="0" applyFill="1" applyAlignment="1">
      <alignment vertical="center" wrapText="1"/>
    </xf>
    <xf numFmtId="0" fontId="0" fillId="0" borderId="0" xfId="0" applyFill="1"/>
    <xf numFmtId="165" fontId="0" fillId="5" borderId="0" xfId="0" applyNumberFormat="1" applyFill="1"/>
    <xf numFmtId="0" fontId="0" fillId="5" borderId="0" xfId="0" applyFill="1" applyAlignment="1">
      <alignment vertical="center" wrapText="1"/>
    </xf>
    <xf numFmtId="9" fontId="17" fillId="0" borderId="0" xfId="3" applyFont="1"/>
    <xf numFmtId="0" fontId="17" fillId="0" borderId="6" xfId="0" applyFont="1" applyBorder="1"/>
    <xf numFmtId="165" fontId="17" fillId="0" borderId="6" xfId="0" applyNumberFormat="1" applyFont="1" applyBorder="1"/>
    <xf numFmtId="165" fontId="17" fillId="6" borderId="6" xfId="0" applyNumberFormat="1" applyFont="1" applyFill="1" applyBorder="1"/>
    <xf numFmtId="165" fontId="4" fillId="7" borderId="1" xfId="2" applyNumberFormat="1" applyFont="1" applyFill="1" applyBorder="1"/>
    <xf numFmtId="165" fontId="12" fillId="7" borderId="8" xfId="2" applyNumberFormat="1" applyFont="1" applyFill="1" applyBorder="1"/>
    <xf numFmtId="165" fontId="12" fillId="7" borderId="4" xfId="2" applyNumberFormat="1" applyFont="1" applyFill="1" applyBorder="1"/>
    <xf numFmtId="165" fontId="11" fillId="6" borderId="5" xfId="2" applyNumberFormat="1" applyFont="1" applyFill="1" applyBorder="1" applyAlignment="1">
      <alignment horizontal="left" vertical="center" wrapText="1"/>
    </xf>
    <xf numFmtId="165" fontId="11" fillId="6" borderId="5" xfId="2" applyNumberFormat="1" applyFont="1" applyFill="1" applyBorder="1" applyAlignment="1"/>
    <xf numFmtId="165" fontId="11" fillId="8" borderId="3" xfId="2" applyNumberFormat="1" applyFont="1" applyFill="1" applyBorder="1" applyAlignment="1"/>
    <xf numFmtId="165" fontId="11" fillId="6" borderId="7" xfId="2" applyNumberFormat="1" applyFont="1" applyFill="1" applyBorder="1" applyAlignment="1"/>
    <xf numFmtId="165" fontId="14" fillId="6" borderId="5" xfId="2" applyNumberFormat="1" applyFont="1" applyFill="1" applyBorder="1" applyAlignment="1"/>
    <xf numFmtId="165" fontId="14" fillId="0" borderId="3" xfId="2" applyNumberFormat="1" applyFont="1" applyFill="1" applyBorder="1" applyAlignment="1"/>
    <xf numFmtId="165" fontId="14" fillId="0" borderId="6" xfId="2" applyNumberFormat="1" applyFont="1" applyFill="1" applyBorder="1" applyAlignment="1"/>
    <xf numFmtId="165" fontId="14" fillId="6" borderId="6" xfId="2" applyNumberFormat="1" applyFont="1" applyFill="1" applyBorder="1" applyAlignment="1"/>
    <xf numFmtId="165" fontId="14" fillId="6" borderId="7" xfId="2" applyNumberFormat="1" applyFont="1" applyFill="1" applyBorder="1" applyAlignment="1"/>
    <xf numFmtId="165" fontId="4" fillId="9" borderId="1" xfId="2" applyNumberFormat="1" applyFont="1" applyFill="1" applyBorder="1"/>
    <xf numFmtId="165" fontId="12" fillId="9" borderId="8" xfId="2" applyNumberFormat="1" applyFont="1" applyFill="1" applyBorder="1"/>
    <xf numFmtId="165" fontId="12" fillId="9" borderId="4" xfId="2" applyNumberFormat="1" applyFont="1" applyFill="1" applyBorder="1"/>
    <xf numFmtId="0" fontId="11" fillId="10" borderId="2" xfId="2" applyNumberFormat="1" applyFont="1" applyFill="1" applyBorder="1" applyAlignment="1">
      <alignment horizontal="left" vertical="center" wrapText="1"/>
    </xf>
    <xf numFmtId="0" fontId="11" fillId="10" borderId="5" xfId="2" applyNumberFormat="1" applyFont="1" applyFill="1" applyBorder="1" applyAlignment="1">
      <alignment horizontal="left" vertical="center" wrapText="1"/>
    </xf>
    <xf numFmtId="165" fontId="11" fillId="0" borderId="5" xfId="2" applyNumberFormat="1" applyFont="1" applyFill="1" applyBorder="1" applyAlignment="1"/>
    <xf numFmtId="165" fontId="11" fillId="0" borderId="7" xfId="2" applyNumberFormat="1" applyFont="1" applyFill="1" applyBorder="1" applyAlignment="1"/>
    <xf numFmtId="165" fontId="14" fillId="0" borderId="5" xfId="2" applyNumberFormat="1" applyFont="1" applyFill="1" applyBorder="1" applyAlignment="1"/>
    <xf numFmtId="165" fontId="14" fillId="0" borderId="7" xfId="2" applyNumberFormat="1" applyFont="1" applyFill="1" applyBorder="1" applyAlignment="1"/>
    <xf numFmtId="4" fontId="14" fillId="7" borderId="8" xfId="2" applyNumberFormat="1" applyFont="1" applyFill="1" applyBorder="1"/>
    <xf numFmtId="0" fontId="11" fillId="7" borderId="8" xfId="2" applyFont="1" applyFill="1" applyBorder="1" applyAlignment="1">
      <alignment horizontal="left"/>
    </xf>
    <xf numFmtId="0" fontId="14" fillId="7" borderId="8" xfId="2" applyFont="1" applyFill="1" applyBorder="1"/>
    <xf numFmtId="0" fontId="14" fillId="7" borderId="4" xfId="2" applyFont="1" applyFill="1" applyBorder="1" applyAlignment="1">
      <alignment horizontal="right"/>
    </xf>
    <xf numFmtId="0" fontId="11" fillId="6" borderId="5" xfId="2" applyNumberFormat="1" applyFont="1" applyFill="1" applyBorder="1" applyAlignment="1">
      <alignment horizontal="left" vertical="center" wrapText="1"/>
    </xf>
    <xf numFmtId="166" fontId="11" fillId="0" borderId="2" xfId="2" applyNumberFormat="1" applyFont="1" applyFill="1" applyBorder="1" applyAlignment="1"/>
    <xf numFmtId="166" fontId="11" fillId="0" borderId="5" xfId="2" applyNumberFormat="1" applyFont="1" applyFill="1" applyBorder="1" applyAlignment="1">
      <alignment horizontal="right"/>
    </xf>
    <xf numFmtId="166" fontId="11" fillId="0" borderId="3" xfId="2" applyNumberFormat="1" applyFont="1" applyFill="1" applyBorder="1" applyAlignment="1"/>
    <xf numFmtId="167" fontId="11" fillId="0" borderId="7" xfId="2" applyNumberFormat="1" applyFont="1" applyFill="1" applyBorder="1" applyAlignment="1"/>
    <xf numFmtId="166" fontId="14" fillId="0" borderId="2" xfId="2" applyNumberFormat="1" applyFont="1" applyFill="1" applyBorder="1" applyAlignment="1"/>
    <xf numFmtId="167" fontId="14" fillId="0" borderId="5" xfId="2" applyNumberFormat="1" applyFont="1" applyFill="1" applyBorder="1" applyAlignment="1"/>
    <xf numFmtId="166" fontId="14" fillId="0" borderId="3" xfId="2" applyNumberFormat="1" applyFont="1" applyFill="1" applyBorder="1" applyAlignment="1"/>
    <xf numFmtId="166" fontId="14" fillId="0" borderId="6" xfId="2" applyNumberFormat="1" applyFont="1" applyFill="1" applyBorder="1" applyAlignment="1"/>
    <xf numFmtId="167" fontId="14" fillId="0" borderId="6" xfId="2" applyNumberFormat="1" applyFont="1" applyFill="1" applyBorder="1" applyAlignment="1"/>
    <xf numFmtId="167" fontId="14" fillId="0" borderId="7" xfId="2" applyNumberFormat="1" applyFont="1" applyFill="1" applyBorder="1" applyAlignment="1"/>
    <xf numFmtId="0" fontId="18" fillId="0" borderId="0" xfId="0" applyFont="1"/>
    <xf numFmtId="165" fontId="14" fillId="0" borderId="0" xfId="2" applyNumberFormat="1" applyFont="1" applyFill="1" applyBorder="1" applyAlignment="1">
      <alignment horizontal="right"/>
    </xf>
    <xf numFmtId="0" fontId="2" fillId="0" borderId="0" xfId="2" applyFont="1" applyFill="1" applyBorder="1"/>
    <xf numFmtId="165" fontId="16" fillId="0" borderId="0" xfId="4" applyNumberFormat="1" applyFill="1"/>
    <xf numFmtId="165" fontId="8" fillId="0" borderId="0" xfId="2" applyNumberFormat="1" applyFont="1" applyFill="1"/>
    <xf numFmtId="165" fontId="10" fillId="0" borderId="0" xfId="2" applyNumberFormat="1" applyFont="1" applyFill="1"/>
    <xf numFmtId="165" fontId="10" fillId="0" borderId="0" xfId="2" applyNumberFormat="1" applyFont="1" applyFill="1" applyAlignment="1">
      <alignment horizontal="right"/>
    </xf>
    <xf numFmtId="165" fontId="15" fillId="0" borderId="0" xfId="2" applyNumberFormat="1" applyFont="1" applyFill="1"/>
    <xf numFmtId="0" fontId="9" fillId="0" borderId="0" xfId="2" applyFont="1" applyFill="1" applyBorder="1" applyAlignment="1">
      <alignment horizontal="right" vertical="center"/>
    </xf>
    <xf numFmtId="165" fontId="11" fillId="0" borderId="9" xfId="2" applyNumberFormat="1" applyFont="1" applyFill="1" applyBorder="1" applyAlignment="1">
      <alignment horizontal="right"/>
    </xf>
    <xf numFmtId="0" fontId="5" fillId="2" borderId="9" xfId="2" applyFont="1" applyFill="1" applyBorder="1"/>
    <xf numFmtId="0" fontId="5" fillId="0" borderId="9" xfId="2" applyFont="1" applyBorder="1"/>
    <xf numFmtId="165" fontId="10" fillId="12" borderId="0" xfId="2" applyNumberFormat="1" applyFont="1" applyFill="1" applyBorder="1"/>
    <xf numFmtId="165" fontId="4" fillId="12" borderId="0" xfId="2" applyNumberFormat="1" applyFont="1" applyFill="1" applyBorder="1"/>
    <xf numFmtId="165" fontId="10" fillId="12" borderId="0" xfId="2" applyNumberFormat="1" applyFont="1" applyFill="1" applyBorder="1" applyAlignment="1">
      <alignment horizontal="right"/>
    </xf>
    <xf numFmtId="165" fontId="14" fillId="4" borderId="0" xfId="2" applyNumberFormat="1" applyFont="1" applyFill="1" applyBorder="1" applyAlignment="1">
      <alignment horizontal="center" vertical="center" wrapText="1"/>
    </xf>
    <xf numFmtId="165" fontId="11" fillId="11" borderId="9" xfId="2" applyNumberFormat="1" applyFont="1" applyFill="1" applyBorder="1" applyAlignment="1">
      <alignment horizontal="right"/>
    </xf>
    <xf numFmtId="165" fontId="14" fillId="11" borderId="0" xfId="2" applyNumberFormat="1" applyFont="1" applyFill="1" applyBorder="1" applyAlignment="1">
      <alignment horizontal="right"/>
    </xf>
    <xf numFmtId="165" fontId="11" fillId="6" borderId="9" xfId="2" applyNumberFormat="1" applyFont="1" applyFill="1" applyBorder="1" applyAlignment="1">
      <alignment horizontal="right"/>
    </xf>
    <xf numFmtId="165" fontId="14" fillId="6" borderId="0" xfId="2" applyNumberFormat="1" applyFont="1" applyFill="1" applyBorder="1" applyAlignment="1">
      <alignment horizontal="right"/>
    </xf>
    <xf numFmtId="165" fontId="14" fillId="11" borderId="0" xfId="2" applyNumberFormat="1" applyFont="1" applyFill="1" applyBorder="1" applyAlignment="1">
      <alignment horizontal="center" vertical="center" wrapText="1"/>
    </xf>
    <xf numFmtId="165" fontId="13" fillId="13" borderId="0" xfId="2" applyNumberFormat="1" applyFont="1" applyFill="1" applyBorder="1" applyAlignment="1">
      <alignment horizontal="right"/>
    </xf>
    <xf numFmtId="0" fontId="15" fillId="0" borderId="0" xfId="2" applyFont="1" applyFill="1" applyBorder="1" applyAlignment="1">
      <alignment horizontal="left"/>
    </xf>
    <xf numFmtId="0" fontId="20" fillId="0" borderId="0" xfId="0" applyFont="1" applyAlignment="1">
      <alignment wrapText="1"/>
    </xf>
    <xf numFmtId="0" fontId="19" fillId="0" borderId="10" xfId="5"/>
    <xf numFmtId="0" fontId="0" fillId="0" borderId="0" xfId="0" applyFont="1" applyBorder="1"/>
    <xf numFmtId="165" fontId="0" fillId="0" borderId="0" xfId="0" applyNumberFormat="1" applyFont="1" applyBorder="1"/>
    <xf numFmtId="0" fontId="0" fillId="0" borderId="0" xfId="0" applyAlignment="1">
      <alignment horizontal="center"/>
    </xf>
    <xf numFmtId="0" fontId="0" fillId="0" borderId="0" xfId="0" applyFont="1" applyBorder="1" applyAlignment="1">
      <alignment horizontal="center" vertical="center" wrapText="1"/>
    </xf>
    <xf numFmtId="165" fontId="17" fillId="3" borderId="0" xfId="0" applyNumberFormat="1" applyFont="1" applyFill="1" applyBorder="1"/>
    <xf numFmtId="165" fontId="17" fillId="4" borderId="0" xfId="0" applyNumberFormat="1" applyFont="1" applyFill="1" applyBorder="1"/>
    <xf numFmtId="165" fontId="11" fillId="6" borderId="0" xfId="2" quotePrefix="1" applyNumberFormat="1" applyFont="1" applyFill="1" applyBorder="1" applyAlignment="1">
      <alignment horizontal="left" vertical="center" wrapText="1"/>
    </xf>
    <xf numFmtId="165" fontId="4" fillId="7" borderId="8" xfId="2" applyNumberFormat="1" applyFont="1" applyFill="1" applyBorder="1"/>
    <xf numFmtId="3" fontId="16" fillId="0" borderId="0" xfId="4" applyNumberFormat="1" applyFill="1" applyBorder="1"/>
    <xf numFmtId="165" fontId="11" fillId="6" borderId="2" xfId="2" quotePrefix="1" applyNumberFormat="1" applyFont="1" applyFill="1" applyBorder="1" applyAlignment="1">
      <alignment horizontal="left" vertical="center" wrapText="1"/>
    </xf>
    <xf numFmtId="165" fontId="4" fillId="14" borderId="0" xfId="2" applyNumberFormat="1" applyFont="1" applyFill="1" applyBorder="1"/>
    <xf numFmtId="165" fontId="10" fillId="14" borderId="0" xfId="2" applyNumberFormat="1" applyFont="1" applyFill="1" applyBorder="1" applyAlignment="1">
      <alignment horizontal="right"/>
    </xf>
    <xf numFmtId="165" fontId="14" fillId="10" borderId="0" xfId="2" applyNumberFormat="1" applyFont="1" applyFill="1" applyBorder="1" applyAlignment="1">
      <alignment horizontal="center" vertical="center" wrapText="1"/>
    </xf>
    <xf numFmtId="165" fontId="11" fillId="10" borderId="9" xfId="2" applyNumberFormat="1" applyFont="1" applyFill="1" applyBorder="1" applyAlignment="1">
      <alignment horizontal="right"/>
    </xf>
    <xf numFmtId="165" fontId="14" fillId="10" borderId="0" xfId="2" applyNumberFormat="1" applyFont="1" applyFill="1" applyBorder="1" applyAlignment="1">
      <alignment horizontal="right"/>
    </xf>
    <xf numFmtId="165" fontId="21" fillId="0" borderId="0" xfId="0" applyNumberFormat="1" applyFont="1" applyFill="1" applyBorder="1"/>
    <xf numFmtId="0" fontId="21" fillId="0" borderId="0" xfId="0" applyFont="1" applyFill="1" applyBorder="1"/>
    <xf numFmtId="0" fontId="22" fillId="0" borderId="0" xfId="0" applyFont="1" applyFill="1" applyBorder="1"/>
    <xf numFmtId="165" fontId="21" fillId="0" borderId="0" xfId="0" applyNumberFormat="1" applyFont="1" applyFill="1" applyBorder="1" applyAlignment="1">
      <alignment horizontal="right"/>
    </xf>
    <xf numFmtId="165" fontId="23" fillId="0" borderId="0" xfId="0" applyNumberFormat="1" applyFont="1" applyFill="1" applyBorder="1"/>
    <xf numFmtId="0" fontId="22" fillId="0" borderId="6" xfId="0" applyFont="1" applyFill="1" applyBorder="1"/>
    <xf numFmtId="165" fontId="22" fillId="0" borderId="6" xfId="0" applyNumberFormat="1" applyFont="1" applyFill="1" applyBorder="1" applyAlignment="1">
      <alignment horizontal="right"/>
    </xf>
    <xf numFmtId="0" fontId="0" fillId="0" borderId="0" xfId="0" applyAlignment="1">
      <alignment wrapText="1"/>
    </xf>
    <xf numFmtId="165" fontId="24" fillId="13" borderId="0" xfId="2" applyNumberFormat="1" applyFont="1" applyFill="1" applyBorder="1" applyAlignment="1">
      <alignment horizontal="left"/>
    </xf>
    <xf numFmtId="0" fontId="19" fillId="0" borderId="10" xfId="5" applyAlignment="1">
      <alignment wrapText="1"/>
    </xf>
    <xf numFmtId="165" fontId="22" fillId="0" borderId="0" xfId="0" applyNumberFormat="1" applyFont="1" applyFill="1" applyBorder="1" applyAlignment="1">
      <alignment horizontal="right"/>
    </xf>
    <xf numFmtId="0" fontId="21" fillId="0" borderId="6" xfId="0" applyFont="1" applyFill="1" applyBorder="1"/>
    <xf numFmtId="165" fontId="21" fillId="0" borderId="6" xfId="0" applyNumberFormat="1" applyFont="1" applyFill="1" applyBorder="1" applyAlignment="1">
      <alignment horizontal="right"/>
    </xf>
    <xf numFmtId="0" fontId="18" fillId="0" borderId="0" xfId="0" applyFont="1" applyAlignment="1">
      <alignment wrapText="1"/>
    </xf>
    <xf numFmtId="165" fontId="21" fillId="0" borderId="0" xfId="0" quotePrefix="1" applyNumberFormat="1" applyFont="1" applyFill="1" applyBorder="1"/>
    <xf numFmtId="165" fontId="22" fillId="0" borderId="0" xfId="0" applyNumberFormat="1" applyFont="1" applyFill="1" applyBorder="1"/>
    <xf numFmtId="165" fontId="22" fillId="0" borderId="6" xfId="0" applyNumberFormat="1" applyFont="1" applyFill="1" applyBorder="1"/>
    <xf numFmtId="165" fontId="23" fillId="0" borderId="0" xfId="0" applyNumberFormat="1" applyFont="1" applyFill="1" applyBorder="1" applyAlignment="1">
      <alignment horizontal="center" wrapText="1"/>
    </xf>
    <xf numFmtId="165" fontId="26" fillId="0" borderId="0" xfId="0" applyNumberFormat="1" applyFont="1" applyFill="1" applyBorder="1" applyAlignment="1">
      <alignment horizontal="center" wrapText="1"/>
    </xf>
    <xf numFmtId="165" fontId="21" fillId="0" borderId="6" xfId="0" applyNumberFormat="1" applyFont="1" applyFill="1" applyBorder="1"/>
    <xf numFmtId="0" fontId="23" fillId="0" borderId="2" xfId="0" applyFont="1" applyFill="1" applyBorder="1" applyAlignment="1">
      <alignment horizontal="center" wrapText="1"/>
    </xf>
    <xf numFmtId="165" fontId="21" fillId="0" borderId="2" xfId="0" applyNumberFormat="1" applyFont="1" applyFill="1" applyBorder="1" applyAlignment="1">
      <alignment horizontal="right"/>
    </xf>
    <xf numFmtId="165" fontId="23" fillId="0" borderId="0" xfId="0" quotePrefix="1" applyNumberFormat="1" applyFont="1" applyFill="1" applyBorder="1" applyAlignment="1">
      <alignment horizontal="center" wrapText="1"/>
    </xf>
    <xf numFmtId="0" fontId="22" fillId="0" borderId="0" xfId="0" applyFont="1" applyFill="1" applyBorder="1" applyAlignment="1">
      <alignment wrapText="1"/>
    </xf>
    <xf numFmtId="165" fontId="21" fillId="0" borderId="3" xfId="0" applyNumberFormat="1" applyFont="1" applyFill="1" applyBorder="1" applyAlignment="1">
      <alignment horizontal="right"/>
    </xf>
    <xf numFmtId="0" fontId="27" fillId="0" borderId="0" xfId="0" applyFont="1"/>
    <xf numFmtId="0" fontId="0" fillId="13" borderId="11" xfId="0" applyFill="1" applyBorder="1" applyAlignment="1">
      <alignment vertical="center" wrapText="1"/>
    </xf>
    <xf numFmtId="165" fontId="17" fillId="13" borderId="12" xfId="0" applyNumberFormat="1" applyFont="1" applyFill="1" applyBorder="1"/>
    <xf numFmtId="165" fontId="0" fillId="13" borderId="13" xfId="0" applyNumberFormat="1" applyFill="1" applyBorder="1"/>
    <xf numFmtId="165" fontId="0" fillId="13" borderId="14" xfId="0" applyNumberFormat="1" applyFill="1" applyBorder="1"/>
    <xf numFmtId="14" fontId="0" fillId="0" borderId="0" xfId="0" applyNumberFormat="1" applyAlignment="1">
      <alignment horizontal="left"/>
    </xf>
    <xf numFmtId="166" fontId="21" fillId="0" borderId="0" xfId="0" applyNumberFormat="1" applyFont="1" applyFill="1" applyBorder="1" applyAlignment="1">
      <alignment horizontal="right"/>
    </xf>
    <xf numFmtId="166" fontId="21" fillId="0" borderId="6" xfId="0" applyNumberFormat="1" applyFont="1" applyFill="1" applyBorder="1" applyAlignment="1">
      <alignment horizontal="right"/>
    </xf>
  </cellXfs>
  <cellStyles count="6">
    <cellStyle name="Erotin 2" xfId="1" xr:uid="{00000000-0005-0000-0000-000000000000}"/>
    <cellStyle name="Normaali" xfId="0" builtinId="0"/>
    <cellStyle name="Normaali 2" xfId="2" xr:uid="{00000000-0005-0000-0000-000002000000}"/>
    <cellStyle name="Otsikko" xfId="4" builtinId="15"/>
    <cellStyle name="Otsikko 2" xfId="5" builtinId="17"/>
    <cellStyle name="Prosenttia" xfId="3" builtinId="5"/>
  </cellStyles>
  <dxfs count="100">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7"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4"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0_ ;[Red]\-#,##0.0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8"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none"/>
      </font>
      <numFmt numFmtId="165" formatCode="#,##0_ ;[Red]\-#,##0\ "/>
      <fill>
        <patternFill patternType="solid">
          <fgColor indexed="64"/>
          <bgColor theme="3" tint="0.79998168889431442"/>
        </patternFill>
      </fill>
      <alignment horizontal="right" vertical="center" textRotation="0" wrapText="1" indent="0" justifyLastLine="0" shrinkToFit="0" readingOrder="0"/>
    </dxf>
    <dxf>
      <fill>
        <patternFill patternType="solid">
          <fgColor indexed="64"/>
          <bgColor theme="3" tint="0.79998168889431442"/>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0_ ;[Red]\-#,##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theme="7"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6"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_ ;[Red]\-#,##0\ "/>
      <fill>
        <patternFill patternType="solid">
          <fgColor indexed="64"/>
          <bgColor theme="4" tint="0.79998168889431442"/>
        </patternFill>
      </fill>
      <alignment horizontal="center" vertical="center" textRotation="0" wrapText="1" indent="0" justifyLastLine="0" shrinkToFit="0" readingOrder="0"/>
    </dxf>
    <dxf>
      <numFmt numFmtId="165" formatCode="#,##0_ ;[Red]\-#,##0\ "/>
      <fill>
        <patternFill patternType="solid">
          <fgColor indexed="64"/>
          <bgColor theme="7" tint="0.39997558519241921"/>
        </patternFill>
      </fill>
      <border diagonalUp="0" diagonalDown="0">
        <left style="medium">
          <color indexed="64"/>
        </left>
        <right style="medium">
          <color indexed="64"/>
        </right>
        <top/>
        <bottom/>
        <vertical/>
        <horizontal/>
      </border>
    </dxf>
    <dxf>
      <numFmt numFmtId="165" formatCode="#,##0_ ;[Red]\-#,##0\ "/>
      <fill>
        <patternFill patternType="solid">
          <fgColor indexed="64"/>
          <bgColor theme="7" tint="0.59999389629810485"/>
        </patternFill>
      </fill>
    </dxf>
    <dxf>
      <numFmt numFmtId="165" formatCode="#,##0_ ;[Red]\-#,##0\ "/>
      <fill>
        <patternFill patternType="solid">
          <fgColor indexed="64"/>
          <bgColor theme="8" tint="0.79998168889431442"/>
        </patternFill>
      </fill>
    </dxf>
    <dxf>
      <numFmt numFmtId="165" formatCode="#,##0_ ;[Red]\-#,##0\ "/>
    </dxf>
    <dxf>
      <numFmt numFmtId="165" formatCode="#,##0_ ;[Red]\-#,##0\ "/>
    </dxf>
    <dxf>
      <numFmt numFmtId="165" formatCode="#,##0_ ;[Red]\-#,##0\ "/>
    </dxf>
    <dxf>
      <numFmt numFmtId="165" formatCode="#,##0_ ;[Red]\-#,##0\ "/>
    </dxf>
    <dxf>
      <numFmt numFmtId="165" formatCode="#,##0_ ;[Red]\-#,##0\ "/>
    </dxf>
    <dxf>
      <numFmt numFmtId="165" formatCode="#,##0_ ;[Red]\-#,##0\ "/>
    </dxf>
    <dxf>
      <numFmt numFmtId="165" formatCode="#,##0_ ;[Red]\-#,##0\ "/>
      <fill>
        <patternFill patternType="solid">
          <fgColor indexed="64"/>
          <bgColor theme="8" tint="0.79998168889431442"/>
        </patternFill>
      </fill>
    </dxf>
    <dxf>
      <numFmt numFmtId="165" formatCode="#,##0_ ;[Red]\-#,##0\ "/>
      <fill>
        <patternFill patternType="solid">
          <fgColor indexed="64"/>
          <bgColor theme="8" tint="0.79998168889431442"/>
        </patternFill>
      </fill>
    </dxf>
    <dxf>
      <numFmt numFmtId="165" formatCode="#,##0_ ;[Red]\-#,##0\ "/>
      <fill>
        <patternFill patternType="solid">
          <fgColor indexed="64"/>
          <bgColor theme="8" tint="0.79998168889431442"/>
        </patternFill>
      </fill>
    </dxf>
    <dxf>
      <numFmt numFmtId="165" formatCode="#,##0_ ;[Red]\-#,##0\ "/>
    </dxf>
    <dxf>
      <fill>
        <patternFill patternType="none">
          <fgColor indexed="64"/>
          <bgColor auto="1"/>
        </patternFill>
      </fill>
      <alignment horizontal="general" vertical="center" textRotation="0" wrapText="1" indent="0" justifyLastLine="0" shrinkToFit="0" readingOrder="0"/>
    </dxf>
    <dxf>
      <font>
        <b/>
        <i val="0"/>
        <strike val="0"/>
        <condense val="0"/>
        <extend val="0"/>
        <outline val="0"/>
        <shadow val="0"/>
        <u val="none"/>
        <vertAlign val="baseline"/>
        <sz val="11"/>
        <color theme="1"/>
        <name val="Arial"/>
        <scheme val="minor"/>
      </font>
      <numFmt numFmtId="165" formatCode="#,##0_ ;[Red]\-#,##0\ "/>
      <fill>
        <patternFill patternType="solid">
          <fgColor indexed="64"/>
          <bgColor theme="4" tint="0.79998168889431442"/>
        </patternFill>
      </fill>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i val="0"/>
        <strike val="0"/>
        <condense val="0"/>
        <extend val="0"/>
        <outline val="0"/>
        <shadow val="0"/>
        <u val="none"/>
        <vertAlign val="baseline"/>
        <sz val="11"/>
        <color theme="1"/>
        <name val="Arial"/>
        <scheme val="minor"/>
      </font>
      <numFmt numFmtId="165" formatCode="#,##0_ ;[Red]\-#,##0\ "/>
      <fill>
        <patternFill patternType="solid">
          <fgColor indexed="64"/>
          <bgColor theme="3" tint="0.79998168889431442"/>
        </patternFill>
      </fill>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numFmt numFmtId="165" formatCode="#,##0_ ;[Red]\-#,##0\ "/>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dxf>
    <dxf>
      <font>
        <b val="0"/>
        <i val="0"/>
        <strike val="0"/>
        <condense val="0"/>
        <extend val="0"/>
        <outline val="0"/>
        <shadow val="0"/>
        <u val="none"/>
        <vertAlign val="baseline"/>
        <sz val="11"/>
        <color theme="1"/>
        <name val="Arial"/>
        <scheme val="minor"/>
      </font>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6"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rgb="FF000000"/>
        <name val="Calibri"/>
        <scheme val="none"/>
      </font>
      <numFmt numFmtId="165" formatCode="#,##0_ ;[Red]\-#,##0\ "/>
      <fill>
        <patternFill patternType="none">
          <fgColor indexed="64"/>
          <bgColor indexed="65"/>
        </patternFill>
      </fill>
    </dxf>
    <dxf>
      <font>
        <b val="0"/>
        <i val="0"/>
        <strike val="0"/>
        <condense val="0"/>
        <extend val="0"/>
        <outline val="0"/>
        <shadow val="0"/>
        <u val="none"/>
        <vertAlign val="baseline"/>
        <sz val="11"/>
        <color theme="0"/>
        <name val="Calibri"/>
        <scheme val="none"/>
      </font>
      <numFmt numFmtId="165" formatCode="#,##0_ ;[Red]\-#,##0\ "/>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ulukko6" displayName="Taulukko6" ref="A3:J13" headerRowDxfId="99">
  <tableColumns count="10">
    <tableColumn id="1" xr3:uid="{00000000-0010-0000-0000-000001000000}" name="Siirtyvät erät" totalsRowLabel="Summa"/>
    <tableColumn id="5" xr3:uid="{00000000-0010-0000-0000-000005000000}" name="Syksyn 2022 arvion mukainen" dataDxfId="98"/>
    <tableColumn id="2" xr3:uid="{00000000-0010-0000-0000-000002000000}" name="Kevään 2023 arvion mukainen"/>
    <tableColumn id="3" xr3:uid="{00000000-0010-0000-0000-000003000000}" name="Elokuun 2023 arvion mukainen"/>
    <tableColumn id="6" xr3:uid="{00000000-0010-0000-0000-000006000000}" name="Lokakuun 2023 arvion mukainen"/>
    <tableColumn id="8" xr3:uid="{00000000-0010-0000-0000-000008000000}" name="Marraskuu 2023, lopullinen laskelma"/>
    <tableColumn id="9" xr3:uid="{C6D2A8D9-A883-4402-AE18-D84CB74A7119}" name="Kesäkuu 2024, korjaukset huomioitu"/>
    <tableColumn id="4" xr3:uid="{00000000-0010-0000-0000-000004000000}" name="Muutos, loka-marraskuu 2023" totalsRowFunction="sum" dataDxfId="97">
      <calculatedColumnFormula>Taulukko6[[#This Row],[Marraskuu 2023, lopullinen laskelma]]-Taulukko6[[#This Row],[Lokakuun 2023 arvion mukainen]]</calculatedColumnFormula>
    </tableColumn>
    <tableColumn id="7" xr3:uid="{00000000-0010-0000-0000-000007000000}" name="Muutos, syksy 2022 - marraskuu 2023">
      <calculatedColumnFormula>Taulukko6[[#This Row],[Marraskuu 2023, lopullinen laskelma]]-Taulukko6[[#This Row],[Syksyn 2022 arvion mukainen]]</calculatedColumnFormula>
    </tableColumn>
    <tableColumn id="10" xr3:uid="{B3D04660-4898-427E-92D6-56BBAA0D844E}" name="Muutos, marraskuu 2023 - kesäkuu 2024" dataDxfId="96">
      <calculatedColumnFormula>Taulukko6[[#This Row],[Kesäkuu 2024, korjaukset huomioitu]]-Taulukko6[[#This Row],[Marraskuu 2023, lopullinen laskelma]]</calculatedColumnFormula>
    </tableColumn>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ulukko2" displayName="Taulukko2" ref="A3:O297" totalsRowShown="0" headerRowDxfId="95" dataDxfId="94">
  <tableColumns count="15">
    <tableColumn id="1" xr3:uid="{00000000-0010-0000-0100-000001000000}" name="nro" dataDxfId="93"/>
    <tableColumn id="2" xr3:uid="{00000000-0010-0000-0100-000002000000}" name="Kunnat" dataDxfId="92"/>
    <tableColumn id="3" xr3:uid="{00000000-0010-0000-0100-000003000000}" name="SOTE siirtyvät kustannukset, TP2021 (kunnan hyte eliminoitu)" dataDxfId="91"/>
    <tableColumn id="12" xr3:uid="{00000000-0010-0000-0100-00000C000000}" name="Oikaisu: lisäys/vähennys(-) 2021 sote-nettokustannukseen" dataDxfId="90"/>
    <tableColumn id="13" xr3:uid="{00000000-0010-0000-0100-00000D000000}" name="Sote-nettokustannus TP2021 (oikaisut huomioitu)" dataDxfId="89"/>
    <tableColumn id="4" xr3:uid="{00000000-0010-0000-0100-000004000000}" name="SOTE siirtyvät kustannukset, TP2022 (hyte eliminoitu)" dataDxfId="88"/>
    <tableColumn id="15" xr3:uid="{00000000-0010-0000-0100-00000F000000}" name="Oikaisu: lisäys/vähennys(-) 2022 sote-nettokustannukseen" dataDxfId="87"/>
    <tableColumn id="14" xr3:uid="{00000000-0010-0000-0100-00000E000000}" name="Sote-nettokustannus TP2022 (oikaisut huomioitu)" dataDxfId="86"/>
    <tableColumn id="5" xr3:uid="{00000000-0010-0000-0100-000005000000}" name="Keskiarvo 2021-2022" dataDxfId="85">
      <calculatedColumnFormula>AVERAGE(C4:F4)</calculatedColumnFormula>
    </tableColumn>
    <tableColumn id="6" xr3:uid="{00000000-0010-0000-0100-000006000000}" name="SOTE siirtyvät kustannukset 2022 tasossa" dataDxfId="84">
      <calculatedColumnFormula>(I4/$I$4)*$F$4</calculatedColumnFormula>
    </tableColumn>
    <tableColumn id="7" xr3:uid="{00000000-0010-0000-0100-000007000000}" name="PELA siirtyvät kustannukset, TP2021" dataDxfId="83"/>
    <tableColumn id="8" xr3:uid="{00000000-0010-0000-0100-000008000000}" name="PELA siirtyvät kustannukset, TP2022 " dataDxfId="82"/>
    <tableColumn id="9" xr3:uid="{00000000-0010-0000-0100-000009000000}" name="Keskiarvo 2021-20222" dataDxfId="81">
      <calculatedColumnFormula>AVERAGE(K4:L4)</calculatedColumnFormula>
    </tableColumn>
    <tableColumn id="10" xr3:uid="{00000000-0010-0000-0100-00000A000000}" name="PELA siirtyvät kustannukset 2022 tasossa" dataDxfId="80">
      <calculatedColumnFormula>(M4/$M$4)*$L$4</calculatedColumnFormula>
    </tableColumn>
    <tableColumn id="11" xr3:uid="{00000000-0010-0000-0100-00000B000000}" name="Siirtyvät kustannukset yhteensä" dataDxfId="79">
      <calculatedColumnFormula>N4+J4</calculatedColumnFormula>
    </tableColumn>
  </tableColumns>
  <tableStyleInfo name="TableStyleMedium6"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2000000}" name="Taulukko13" displayName="Taulukko13" ref="A4:O298" totalsRowShown="0" headerRowDxfId="78">
  <tableColumns count="15">
    <tableColumn id="1" xr3:uid="{00000000-0010-0000-0200-000001000000}" name="nro"/>
    <tableColumn id="2" xr3:uid="{00000000-0010-0000-0200-000002000000}" name="Kunnat"/>
    <tableColumn id="3" xr3:uid="{00000000-0010-0000-0200-000003000000}" name="Asukasluku 31.12.2022" dataDxfId="77"/>
    <tableColumn id="4" xr3:uid="{00000000-0010-0000-0200-000004000000}" name="Siirtyvät sote- ja pela-kustannukset (TP21+TP22)" dataDxfId="76"/>
    <tableColumn id="17" xr3:uid="{00000000-0010-0000-0200-000011000000}" name="Siirtyvät verotuskustannukset" dataDxfId="75"/>
    <tableColumn id="18" xr3:uid="{00000000-0010-0000-0200-000012000000}" name="Siirtyvät kustannukset yhteensä" dataDxfId="74"/>
    <tableColumn id="5" xr3:uid="{00000000-0010-0000-0200-000005000000}" name="Siirtyvä valtionosuus (sote-osat)" dataDxfId="73"/>
    <tableColumn id="6" xr3:uid="{00000000-0010-0000-0200-000006000000}" name="Siirtyvä yhteisövero" dataDxfId="72"/>
    <tableColumn id="9" xr3:uid="{00000000-0010-0000-0200-000009000000}" name="Siirtyvä kunnallisvero" dataDxfId="71"/>
    <tableColumn id="10" xr3:uid="{00000000-0010-0000-0200-00000A000000}" name="Siirtyvät veromenetysten kompensaatiot" dataDxfId="70"/>
    <tableColumn id="11" xr3:uid="{00000000-0010-0000-0200-00000B000000}" name="Verotuloihin perustuvan tasauksen muutos, ml. Neutralisointi" dataDxfId="69"/>
    <tableColumn id="7" xr3:uid="{00000000-0010-0000-0200-000007000000}" name="Jälkikäteistarkistuksesta aiheutuva valtionosuuden lisäsiirto" dataDxfId="68"/>
    <tableColumn id="12" xr3:uid="{00000000-0010-0000-0200-00000C000000}" name="Siirtyvät tulot yhteensä" dataDxfId="67"/>
    <tableColumn id="13" xr3:uid="{00000000-0010-0000-0200-00000D000000}" name="Siirtyvien kustannusten ja tulojen erotus" dataDxfId="66"/>
    <tableColumn id="14" xr3:uid="{00000000-0010-0000-0200-00000E000000}" name="Muutosrajoitin (60 % erotuksesta)" dataDxfId="65"/>
  </tableColumns>
  <tableStyleInfo name="TableStyleLight20"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ulukko1" displayName="Taulukko1" ref="A6:AA300" totalsRowShown="0" headerRowDxfId="64" dataDxfId="63" headerRowCellStyle="Normaali 2" dataCellStyle="Normaali 2">
  <tableColumns count="27">
    <tableColumn id="1" xr3:uid="{00000000-0010-0000-0300-000001000000}" name="nro" dataDxfId="62" dataCellStyle="Normaali 2"/>
    <tableColumn id="2" xr3:uid="{00000000-0010-0000-0300-000002000000}" name="Alue" dataDxfId="61" dataCellStyle="Normaali 2"/>
    <tableColumn id="3" xr3:uid="{00000000-0010-0000-0300-000003000000}" name="Hv-alue" dataDxfId="60" dataCellStyle="Normaali 2"/>
    <tableColumn id="4" xr3:uid="{00000000-0010-0000-0300-000004000000}" name="Asukasluku 31.12.2022" dataDxfId="59" dataCellStyle="Normaali 2"/>
    <tableColumn id="5" xr3:uid="{00000000-0010-0000-0300-000005000000}" name="Jäljelle jäävien tehtävien nettokustannukset (TP2022)" dataDxfId="58" dataCellStyle="Normaali 2"/>
    <tableColumn id="6" xr3:uid="{00000000-0010-0000-0300-000006000000}" name="Kunnallisvero " dataDxfId="57" dataCellStyle="Normaali 2"/>
    <tableColumn id="7" xr3:uid="{00000000-0010-0000-0300-000007000000}" name="Kiinteistövero" dataDxfId="56" dataCellStyle="Normaali 2"/>
    <tableColumn id="8" xr3:uid="{00000000-0010-0000-0300-000008000000}" name="Yhteisövero" dataDxfId="55" dataCellStyle="Normaali 2"/>
    <tableColumn id="9" xr3:uid="{00000000-0010-0000-0300-000009000000}" name="VOS, VM" dataDxfId="54" dataCellStyle="Normaali 2"/>
    <tableColumn id="10" xr3:uid="{00000000-0010-0000-0300-00000A000000}" name="Verokompit, VM" dataDxfId="53" dataCellStyle="Normaali 2"/>
    <tableColumn id="11" xr3:uid="{00000000-0010-0000-0300-00000B000000}" name="Muutosrajoitin" dataDxfId="52" dataCellStyle="Normaali 2"/>
    <tableColumn id="12" xr3:uid="{00000000-0010-0000-0300-00000C000000}" name="VOS OKM, 2022" dataDxfId="51" dataCellStyle="Normaali 2"/>
    <tableColumn id="13" xr3:uid="{00000000-0010-0000-0300-00000D000000}" name="Rahoituserät, netto" dataDxfId="50" dataCellStyle="Normaali 2"/>
    <tableColumn id="14" xr3:uid="{00000000-0010-0000-0300-00000E000000}" name="Verotuskustannusten alenema (hyöty)" dataDxfId="49" dataCellStyle="Normaali 2"/>
    <tableColumn id="27" xr3:uid="{00000000-0010-0000-0300-00001B000000}" name="Jälkikäteistarkistuksesta aiheutuva valtionosuuden lisäsiirto" dataDxfId="48" dataCellStyle="Normaali 2"/>
    <tableColumn id="15" xr3:uid="{00000000-0010-0000-0300-00000F000000}" name="Uusi tasapaino, €" dataDxfId="47" dataCellStyle="Normaali 2">
      <calculatedColumnFormula>SUM(F7:N7)-E7</calculatedColumnFormula>
    </tableColumn>
    <tableColumn id="16" xr3:uid="{00000000-0010-0000-0300-000010000000}" name="Uusi tasapaino, €/as." dataDxfId="46" dataCellStyle="Normaali 2">
      <calculatedColumnFormula>P7/D7</calculatedColumnFormula>
    </tableColumn>
    <tableColumn id="17" xr3:uid="{00000000-0010-0000-0300-000011000000}" name="Toimintakate + poistot ja arvonal. (TP2022)" dataDxfId="45" dataCellStyle="Normaali 2"/>
    <tableColumn id="18" xr3:uid="{00000000-0010-0000-0300-000012000000}" name="Kunnallisvero (nykyverojärj.)" dataDxfId="44" dataCellStyle="Normaali 2"/>
    <tableColumn id="19" xr3:uid="{00000000-0010-0000-0300-000013000000}" name="Yhteisövero (nykyinen)" dataDxfId="43" dataCellStyle="Normaali 2"/>
    <tableColumn id="20" xr3:uid="{00000000-0010-0000-0300-000014000000}" name="VOS, VM (nykyinen)" dataDxfId="42" dataCellStyle="Normaali 2"/>
    <tableColumn id="21" xr3:uid="{00000000-0010-0000-0300-000015000000}" name="Verokompit, VM (nykyinen)" dataDxfId="41" dataCellStyle="Normaali 2"/>
    <tableColumn id="22" xr3:uid="{00000000-0010-0000-0300-000016000000}" name="Muut tulot (ei muutu)" dataDxfId="40" dataCellStyle="Normaali 2"/>
    <tableColumn id="23" xr3:uid="{00000000-0010-0000-0300-000017000000}" name="Nykyinen tasapaino, €" dataDxfId="39" dataCellStyle="Normaali 2">
      <calculatedColumnFormula>S7+T7+U7+V7+W7-R7</calculatedColumnFormula>
    </tableColumn>
    <tableColumn id="24" xr3:uid="{00000000-0010-0000-0300-000018000000}" name="Nykyinen tasapaino, €/as. " dataDxfId="38" dataCellStyle="Normaali 2">
      <calculatedColumnFormula>X7/D7</calculatedColumnFormula>
    </tableColumn>
    <tableColumn id="25" xr3:uid="{00000000-0010-0000-0300-000019000000}" name="Tasapainon muutos, €" dataDxfId="37" dataCellStyle="Normaali 2">
      <calculatedColumnFormula>P7-X7</calculatedColumnFormula>
    </tableColumn>
    <tableColumn id="26" xr3:uid="{00000000-0010-0000-0300-00001A000000}" name="Tasapainon muutos, €/as." dataDxfId="36" dataCellStyle="Normaali 2">
      <calculatedColumnFormula>Z7/D7</calculatedColumnFormula>
    </tableColumn>
  </tableColumns>
  <tableStyleInfo name="TableStyleLight16"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ulukko5" displayName="Taulukko5" ref="A9:AH307" totalsRowShown="0" headerRowDxfId="35" dataDxfId="34" headerRowCellStyle="Normaali 2" dataCellStyle="Normaali 2">
  <autoFilter ref="A9:AH30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autoFilter>
  <tableColumns count="34">
    <tableColumn id="1" xr3:uid="{00000000-0010-0000-0400-000001000000}" name="nro" dataDxfId="33" dataCellStyle="Normaali 2"/>
    <tableColumn id="2" xr3:uid="{00000000-0010-0000-0400-000002000000}" name="Kunnat" dataDxfId="32" dataCellStyle="Normaali 2"/>
    <tableColumn id="3" xr3:uid="{00000000-0010-0000-0400-000003000000}" name="Hv-alue" dataDxfId="31" dataCellStyle="Normaali 2"/>
    <tableColumn id="4" xr3:uid="{00000000-0010-0000-0400-000004000000}" name="Kuntakoko" dataDxfId="30" dataCellStyle="Normaali 2"/>
    <tableColumn id="5" xr3:uid="{00000000-0010-0000-0400-000005000000}" name="Asukasluku 31.12.2022" dataDxfId="29" dataCellStyle="Normaali 2">
      <calculatedColumnFormula>'Tasapainon muutos, pl. tasaus'!D3</calculatedColumnFormula>
    </tableColumn>
    <tableColumn id="6" xr3:uid="{00000000-0010-0000-0400-000006000000}" name="Nykyinen tasapaino 2022, €/asukas" dataDxfId="28" dataCellStyle="Normaali 2"/>
    <tableColumn id="7" xr3:uid="{00000000-0010-0000-0400-000007000000}" name="Uusi tasapaino ILMAN tasausta, 2022, €/asukas" dataDxfId="27" dataCellStyle="Normaali 2"/>
    <tableColumn id="8" xr3:uid="{00000000-0010-0000-0400-000008000000}" name="Tasapainon muutos ILMAN tasausta, 2022, €/asukas" dataDxfId="26" dataCellStyle="Normaali 2">
      <calculatedColumnFormula>G10-F10</calculatedColumnFormula>
    </tableColumn>
    <tableColumn id="9" xr3:uid="{00000000-0010-0000-0400-000009000000}" name="Tasaus 2023, €/asukas" dataDxfId="25" dataCellStyle="Normaali 2">
      <calculatedColumnFormula>H10*(-1)+$H$14</calculatedColumnFormula>
    </tableColumn>
    <tableColumn id="10" xr3:uid="{00000000-0010-0000-0400-00000A000000}" name="Tasaus 2024, €/asukas" dataDxfId="24" dataCellStyle="Normaali 2">
      <calculatedColumnFormula>IF($H10&lt;-15,-$H10-15,IF($H10&gt;15,15-$H10,0))-$J$14</calculatedColumnFormula>
    </tableColumn>
    <tableColumn id="11" xr3:uid="{00000000-0010-0000-0400-00000B000000}" name="Tasaus 2025, €/asukas" dataDxfId="23" dataCellStyle="Normaali 2">
      <calculatedColumnFormula>IF($H10&lt;-30,-$H10-30,IF($H10&gt;30,30-$H10,0))-$K$14</calculatedColumnFormula>
    </tableColumn>
    <tableColumn id="12" xr3:uid="{00000000-0010-0000-0400-00000C000000}" name="Tasaus 2026, €/asukas" dataDxfId="22" dataCellStyle="Normaali 2">
      <calculatedColumnFormula>IF($H10&lt;-45,-$H10-45,IF($H10&gt;45,45-$H10,0))-$L$14</calculatedColumnFormula>
    </tableColumn>
    <tableColumn id="13" xr3:uid="{00000000-0010-0000-0400-00000D000000}" name="Tasaus 2027, €/asukas" dataDxfId="21" dataCellStyle="Normaali 2">
      <calculatedColumnFormula>IF($H10&lt;-60,-$H10-60,IF($H10&gt;60,60-$H10,0))-$M$14</calculatedColumnFormula>
    </tableColumn>
    <tableColumn id="14" xr3:uid="{00000000-0010-0000-0400-00000E000000}" name="Uusi tasapaino ml. tasaus, 2027 alkaen, €/asukas" dataDxfId="20" dataCellStyle="Normaali 2">
      <calculatedColumnFormula>G10+M10</calculatedColumnFormula>
    </tableColumn>
    <tableColumn id="15" xr3:uid="{00000000-0010-0000-0400-00000F000000}" name="Tasapainon muutos ml. tasaus, 2027 alkaen, €/asukas" dataDxfId="19" dataCellStyle="Normaali 2">
      <calculatedColumnFormula>N10-F10</calculatedColumnFormula>
    </tableColumn>
    <tableColumn id="31" xr3:uid="{00000000-0010-0000-0400-00001F000000}" name="Tasaus 2023, €" dataDxfId="18" dataCellStyle="Normaali 2">
      <calculatedColumnFormula>Taulukko5[[#This Row],[Tasaus 2023, €/asukas]]*Taulukko5[[#This Row],[Asukasluku 31.12.2022]]</calculatedColumnFormula>
    </tableColumn>
    <tableColumn id="35" xr3:uid="{00000000-0010-0000-0400-000023000000}" name="Tasaus 2024, €" dataDxfId="17" dataCellStyle="Normaali 2"/>
    <tableColumn id="34" xr3:uid="{00000000-0010-0000-0400-000022000000}" name="Tasaus 2025, €" dataDxfId="16" dataCellStyle="Normaali 2"/>
    <tableColumn id="33" xr3:uid="{00000000-0010-0000-0400-000021000000}" name="Tasaus 2026, €" dataDxfId="15" dataCellStyle="Normaali 2"/>
    <tableColumn id="32" xr3:uid="{00000000-0010-0000-0400-000020000000}" name="Tasaus 2027, €" dataDxfId="14" dataCellStyle="Normaali 2"/>
    <tableColumn id="16" xr3:uid="{00000000-0010-0000-0400-000010000000}" name="Tasapainon muutos 2023, €/as" dataDxfId="13" dataCellStyle="Normaali 2">
      <calculatedColumnFormula>$H10+I10</calculatedColumnFormula>
    </tableColumn>
    <tableColumn id="17" xr3:uid="{00000000-0010-0000-0400-000011000000}" name="Tasapainon muutos 2024, €/as" dataDxfId="12" dataCellStyle="Normaali 2">
      <calculatedColumnFormula>$H10+J10</calculatedColumnFormula>
    </tableColumn>
    <tableColumn id="18" xr3:uid="{00000000-0010-0000-0400-000012000000}" name="Tasapainon muutos 2025, €/as" dataDxfId="11" dataCellStyle="Normaali 2">
      <calculatedColumnFormula>$H10+K10</calculatedColumnFormula>
    </tableColumn>
    <tableColumn id="19" xr3:uid="{00000000-0010-0000-0400-000013000000}" name="Tasapainon muutos 2026, €/as" dataDxfId="10" dataCellStyle="Normaali 2">
      <calculatedColumnFormula>$H10+L10</calculatedColumnFormula>
    </tableColumn>
    <tableColumn id="20" xr3:uid="{00000000-0010-0000-0400-000014000000}" name="Tasapainon muutos 2027 (LOPULLINEN MUUTOS), €/as" dataDxfId="9" dataCellStyle="Normaali 2">
      <calculatedColumnFormula>$H10+M10</calculatedColumnFormula>
    </tableColumn>
    <tableColumn id="21" xr3:uid="{00000000-0010-0000-0400-000015000000}" name="Nykyinen kunnan vero-%, 2022" dataDxfId="8" dataCellStyle="Normaali 2"/>
    <tableColumn id="22" xr3:uid="{00000000-0010-0000-0400-000016000000}" name="UUSI kunnan vero-%, 2022" dataDxfId="7" dataCellStyle="Normaali 2">
      <calculatedColumnFormula>Z10-#REF!</calculatedColumnFormula>
    </tableColumn>
    <tableColumn id="23" xr3:uid="{00000000-0010-0000-0400-000017000000}" name="Kunnallisvero-%:n muutos, 2022" dataDxfId="6" dataCellStyle="Normaali 2">
      <calculatedColumnFormula>AA10-Z10</calculatedColumnFormula>
    </tableColumn>
    <tableColumn id="24" xr3:uid="{00000000-0010-0000-0400-000018000000}" name="Kunnallisvero-%:n tuotto, v. 2022" dataDxfId="5" dataCellStyle="Normaali 2"/>
    <tableColumn id="25" xr3:uid="{00000000-0010-0000-0400-000019000000}" name="Korotuspaine/laskuvara tulovero-%:iin 2023, %-yks." dataDxfId="4" dataCellStyle="Normaali 2">
      <calculatedColumnFormula>-U10/$AC10</calculatedColumnFormula>
    </tableColumn>
    <tableColumn id="26" xr3:uid="{00000000-0010-0000-0400-00001A000000}" name="Korotuspaine/laskuvara tulovero-%:iin 2024, %-yks." dataDxfId="3" dataCellStyle="Normaali 2">
      <calculatedColumnFormula>-V10/$AC10</calculatedColumnFormula>
    </tableColumn>
    <tableColumn id="27" xr3:uid="{00000000-0010-0000-0400-00001B000000}" name="Korotuspaine/laskuvara tulovero-%:iin 2025, %-yks." dataDxfId="2" dataCellStyle="Normaali 2">
      <calculatedColumnFormula>-W10/$AC10</calculatedColumnFormula>
    </tableColumn>
    <tableColumn id="28" xr3:uid="{00000000-0010-0000-0400-00001C000000}" name="Korotuspaine/laskuvara tulovero-%:iin 2026, %-yks." dataDxfId="1" dataCellStyle="Normaali 2">
      <calculatedColumnFormula>-X10/$AC10</calculatedColumnFormula>
    </tableColumn>
    <tableColumn id="29" xr3:uid="{00000000-0010-0000-0400-00001D000000}" name="LOPULLINEN lask. paine (pysyvä) 2027&gt; %-yks." dataDxfId="0" dataCellStyle="Normaali 2">
      <calculatedColumnFormula>-Y10/$AC10</calculatedColumnFormula>
    </tableColumn>
  </tableColumns>
  <tableStyleInfo name="TableStyleLight20" showFirstColumn="0" showLastColumn="0" showRowStripes="0"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C18"/>
  <sheetViews>
    <sheetView tabSelected="1" zoomScaleNormal="100" workbookViewId="0"/>
  </sheetViews>
  <sheetFormatPr defaultRowHeight="14.25" x14ac:dyDescent="0.2"/>
  <cols>
    <col min="1" max="1" width="77.5" customWidth="1"/>
  </cols>
  <sheetData>
    <row r="1" spans="1:3" ht="23.25" x14ac:dyDescent="0.35">
      <c r="A1" s="16" t="s">
        <v>351</v>
      </c>
      <c r="C1" s="111"/>
    </row>
    <row r="2" spans="1:3" x14ac:dyDescent="0.2">
      <c r="A2" s="181" t="s">
        <v>431</v>
      </c>
      <c r="C2" s="111"/>
    </row>
    <row r="3" spans="1:3" ht="27" customHeight="1" x14ac:dyDescent="0.2">
      <c r="A3" s="134" t="s">
        <v>434</v>
      </c>
    </row>
    <row r="4" spans="1:3" ht="57" x14ac:dyDescent="0.2">
      <c r="A4" s="134" t="s">
        <v>435</v>
      </c>
    </row>
    <row r="5" spans="1:3" ht="42.75" x14ac:dyDescent="0.2">
      <c r="A5" s="134" t="s">
        <v>428</v>
      </c>
    </row>
    <row r="6" spans="1:3" ht="42.75" x14ac:dyDescent="0.2">
      <c r="A6" s="158" t="s">
        <v>427</v>
      </c>
    </row>
    <row r="7" spans="1:3" ht="17.25" thickBot="1" x14ac:dyDescent="0.3">
      <c r="A7" s="135" t="s">
        <v>391</v>
      </c>
    </row>
    <row r="8" spans="1:3" ht="33" customHeight="1" thickTop="1" x14ac:dyDescent="0.2">
      <c r="A8" s="158" t="s">
        <v>392</v>
      </c>
    </row>
    <row r="9" spans="1:3" ht="28.5" customHeight="1" thickBot="1" x14ac:dyDescent="0.3">
      <c r="A9" s="135" t="s">
        <v>357</v>
      </c>
    </row>
    <row r="10" spans="1:3" ht="72" thickTop="1" x14ac:dyDescent="0.2">
      <c r="A10" s="134" t="s">
        <v>429</v>
      </c>
    </row>
    <row r="11" spans="1:3" ht="17.25" thickBot="1" x14ac:dyDescent="0.3">
      <c r="A11" s="135" t="s">
        <v>358</v>
      </c>
    </row>
    <row r="12" spans="1:3" ht="72" thickTop="1" x14ac:dyDescent="0.2">
      <c r="A12" s="134" t="s">
        <v>430</v>
      </c>
    </row>
    <row r="13" spans="1:3" ht="17.25" thickBot="1" x14ac:dyDescent="0.3">
      <c r="A13" s="160" t="s">
        <v>393</v>
      </c>
    </row>
    <row r="14" spans="1:3" ht="72" thickTop="1" x14ac:dyDescent="0.2">
      <c r="A14" s="134" t="s">
        <v>394</v>
      </c>
    </row>
    <row r="15" spans="1:3" ht="17.25" thickBot="1" x14ac:dyDescent="0.3">
      <c r="A15" s="135" t="s">
        <v>395</v>
      </c>
    </row>
    <row r="16" spans="1:3" ht="43.5" thickTop="1" x14ac:dyDescent="0.2">
      <c r="A16" s="134" t="s">
        <v>397</v>
      </c>
    </row>
    <row r="17" spans="1:1" ht="17.25" thickBot="1" x14ac:dyDescent="0.3">
      <c r="A17" s="160" t="s">
        <v>396</v>
      </c>
    </row>
    <row r="18" spans="1:1" ht="129" thickTop="1" x14ac:dyDescent="0.2">
      <c r="A18" s="158" t="s">
        <v>398</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zoomScale="97" zoomScaleNormal="110" workbookViewId="0">
      <selection activeCell="I16" sqref="I16"/>
    </sheetView>
  </sheetViews>
  <sheetFormatPr defaultRowHeight="14.25" x14ac:dyDescent="0.2"/>
  <cols>
    <col min="1" max="1" width="28.5" customWidth="1"/>
    <col min="2" max="8" width="15.25" customWidth="1"/>
    <col min="9" max="10" width="18.875" customWidth="1"/>
  </cols>
  <sheetData>
    <row r="1" spans="1:12" ht="23.25" x14ac:dyDescent="0.35">
      <c r="A1" s="144" t="s">
        <v>415</v>
      </c>
      <c r="B1" s="144"/>
    </row>
    <row r="3" spans="1:12" ht="45" x14ac:dyDescent="0.25">
      <c r="A3" s="155" t="s">
        <v>384</v>
      </c>
      <c r="B3" s="168" t="s">
        <v>416</v>
      </c>
      <c r="C3" s="168" t="s">
        <v>383</v>
      </c>
      <c r="D3" s="168" t="s">
        <v>408</v>
      </c>
      <c r="E3" s="168" t="s">
        <v>417</v>
      </c>
      <c r="F3" s="173" t="s">
        <v>420</v>
      </c>
      <c r="G3" s="173" t="s">
        <v>432</v>
      </c>
      <c r="H3" s="171" t="s">
        <v>418</v>
      </c>
      <c r="I3" s="169" t="s">
        <v>419</v>
      </c>
      <c r="J3" s="169" t="s">
        <v>433</v>
      </c>
    </row>
    <row r="4" spans="1:12" ht="15" x14ac:dyDescent="0.25">
      <c r="A4" s="152" t="s">
        <v>399</v>
      </c>
      <c r="B4" s="151">
        <v>21233.580999999995</v>
      </c>
      <c r="C4" s="151">
        <v>21800.502</v>
      </c>
      <c r="D4" s="154">
        <v>21902.25097149569</v>
      </c>
      <c r="E4" s="154">
        <v>21883.844042145905</v>
      </c>
      <c r="F4" s="154">
        <v>21883.844042145905</v>
      </c>
      <c r="G4" s="154">
        <v>21884.403270677325</v>
      </c>
      <c r="H4" s="172">
        <f>Taulukko6[[#This Row],[Marraskuu 2023, lopullinen laskelma]]-Taulukko6[[#This Row],[Lokakuun 2023 arvion mukainen]]</f>
        <v>0</v>
      </c>
      <c r="I4" s="154">
        <f>Taulukko6[[#This Row],[Marraskuu 2023, lopullinen laskelma]]-Taulukko6[[#This Row],[Syksyn 2022 arvion mukainen]]</f>
        <v>650.26304214591073</v>
      </c>
      <c r="J4" s="182">
        <f>Taulukko6[[#This Row],[Kesäkuu 2024, korjaukset huomioitu]]-Taulukko6[[#This Row],[Marraskuu 2023, lopullinen laskelma]]</f>
        <v>0.55922853141964879</v>
      </c>
    </row>
    <row r="5" spans="1:12" ht="15" x14ac:dyDescent="0.25">
      <c r="A5" s="162" t="s">
        <v>378</v>
      </c>
      <c r="B5" s="170">
        <v>62</v>
      </c>
      <c r="C5" s="170">
        <v>64</v>
      </c>
      <c r="D5" s="163">
        <v>64</v>
      </c>
      <c r="E5" s="163">
        <v>64</v>
      </c>
      <c r="F5" s="163">
        <v>64</v>
      </c>
      <c r="G5" s="163">
        <v>64</v>
      </c>
      <c r="H5" s="175">
        <f>Taulukko6[[#This Row],[Marraskuu 2023, lopullinen laskelma]]-Taulukko6[[#This Row],[Lokakuun 2023 arvion mukainen]]</f>
        <v>0</v>
      </c>
      <c r="I5" s="163">
        <f>Taulukko6[[#This Row],[Marraskuu 2023, lopullinen laskelma]]-Taulukko6[[#This Row],[Syksyn 2022 arvion mukainen]]</f>
        <v>2</v>
      </c>
      <c r="J5" s="183">
        <f>Taulukko6[[#This Row],[Kesäkuu 2024, korjaukset huomioitu]]-Taulukko6[[#This Row],[Marraskuu 2023, lopullinen laskelma]]</f>
        <v>0</v>
      </c>
    </row>
    <row r="6" spans="1:12" ht="30" x14ac:dyDescent="0.25">
      <c r="A6" s="174" t="s">
        <v>400</v>
      </c>
      <c r="B6" s="166">
        <f>SUM(B4:B5)</f>
        <v>21295.580999999995</v>
      </c>
      <c r="C6" s="161">
        <f>C4+C5</f>
        <v>21864.502</v>
      </c>
      <c r="D6" s="161">
        <f t="shared" ref="D6:F6" si="0">D4+D5</f>
        <v>21966.25097149569</v>
      </c>
      <c r="E6" s="161">
        <f t="shared" si="0"/>
        <v>21947.844042145905</v>
      </c>
      <c r="F6" s="161">
        <f t="shared" si="0"/>
        <v>21947.844042145905</v>
      </c>
      <c r="G6" s="161">
        <v>21948.403270677325</v>
      </c>
      <c r="H6" s="172">
        <f>Taulukko6[[#This Row],[Marraskuu 2023, lopullinen laskelma]]-Taulukko6[[#This Row],[Lokakuun 2023 arvion mukainen]]</f>
        <v>0</v>
      </c>
      <c r="I6" s="154">
        <f>Taulukko6[[#This Row],[Marraskuu 2023, lopullinen laskelma]]-Taulukko6[[#This Row],[Syksyn 2022 arvion mukainen]]</f>
        <v>652.26304214591073</v>
      </c>
      <c r="J6" s="182">
        <f>Taulukko6[[#This Row],[Kesäkuu 2024, korjaukset huomioitu]]-Taulukko6[[#This Row],[Marraskuu 2023, lopullinen laskelma]]</f>
        <v>0.55922853141964879</v>
      </c>
    </row>
    <row r="7" spans="1:12" ht="15" x14ac:dyDescent="0.25">
      <c r="A7" s="165" t="s">
        <v>382</v>
      </c>
      <c r="B7" s="151">
        <v>5361.1323025632328</v>
      </c>
      <c r="C7" s="151">
        <v>5361.1037528700026</v>
      </c>
      <c r="D7" s="154">
        <v>5361.1037528700026</v>
      </c>
      <c r="E7" s="154">
        <v>5361.1037528700026</v>
      </c>
      <c r="F7" s="154">
        <v>5361.1037528700026</v>
      </c>
      <c r="G7" s="154">
        <v>5361.1037528700026</v>
      </c>
      <c r="H7" s="172">
        <f>Taulukko6[[#This Row],[Marraskuu 2023, lopullinen laskelma]]-Taulukko6[[#This Row],[Lokakuun 2023 arvion mukainen]]</f>
        <v>0</v>
      </c>
      <c r="I7" s="154">
        <f>Taulukko6[[#This Row],[Marraskuu 2023, lopullinen laskelma]]-Taulukko6[[#This Row],[Syksyn 2022 arvion mukainen]]</f>
        <v>-2.8549693230161211E-2</v>
      </c>
      <c r="J7" s="182">
        <f>Taulukko6[[#This Row],[Kesäkuu 2024, korjaukset huomioitu]]-Taulukko6[[#This Row],[Marraskuu 2023, lopullinen laskelma]]</f>
        <v>0</v>
      </c>
      <c r="L7" s="111"/>
    </row>
    <row r="8" spans="1:12" ht="15" x14ac:dyDescent="0.25">
      <c r="A8" s="165" t="s">
        <v>409</v>
      </c>
      <c r="B8" s="151">
        <v>13173.448697436765</v>
      </c>
      <c r="C8" s="151">
        <v>13484.9151946</v>
      </c>
      <c r="D8" s="154">
        <v>13531.848379554061</v>
      </c>
      <c r="E8" s="154">
        <v>13531.848379554061</v>
      </c>
      <c r="F8" s="154">
        <v>13240.58525</v>
      </c>
      <c r="G8" s="154">
        <v>13240.58525</v>
      </c>
      <c r="H8" s="172">
        <f>Taulukko6[[#This Row],[Marraskuu 2023, lopullinen laskelma]]-Taulukko6[[#This Row],[Lokakuun 2023 arvion mukainen]]</f>
        <v>-291.26312955406138</v>
      </c>
      <c r="I8" s="154">
        <f>Taulukko6[[#This Row],[Marraskuu 2023, lopullinen laskelma]]-Taulukko6[[#This Row],[Syksyn 2022 arvion mukainen]]</f>
        <v>67.136552563235455</v>
      </c>
      <c r="J8" s="182">
        <f>Taulukko6[[#This Row],[Kesäkuu 2024, korjaukset huomioitu]]-Taulukko6[[#This Row],[Marraskuu 2023, lopullinen laskelma]]</f>
        <v>0</v>
      </c>
      <c r="L8" s="111"/>
    </row>
    <row r="9" spans="1:12" ht="15" x14ac:dyDescent="0.25">
      <c r="A9" s="165" t="s">
        <v>411</v>
      </c>
      <c r="B9" s="151">
        <v>817</v>
      </c>
      <c r="C9" s="151">
        <v>913.43634399999996</v>
      </c>
      <c r="D9" s="154">
        <v>905.48007039595905</v>
      </c>
      <c r="E9" s="154">
        <v>905.48007039595905</v>
      </c>
      <c r="F9" s="154">
        <v>901.52949978779179</v>
      </c>
      <c r="G9" s="154">
        <v>901.52949978779202</v>
      </c>
      <c r="H9" s="172">
        <f>Taulukko6[[#This Row],[Marraskuu 2023, lopullinen laskelma]]-Taulukko6[[#This Row],[Lokakuun 2023 arvion mukainen]]</f>
        <v>-3.9505706081672542</v>
      </c>
      <c r="I9" s="154">
        <f>Taulukko6[[#This Row],[Marraskuu 2023, lopullinen laskelma]]-Taulukko6[[#This Row],[Syksyn 2022 arvion mukainen]]</f>
        <v>84.529499787791792</v>
      </c>
      <c r="J9" s="182">
        <f>Taulukko6[[#This Row],[Kesäkuu 2024, korjaukset huomioitu]]-Taulukko6[[#This Row],[Marraskuu 2023, lopullinen laskelma]]</f>
        <v>0</v>
      </c>
      <c r="L9" s="111"/>
    </row>
    <row r="10" spans="1:12" ht="15" x14ac:dyDescent="0.25">
      <c r="A10" s="165" t="s">
        <v>412</v>
      </c>
      <c r="B10" s="151">
        <v>1944</v>
      </c>
      <c r="C10" s="151">
        <v>1944</v>
      </c>
      <c r="D10" s="154">
        <v>1944</v>
      </c>
      <c r="E10" s="154">
        <v>1944</v>
      </c>
      <c r="F10" s="154">
        <v>1944</v>
      </c>
      <c r="G10" s="154">
        <v>1944</v>
      </c>
      <c r="H10" s="172">
        <f>Taulukko6[[#This Row],[Marraskuu 2023, lopullinen laskelma]]-Taulukko6[[#This Row],[Lokakuun 2023 arvion mukainen]]</f>
        <v>0</v>
      </c>
      <c r="I10" s="154">
        <f>Taulukko6[[#This Row],[Marraskuu 2023, lopullinen laskelma]]-Taulukko6[[#This Row],[Syksyn 2022 arvion mukainen]]</f>
        <v>0</v>
      </c>
      <c r="J10" s="182">
        <f>Taulukko6[[#This Row],[Kesäkuu 2024, korjaukset huomioitu]]-Taulukko6[[#This Row],[Marraskuu 2023, lopullinen laskelma]]</f>
        <v>0</v>
      </c>
      <c r="L10" s="111"/>
    </row>
    <row r="11" spans="1:12" ht="15" x14ac:dyDescent="0.25">
      <c r="A11" s="156" t="s">
        <v>401</v>
      </c>
      <c r="B11" s="167">
        <f>SUM(B7:B10)</f>
        <v>21295.580999999998</v>
      </c>
      <c r="C11" s="157">
        <f>SUM(C7:C10)</f>
        <v>21703.455291470003</v>
      </c>
      <c r="D11" s="157">
        <f>SUM(D7:D10)</f>
        <v>21742.432202820022</v>
      </c>
      <c r="E11" s="157">
        <f>SUM(E7:E10)</f>
        <v>21742.432202820022</v>
      </c>
      <c r="F11" s="157">
        <f>SUM(F7:F10)</f>
        <v>21447.218502657794</v>
      </c>
      <c r="G11" s="157">
        <v>21447.218502657794</v>
      </c>
      <c r="H11" s="175">
        <f>Taulukko6[[#This Row],[Marraskuu 2023, lopullinen laskelma]]-Taulukko6[[#This Row],[Lokakuun 2023 arvion mukainen]]</f>
        <v>-295.21370016222863</v>
      </c>
      <c r="I11" s="163">
        <f>Taulukko6[[#This Row],[Marraskuu 2023, lopullinen laskelma]]-Taulukko6[[#This Row],[Syksyn 2022 arvion mukainen]]</f>
        <v>151.63750265779527</v>
      </c>
      <c r="J11" s="183">
        <f>Taulukko6[[#This Row],[Kesäkuu 2024, korjaukset huomioitu]]-Taulukko6[[#This Row],[Marraskuu 2023, lopullinen laskelma]]</f>
        <v>0</v>
      </c>
    </row>
    <row r="12" spans="1:12" ht="15" x14ac:dyDescent="0.25">
      <c r="A12" s="151" t="s">
        <v>410</v>
      </c>
      <c r="B12" s="151">
        <f>B6-B11</f>
        <v>0</v>
      </c>
      <c r="C12" s="151">
        <f>C6-C11</f>
        <v>161.04670852999698</v>
      </c>
      <c r="D12" s="151">
        <f>D6-D11</f>
        <v>223.81876867566825</v>
      </c>
      <c r="E12" s="151">
        <f>E6-E11</f>
        <v>205.41183932588319</v>
      </c>
      <c r="F12" s="151">
        <f>F6-F11</f>
        <v>500.62553948811183</v>
      </c>
      <c r="G12" s="151">
        <v>501.18476801953125</v>
      </c>
      <c r="H12" s="172">
        <f>Taulukko6[[#This Row],[Marraskuu 2023, lopullinen laskelma]]-Taulukko6[[#This Row],[Lokakuun 2023 arvion mukainen]]</f>
        <v>295.21370016222863</v>
      </c>
      <c r="I12" s="154">
        <f>Taulukko6[[#This Row],[Marraskuu 2023, lopullinen laskelma]]-Taulukko6[[#This Row],[Syksyn 2022 arvion mukainen]]</f>
        <v>500.62553948811183</v>
      </c>
      <c r="J12" s="182">
        <f>Taulukko6[[#This Row],[Kesäkuu 2024, korjaukset huomioitu]]-Taulukko6[[#This Row],[Marraskuu 2023, lopullinen laskelma]]</f>
        <v>0.55922853141942142</v>
      </c>
      <c r="L12" s="111"/>
    </row>
    <row r="13" spans="1:12" ht="15" x14ac:dyDescent="0.25">
      <c r="A13" s="153" t="s">
        <v>385</v>
      </c>
      <c r="B13" s="166">
        <f>B11+B12</f>
        <v>21295.580999999998</v>
      </c>
      <c r="C13" s="161">
        <f>C11+C12</f>
        <v>21864.502</v>
      </c>
      <c r="D13" s="161">
        <f>D11+D12</f>
        <v>21966.25097149569</v>
      </c>
      <c r="E13" s="161">
        <f>E11+E12</f>
        <v>21947.844042145905</v>
      </c>
      <c r="F13" s="161">
        <f>F11+F12</f>
        <v>21947.844042145905</v>
      </c>
      <c r="G13" s="161">
        <v>21948.403270677325</v>
      </c>
      <c r="H13" s="172">
        <f>Taulukko6[[#This Row],[Marraskuu 2023, lopullinen laskelma]]-Taulukko6[[#This Row],[Lokakuun 2023 arvion mukainen]]</f>
        <v>0</v>
      </c>
      <c r="I13" s="154">
        <f>Taulukko6[[#This Row],[Marraskuu 2023, lopullinen laskelma]]-Taulukko6[[#This Row],[Syksyn 2022 arvion mukainen]]</f>
        <v>652.26304214590709</v>
      </c>
      <c r="J13" s="182">
        <f>Taulukko6[[#This Row],[Kesäkuu 2024, korjaukset huomioitu]]-Taulukko6[[#This Row],[Marraskuu 2023, lopullinen laskelma]]</f>
        <v>0.55922853141964879</v>
      </c>
    </row>
    <row r="16" spans="1:12" x14ac:dyDescent="0.2">
      <c r="A16" s="164"/>
      <c r="B16" s="164"/>
    </row>
    <row r="17" spans="1:2" x14ac:dyDescent="0.2">
      <c r="A17" s="164"/>
      <c r="B17" s="164"/>
    </row>
    <row r="18" spans="1:2" x14ac:dyDescent="0.2">
      <c r="A18" s="164"/>
      <c r="B18" s="164"/>
    </row>
  </sheetData>
  <phoneticPr fontId="28"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7"/>
  <sheetViews>
    <sheetView zoomScale="80" zoomScaleNormal="80" workbookViewId="0">
      <selection activeCell="P3" sqref="P3"/>
    </sheetView>
  </sheetViews>
  <sheetFormatPr defaultRowHeight="14.25" x14ac:dyDescent="0.2"/>
  <cols>
    <col min="2" max="2" width="13.125" bestFit="1" customWidth="1"/>
    <col min="3" max="3" width="16.125" customWidth="1"/>
    <col min="4" max="4" width="19.625" bestFit="1" customWidth="1"/>
    <col min="5" max="6" width="16.125" customWidth="1"/>
    <col min="7" max="7" width="19.625" bestFit="1" customWidth="1"/>
    <col min="8" max="8" width="16.125" customWidth="1"/>
    <col min="9" max="9" width="16.625" customWidth="1"/>
    <col min="10" max="10" width="18.25" bestFit="1" customWidth="1"/>
    <col min="11" max="11" width="18.375" customWidth="1"/>
    <col min="12" max="12" width="18" customWidth="1"/>
    <col min="13" max="13" width="16.625" customWidth="1"/>
    <col min="14" max="14" width="18.75" customWidth="1"/>
    <col min="15" max="15" width="16.5" customWidth="1"/>
  </cols>
  <sheetData>
    <row r="1" spans="1:15" ht="23.25" x14ac:dyDescent="0.35">
      <c r="A1" s="144" t="s">
        <v>359</v>
      </c>
    </row>
    <row r="2" spans="1:15" x14ac:dyDescent="0.2">
      <c r="A2" s="68"/>
    </row>
    <row r="3" spans="1:15" s="138" customFormat="1" ht="57" x14ac:dyDescent="0.2">
      <c r="A3" s="139" t="s">
        <v>6</v>
      </c>
      <c r="B3" s="139" t="s">
        <v>343</v>
      </c>
      <c r="C3" s="139" t="s">
        <v>379</v>
      </c>
      <c r="D3" s="139" t="s">
        <v>402</v>
      </c>
      <c r="E3" s="139" t="s">
        <v>403</v>
      </c>
      <c r="F3" s="139" t="s">
        <v>407</v>
      </c>
      <c r="G3" s="139" t="s">
        <v>404</v>
      </c>
      <c r="H3" s="139" t="s">
        <v>405</v>
      </c>
      <c r="I3" s="139" t="s">
        <v>360</v>
      </c>
      <c r="J3" s="139" t="s">
        <v>361</v>
      </c>
      <c r="K3" s="139" t="s">
        <v>362</v>
      </c>
      <c r="L3" s="139" t="s">
        <v>406</v>
      </c>
      <c r="M3" s="139" t="s">
        <v>365</v>
      </c>
      <c r="N3" s="139" t="s">
        <v>363</v>
      </c>
      <c r="O3" s="139" t="s">
        <v>364</v>
      </c>
    </row>
    <row r="4" spans="1:15" ht="15" x14ac:dyDescent="0.25">
      <c r="A4" s="136"/>
      <c r="B4" s="136" t="s">
        <v>7</v>
      </c>
      <c r="C4" s="137">
        <f t="shared" ref="C4:K4" si="0">SUM(C5:C297)</f>
        <v>19915100128.942543</v>
      </c>
      <c r="D4" s="137">
        <f t="shared" si="0"/>
        <v>8783427.0318187196</v>
      </c>
      <c r="E4" s="137">
        <f t="shared" si="0"/>
        <v>19923883555.974365</v>
      </c>
      <c r="F4" s="137">
        <f t="shared" si="0"/>
        <v>21192151721.93145</v>
      </c>
      <c r="G4" s="137">
        <f t="shared" si="0"/>
        <v>210657859.37586197</v>
      </c>
      <c r="H4" s="137">
        <f t="shared" si="0"/>
        <v>21402809581.30732</v>
      </c>
      <c r="I4" s="137">
        <f t="shared" si="0"/>
        <v>20663346568.64082</v>
      </c>
      <c r="J4" s="140">
        <f t="shared" si="0"/>
        <v>21402809581.307301</v>
      </c>
      <c r="K4" s="137">
        <f t="shared" si="0"/>
        <v>456829473.26999986</v>
      </c>
      <c r="L4" s="137">
        <f t="shared" ref="L4:O4" si="1">SUM(L5:L297)</f>
        <v>481593689.36999977</v>
      </c>
      <c r="M4" s="137">
        <f t="shared" si="1"/>
        <v>469211581.32000029</v>
      </c>
      <c r="N4" s="140">
        <f t="shared" si="1"/>
        <v>481593689.36999965</v>
      </c>
      <c r="O4" s="141">
        <f t="shared" si="1"/>
        <v>21884403270.677319</v>
      </c>
    </row>
    <row r="5" spans="1:15" ht="15" x14ac:dyDescent="0.25">
      <c r="A5" s="136">
        <v>5</v>
      </c>
      <c r="B5" s="136" t="s">
        <v>8</v>
      </c>
      <c r="C5" s="137">
        <v>37949859.549999997</v>
      </c>
      <c r="D5" s="137"/>
      <c r="E5" s="137">
        <v>37949859.549999997</v>
      </c>
      <c r="F5" s="137">
        <v>40071786.619999997</v>
      </c>
      <c r="G5" s="137"/>
      <c r="H5" s="137">
        <v>40071786.619999997</v>
      </c>
      <c r="I5" s="137">
        <f>(Taulukko2[[#This Row],[Sote-nettokustannus TP2021 (oikaisut huomioitu)]]+Taulukko2[[#This Row],[Sote-nettokustannus TP2022 (oikaisut huomioitu)]])/2</f>
        <v>39010823.084999993</v>
      </c>
      <c r="J5" s="140">
        <f>(I5/$I$4)*$H$4</f>
        <v>40406872.881155126</v>
      </c>
      <c r="K5" s="137">
        <v>955756.07000000007</v>
      </c>
      <c r="L5" s="137">
        <v>964181.98</v>
      </c>
      <c r="M5" s="137">
        <f>AVERAGE(K5:L5)</f>
        <v>959969.02500000002</v>
      </c>
      <c r="N5" s="140">
        <f>(M5/$M$4)*$L$4</f>
        <v>985301.81870207214</v>
      </c>
      <c r="O5" s="141">
        <f t="shared" ref="O5:O68" si="2">N5+J5</f>
        <v>41392174.699857198</v>
      </c>
    </row>
    <row r="6" spans="1:15" ht="15" x14ac:dyDescent="0.25">
      <c r="A6" s="136">
        <v>9</v>
      </c>
      <c r="B6" s="136" t="s">
        <v>9</v>
      </c>
      <c r="C6" s="137">
        <v>10417007.789999999</v>
      </c>
      <c r="D6" s="137">
        <v>-13078.115</v>
      </c>
      <c r="E6" s="137">
        <v>10403929.674999999</v>
      </c>
      <c r="F6" s="137">
        <v>10607173.58</v>
      </c>
      <c r="G6" s="137">
        <v>146177.5534</v>
      </c>
      <c r="H6" s="137">
        <v>10753351.133400001</v>
      </c>
      <c r="I6" s="137">
        <f>(Taulukko2[[#This Row],[Sote-nettokustannus TP2021 (oikaisut huomioitu)]]+Taulukko2[[#This Row],[Sote-nettokustannus TP2022 (oikaisut huomioitu)]])/2</f>
        <v>10578640.404199999</v>
      </c>
      <c r="J6" s="140">
        <f t="shared" ref="J6:J69" si="3">(I6/$I$4)*$H$4</f>
        <v>10957209.929577701</v>
      </c>
      <c r="K6" s="137">
        <v>333521.96999999997</v>
      </c>
      <c r="L6" s="137">
        <v>433059.76</v>
      </c>
      <c r="M6" s="137">
        <f t="shared" ref="M6:M69" si="4">AVERAGE(K6:L6)</f>
        <v>383290.86499999999</v>
      </c>
      <c r="N6" s="140">
        <f t="shared" ref="N6:N69" si="5">(M6/$M$4)*$L$4</f>
        <v>393405.5959528386</v>
      </c>
      <c r="O6" s="141">
        <f t="shared" si="2"/>
        <v>11350615.525530539</v>
      </c>
    </row>
    <row r="7" spans="1:15" ht="15" x14ac:dyDescent="0.25">
      <c r="A7" s="136">
        <v>10</v>
      </c>
      <c r="B7" s="136" t="s">
        <v>10</v>
      </c>
      <c r="C7" s="137">
        <v>49719888.63000001</v>
      </c>
      <c r="D7" s="137"/>
      <c r="E7" s="137">
        <v>49719888.63000001</v>
      </c>
      <c r="F7" s="137">
        <v>50880913.950000003</v>
      </c>
      <c r="G7" s="137"/>
      <c r="H7" s="137">
        <v>50880913.950000003</v>
      </c>
      <c r="I7" s="137">
        <f>(Taulukko2[[#This Row],[Sote-nettokustannus TP2021 (oikaisut huomioitu)]]+Taulukko2[[#This Row],[Sote-nettokustannus TP2022 (oikaisut huomioitu)]])/2</f>
        <v>50300401.290000007</v>
      </c>
      <c r="J7" s="140">
        <f t="shared" si="3"/>
        <v>52100462.386235297</v>
      </c>
      <c r="K7" s="137">
        <v>1205716.78</v>
      </c>
      <c r="L7" s="137">
        <v>1154672.6299999999</v>
      </c>
      <c r="M7" s="137">
        <f t="shared" si="4"/>
        <v>1180194.7050000001</v>
      </c>
      <c r="N7" s="140">
        <f t="shared" si="5"/>
        <v>1211339.0734238073</v>
      </c>
      <c r="O7" s="141">
        <f t="shared" si="2"/>
        <v>53311801.459659107</v>
      </c>
    </row>
    <row r="8" spans="1:15" ht="15" x14ac:dyDescent="0.25">
      <c r="A8" s="136">
        <v>16</v>
      </c>
      <c r="B8" s="136" t="s">
        <v>11</v>
      </c>
      <c r="C8" s="137">
        <v>28542271.930000007</v>
      </c>
      <c r="D8" s="137">
        <v>8586.1013207534997</v>
      </c>
      <c r="E8" s="137">
        <v>28550858.031320762</v>
      </c>
      <c r="F8" s="137">
        <v>32111552.859999999</v>
      </c>
      <c r="G8" s="137">
        <v>862479.45673762495</v>
      </c>
      <c r="H8" s="137">
        <v>32974032.316737626</v>
      </c>
      <c r="I8" s="137">
        <f>(Taulukko2[[#This Row],[Sote-nettokustannus TP2021 (oikaisut huomioitu)]]+Taulukko2[[#This Row],[Sote-nettokustannus TP2022 (oikaisut huomioitu)]])/2</f>
        <v>30762445.174029194</v>
      </c>
      <c r="J8" s="140">
        <f t="shared" si="3"/>
        <v>31863316.725005262</v>
      </c>
      <c r="K8" s="137">
        <v>846012.58000000007</v>
      </c>
      <c r="L8" s="137">
        <v>879720.01</v>
      </c>
      <c r="M8" s="137">
        <f t="shared" si="4"/>
        <v>862866.29500000004</v>
      </c>
      <c r="N8" s="140">
        <f t="shared" si="5"/>
        <v>885636.62745286885</v>
      </c>
      <c r="O8" s="141">
        <f t="shared" si="2"/>
        <v>32748953.352458131</v>
      </c>
    </row>
    <row r="9" spans="1:15" ht="15" x14ac:dyDescent="0.25">
      <c r="A9" s="136">
        <v>18</v>
      </c>
      <c r="B9" s="136" t="s">
        <v>12</v>
      </c>
      <c r="C9" s="137">
        <v>15175794.720000001</v>
      </c>
      <c r="D9" s="137"/>
      <c r="E9" s="137">
        <v>15175794.720000001</v>
      </c>
      <c r="F9" s="137">
        <v>16659081.73</v>
      </c>
      <c r="G9" s="137"/>
      <c r="H9" s="137">
        <v>16659081.73</v>
      </c>
      <c r="I9" s="137">
        <f>(Taulukko2[[#This Row],[Sote-nettokustannus TP2021 (oikaisut huomioitu)]]+Taulukko2[[#This Row],[Sote-nettokustannus TP2022 (oikaisut huomioitu)]])/2</f>
        <v>15917438.225000001</v>
      </c>
      <c r="J9" s="140">
        <f t="shared" si="3"/>
        <v>16487063.129886145</v>
      </c>
      <c r="K9" s="137">
        <v>461466.39999999997</v>
      </c>
      <c r="L9" s="137">
        <v>428216.76</v>
      </c>
      <c r="M9" s="137">
        <f t="shared" si="4"/>
        <v>444841.57999999996</v>
      </c>
      <c r="N9" s="140">
        <f t="shared" si="5"/>
        <v>456580.58374154655</v>
      </c>
      <c r="O9" s="141">
        <f t="shared" si="2"/>
        <v>16943643.713627692</v>
      </c>
    </row>
    <row r="10" spans="1:15" ht="15" x14ac:dyDescent="0.25">
      <c r="A10" s="136">
        <v>19</v>
      </c>
      <c r="B10" s="136" t="s">
        <v>13</v>
      </c>
      <c r="C10" s="137">
        <v>12544570.08</v>
      </c>
      <c r="D10" s="137"/>
      <c r="E10" s="137">
        <v>12544570.08</v>
      </c>
      <c r="F10" s="137">
        <v>13522474.65</v>
      </c>
      <c r="G10" s="137"/>
      <c r="H10" s="137">
        <v>13522474.65</v>
      </c>
      <c r="I10" s="137">
        <f>(Taulukko2[[#This Row],[Sote-nettokustannus TP2021 (oikaisut huomioitu)]]+Taulukko2[[#This Row],[Sote-nettokustannus TP2022 (oikaisut huomioitu)]])/2</f>
        <v>13033522.365</v>
      </c>
      <c r="J10" s="140">
        <f t="shared" si="3"/>
        <v>13499942.829935998</v>
      </c>
      <c r="K10" s="137">
        <v>318414.58</v>
      </c>
      <c r="L10" s="137">
        <v>344466.27</v>
      </c>
      <c r="M10" s="137">
        <f t="shared" si="4"/>
        <v>331440.42500000005</v>
      </c>
      <c r="N10" s="140">
        <f t="shared" si="5"/>
        <v>340186.86545004696</v>
      </c>
      <c r="O10" s="141">
        <f t="shared" si="2"/>
        <v>13840129.695386045</v>
      </c>
    </row>
    <row r="11" spans="1:15" ht="15" x14ac:dyDescent="0.25">
      <c r="A11" s="136">
        <v>20</v>
      </c>
      <c r="B11" s="136" t="s">
        <v>14</v>
      </c>
      <c r="C11" s="137">
        <v>59133545.219999991</v>
      </c>
      <c r="D11" s="137"/>
      <c r="E11" s="137">
        <v>59133545.219999991</v>
      </c>
      <c r="F11" s="137">
        <v>66359007.189999998</v>
      </c>
      <c r="G11" s="137"/>
      <c r="H11" s="137">
        <v>66359007.189999998</v>
      </c>
      <c r="I11" s="137">
        <f>(Taulukko2[[#This Row],[Sote-nettokustannus TP2021 (oikaisut huomioitu)]]+Taulukko2[[#This Row],[Sote-nettokustannus TP2022 (oikaisut huomioitu)]])/2</f>
        <v>62746276.204999998</v>
      </c>
      <c r="J11" s="140">
        <f t="shared" si="3"/>
        <v>64991728.086766772</v>
      </c>
      <c r="K11" s="137">
        <v>1305298.58</v>
      </c>
      <c r="L11" s="137">
        <v>1355112.1</v>
      </c>
      <c r="M11" s="137">
        <f t="shared" si="4"/>
        <v>1330205.3400000001</v>
      </c>
      <c r="N11" s="140">
        <f t="shared" si="5"/>
        <v>1365308.3658081659</v>
      </c>
      <c r="O11" s="141">
        <f t="shared" si="2"/>
        <v>66357036.452574939</v>
      </c>
    </row>
    <row r="12" spans="1:15" ht="15" x14ac:dyDescent="0.25">
      <c r="A12" s="136">
        <v>46</v>
      </c>
      <c r="B12" s="136" t="s">
        <v>15</v>
      </c>
      <c r="C12" s="137">
        <v>6019633.4899999984</v>
      </c>
      <c r="D12" s="137"/>
      <c r="E12" s="137">
        <v>6019633.4899999984</v>
      </c>
      <c r="F12" s="137">
        <v>6703051.6100000003</v>
      </c>
      <c r="G12" s="137"/>
      <c r="H12" s="137">
        <v>6703051.6100000003</v>
      </c>
      <c r="I12" s="137">
        <f>(Taulukko2[[#This Row],[Sote-nettokustannus TP2021 (oikaisut huomioitu)]]+Taulukko2[[#This Row],[Sote-nettokustannus TP2022 (oikaisut huomioitu)]])/2</f>
        <v>6361342.5499999989</v>
      </c>
      <c r="J12" s="140">
        <f t="shared" si="3"/>
        <v>6588990.9374962179</v>
      </c>
      <c r="K12" s="137">
        <v>136428.15</v>
      </c>
      <c r="L12" s="137">
        <v>153200.62</v>
      </c>
      <c r="M12" s="137">
        <f t="shared" si="4"/>
        <v>144814.38500000001</v>
      </c>
      <c r="N12" s="140">
        <f t="shared" si="5"/>
        <v>148635.91761694822</v>
      </c>
      <c r="O12" s="141">
        <f t="shared" si="2"/>
        <v>6737626.8551131664</v>
      </c>
    </row>
    <row r="13" spans="1:15" ht="15" x14ac:dyDescent="0.25">
      <c r="A13" s="136">
        <v>47</v>
      </c>
      <c r="B13" s="136" t="s">
        <v>16</v>
      </c>
      <c r="C13" s="137">
        <v>8905430.0800000001</v>
      </c>
      <c r="D13" s="137"/>
      <c r="E13" s="137">
        <v>8905430.0800000001</v>
      </c>
      <c r="F13" s="137">
        <v>9509253.1799999997</v>
      </c>
      <c r="G13" s="137"/>
      <c r="H13" s="137">
        <v>9509253.1799999997</v>
      </c>
      <c r="I13" s="137">
        <f>(Taulukko2[[#This Row],[Sote-nettokustannus TP2021 (oikaisut huomioitu)]]+Taulukko2[[#This Row],[Sote-nettokustannus TP2022 (oikaisut huomioitu)]])/2</f>
        <v>9207341.629999999</v>
      </c>
      <c r="J13" s="140">
        <f t="shared" si="3"/>
        <v>9536837.5593138989</v>
      </c>
      <c r="K13" s="137">
        <v>333251.82</v>
      </c>
      <c r="L13" s="137">
        <v>372267.76</v>
      </c>
      <c r="M13" s="137">
        <f t="shared" si="4"/>
        <v>352759.79000000004</v>
      </c>
      <c r="N13" s="140">
        <f t="shared" si="5"/>
        <v>362068.8309729172</v>
      </c>
      <c r="O13" s="141">
        <f t="shared" si="2"/>
        <v>9898906.3902868163</v>
      </c>
    </row>
    <row r="14" spans="1:15" ht="15" x14ac:dyDescent="0.25">
      <c r="A14" s="136">
        <v>49</v>
      </c>
      <c r="B14" s="136" t="s">
        <v>17</v>
      </c>
      <c r="C14" s="137">
        <v>811295682.06000006</v>
      </c>
      <c r="D14" s="137"/>
      <c r="E14" s="137">
        <v>811295682.06000006</v>
      </c>
      <c r="F14" s="137">
        <v>880202696.83000004</v>
      </c>
      <c r="G14" s="137"/>
      <c r="H14" s="137">
        <v>880202696.83000004</v>
      </c>
      <c r="I14" s="137">
        <f>(Taulukko2[[#This Row],[Sote-nettokustannus TP2021 (oikaisut huomioitu)]]+Taulukko2[[#This Row],[Sote-nettokustannus TP2022 (oikaisut huomioitu)]])/2</f>
        <v>845749189.44500005</v>
      </c>
      <c r="J14" s="140">
        <f t="shared" si="3"/>
        <v>876015353.81047475</v>
      </c>
      <c r="K14" s="137">
        <v>21524130.320000004</v>
      </c>
      <c r="L14" s="137">
        <v>10426028.449999999</v>
      </c>
      <c r="M14" s="137">
        <f t="shared" si="4"/>
        <v>15975079.385000002</v>
      </c>
      <c r="N14" s="140">
        <f t="shared" si="5"/>
        <v>16396648.602230143</v>
      </c>
      <c r="O14" s="141">
        <f t="shared" si="2"/>
        <v>892412002.41270494</v>
      </c>
    </row>
    <row r="15" spans="1:15" ht="15" x14ac:dyDescent="0.25">
      <c r="A15" s="136">
        <v>50</v>
      </c>
      <c r="B15" s="136" t="s">
        <v>18</v>
      </c>
      <c r="C15" s="137">
        <v>43836768.089999981</v>
      </c>
      <c r="D15" s="137"/>
      <c r="E15" s="137">
        <v>43836768.089999981</v>
      </c>
      <c r="F15" s="137">
        <v>47185700.25</v>
      </c>
      <c r="G15" s="137"/>
      <c r="H15" s="137">
        <v>47185700.25</v>
      </c>
      <c r="I15" s="137">
        <f>(Taulukko2[[#This Row],[Sote-nettokustannus TP2021 (oikaisut huomioitu)]]+Taulukko2[[#This Row],[Sote-nettokustannus TP2022 (oikaisut huomioitu)]])/2</f>
        <v>45511234.169999987</v>
      </c>
      <c r="J15" s="140">
        <f t="shared" si="3"/>
        <v>47139909.090479352</v>
      </c>
      <c r="K15" s="137">
        <v>1335255.3500000001</v>
      </c>
      <c r="L15" s="137">
        <v>1429674.78</v>
      </c>
      <c r="M15" s="137">
        <f t="shared" si="4"/>
        <v>1382465.0649999999</v>
      </c>
      <c r="N15" s="140">
        <f t="shared" si="5"/>
        <v>1418947.1820057719</v>
      </c>
      <c r="O15" s="141">
        <f t="shared" si="2"/>
        <v>48558856.272485122</v>
      </c>
    </row>
    <row r="16" spans="1:15" ht="15" x14ac:dyDescent="0.25">
      <c r="A16" s="136">
        <v>51</v>
      </c>
      <c r="B16" s="136" t="s">
        <v>19</v>
      </c>
      <c r="C16" s="137">
        <v>37362412.149999999</v>
      </c>
      <c r="D16" s="137"/>
      <c r="E16" s="137">
        <v>37362412.149999999</v>
      </c>
      <c r="F16" s="137">
        <v>41251674.759999998</v>
      </c>
      <c r="G16" s="137"/>
      <c r="H16" s="137">
        <v>41251674.759999998</v>
      </c>
      <c r="I16" s="137">
        <f>(Taulukko2[[#This Row],[Sote-nettokustannus TP2021 (oikaisut huomioitu)]]+Taulukko2[[#This Row],[Sote-nettokustannus TP2022 (oikaisut huomioitu)]])/2</f>
        <v>39307043.454999998</v>
      </c>
      <c r="J16" s="140">
        <f t="shared" si="3"/>
        <v>40713693.857716411</v>
      </c>
      <c r="K16" s="137">
        <v>916257.93</v>
      </c>
      <c r="L16" s="137">
        <v>965123.41</v>
      </c>
      <c r="M16" s="137">
        <f t="shared" si="4"/>
        <v>940690.67</v>
      </c>
      <c r="N16" s="140">
        <f t="shared" si="5"/>
        <v>965514.72375587432</v>
      </c>
      <c r="O16" s="141">
        <f t="shared" si="2"/>
        <v>41679208.581472285</v>
      </c>
    </row>
    <row r="17" spans="1:15" ht="15" x14ac:dyDescent="0.25">
      <c r="A17" s="136">
        <v>52</v>
      </c>
      <c r="B17" s="136" t="s">
        <v>20</v>
      </c>
      <c r="C17" s="137">
        <v>10304227.800000001</v>
      </c>
      <c r="D17" s="137"/>
      <c r="E17" s="137">
        <v>10304227.800000001</v>
      </c>
      <c r="F17" s="137">
        <v>10560414.17</v>
      </c>
      <c r="G17" s="137"/>
      <c r="H17" s="137">
        <v>10560414.17</v>
      </c>
      <c r="I17" s="137">
        <f>(Taulukko2[[#This Row],[Sote-nettokustannus TP2021 (oikaisut huomioitu)]]+Taulukko2[[#This Row],[Sote-nettokustannus TP2022 (oikaisut huomioitu)]])/2</f>
        <v>10432320.984999999</v>
      </c>
      <c r="J17" s="140">
        <f t="shared" si="3"/>
        <v>10805654.291831307</v>
      </c>
      <c r="K17" s="137">
        <v>253212.59999999998</v>
      </c>
      <c r="L17" s="137">
        <v>275317.77</v>
      </c>
      <c r="M17" s="137">
        <f t="shared" si="4"/>
        <v>264265.185</v>
      </c>
      <c r="N17" s="140">
        <f t="shared" si="5"/>
        <v>271238.9260686193</v>
      </c>
      <c r="O17" s="141">
        <f t="shared" si="2"/>
        <v>11076893.217899926</v>
      </c>
    </row>
    <row r="18" spans="1:15" ht="15" x14ac:dyDescent="0.25">
      <c r="A18" s="136">
        <v>61</v>
      </c>
      <c r="B18" s="136" t="s">
        <v>21</v>
      </c>
      <c r="C18" s="137">
        <v>69213092.780000016</v>
      </c>
      <c r="D18" s="137"/>
      <c r="E18" s="137">
        <v>69213092.780000016</v>
      </c>
      <c r="F18" s="137">
        <v>72659667.650000006</v>
      </c>
      <c r="G18" s="137"/>
      <c r="H18" s="137">
        <v>72659667.650000006</v>
      </c>
      <c r="I18" s="137">
        <f>(Taulukko2[[#This Row],[Sote-nettokustannus TP2021 (oikaisut huomioitu)]]+Taulukko2[[#This Row],[Sote-nettokustannus TP2022 (oikaisut huomioitu)]])/2</f>
        <v>70936380.215000004</v>
      </c>
      <c r="J18" s="140">
        <f t="shared" si="3"/>
        <v>73474924.939456537</v>
      </c>
      <c r="K18" s="137">
        <v>1568368.49</v>
      </c>
      <c r="L18" s="137">
        <v>1659587.27</v>
      </c>
      <c r="M18" s="137">
        <f t="shared" si="4"/>
        <v>1613977.88</v>
      </c>
      <c r="N18" s="140">
        <f t="shared" si="5"/>
        <v>1656569.4299447993</v>
      </c>
      <c r="O18" s="141">
        <f t="shared" si="2"/>
        <v>75131494.369401336</v>
      </c>
    </row>
    <row r="19" spans="1:15" ht="15" x14ac:dyDescent="0.25">
      <c r="A19" s="136">
        <v>69</v>
      </c>
      <c r="B19" s="136" t="s">
        <v>22</v>
      </c>
      <c r="C19" s="137">
        <v>31028320.499999996</v>
      </c>
      <c r="D19" s="137">
        <v>-49696.837</v>
      </c>
      <c r="E19" s="137">
        <v>30978623.662999995</v>
      </c>
      <c r="F19" s="137">
        <v>31730207.649999999</v>
      </c>
      <c r="G19" s="137">
        <v>555474.70291999995</v>
      </c>
      <c r="H19" s="137">
        <v>32285682.35292</v>
      </c>
      <c r="I19" s="137">
        <f>(Taulukko2[[#This Row],[Sote-nettokustannus TP2021 (oikaisut huomioitu)]]+Taulukko2[[#This Row],[Sote-nettokustannus TP2022 (oikaisut huomioitu)]])/2</f>
        <v>31632153.007959999</v>
      </c>
      <c r="J19" s="140">
        <f t="shared" si="3"/>
        <v>32764148.112561893</v>
      </c>
      <c r="K19" s="137">
        <v>879801.45</v>
      </c>
      <c r="L19" s="137">
        <v>1069363.3600000001</v>
      </c>
      <c r="M19" s="137">
        <f t="shared" si="4"/>
        <v>974582.40500000003</v>
      </c>
      <c r="N19" s="140">
        <f t="shared" si="5"/>
        <v>1000300.8337915274</v>
      </c>
      <c r="O19" s="141">
        <f t="shared" si="2"/>
        <v>33764448.946353421</v>
      </c>
    </row>
    <row r="20" spans="1:15" ht="15" x14ac:dyDescent="0.25">
      <c r="A20" s="136">
        <v>71</v>
      </c>
      <c r="B20" s="136" t="s">
        <v>23</v>
      </c>
      <c r="C20" s="137">
        <v>27650953.670000006</v>
      </c>
      <c r="D20" s="137">
        <v>-47081.214000000007</v>
      </c>
      <c r="E20" s="137">
        <v>27603872.456000004</v>
      </c>
      <c r="F20" s="137">
        <v>29783944.850000001</v>
      </c>
      <c r="G20" s="137">
        <v>526239.19224</v>
      </c>
      <c r="H20" s="137">
        <v>30310184.042240001</v>
      </c>
      <c r="I20" s="137">
        <f>(Taulukko2[[#This Row],[Sote-nettokustannus TP2021 (oikaisut huomioitu)]]+Taulukko2[[#This Row],[Sote-nettokustannus TP2022 (oikaisut huomioitu)]])/2</f>
        <v>28957028.249120004</v>
      </c>
      <c r="J20" s="140">
        <f t="shared" si="3"/>
        <v>29993290.757510565</v>
      </c>
      <c r="K20" s="137">
        <v>855597.52</v>
      </c>
      <c r="L20" s="137">
        <v>1063439.28</v>
      </c>
      <c r="M20" s="137">
        <f t="shared" si="4"/>
        <v>959518.4</v>
      </c>
      <c r="N20" s="140">
        <f t="shared" si="5"/>
        <v>984839.30207862949</v>
      </c>
      <c r="O20" s="141">
        <f t="shared" si="2"/>
        <v>30978130.059589196</v>
      </c>
    </row>
    <row r="21" spans="1:15" ht="15" x14ac:dyDescent="0.25">
      <c r="A21" s="136">
        <v>72</v>
      </c>
      <c r="B21" s="136" t="s">
        <v>24</v>
      </c>
      <c r="C21" s="137">
        <v>4310935.78</v>
      </c>
      <c r="D21" s="137">
        <v>-7846.8690000000006</v>
      </c>
      <c r="E21" s="137">
        <v>4303088.9110000003</v>
      </c>
      <c r="F21" s="137">
        <v>5072814.4000000004</v>
      </c>
      <c r="G21" s="137">
        <v>87706.532040000006</v>
      </c>
      <c r="H21" s="137">
        <v>5160520.9320400003</v>
      </c>
      <c r="I21" s="137">
        <f>(Taulukko2[[#This Row],[Sote-nettokustannus TP2021 (oikaisut huomioitu)]]+Taulukko2[[#This Row],[Sote-nettokustannus TP2022 (oikaisut huomioitu)]])/2</f>
        <v>4731804.9215200003</v>
      </c>
      <c r="J21" s="140">
        <f t="shared" si="3"/>
        <v>4901138.3211701568</v>
      </c>
      <c r="K21" s="137">
        <v>66739.320000000007</v>
      </c>
      <c r="L21" s="137">
        <v>66983.740000000005</v>
      </c>
      <c r="M21" s="137">
        <f t="shared" si="4"/>
        <v>66861.53</v>
      </c>
      <c r="N21" s="140">
        <f t="shared" si="5"/>
        <v>68625.950832323113</v>
      </c>
      <c r="O21" s="141">
        <f t="shared" si="2"/>
        <v>4969764.27200248</v>
      </c>
    </row>
    <row r="22" spans="1:15" ht="15" x14ac:dyDescent="0.25">
      <c r="A22" s="136">
        <v>74</v>
      </c>
      <c r="B22" s="136" t="s">
        <v>25</v>
      </c>
      <c r="C22" s="137">
        <v>5228563.68</v>
      </c>
      <c r="D22" s="137"/>
      <c r="E22" s="137">
        <v>5228563.68</v>
      </c>
      <c r="F22" s="137">
        <v>5163311.3</v>
      </c>
      <c r="G22" s="137"/>
      <c r="H22" s="137">
        <v>5163311.3</v>
      </c>
      <c r="I22" s="137">
        <f>(Taulukko2[[#This Row],[Sote-nettokustannus TP2021 (oikaisut huomioitu)]]+Taulukko2[[#This Row],[Sote-nettokustannus TP2022 (oikaisut huomioitu)]])/2</f>
        <v>5195937.49</v>
      </c>
      <c r="J22" s="140">
        <f t="shared" si="3"/>
        <v>5381880.4386515617</v>
      </c>
      <c r="K22" s="137">
        <v>146520.79</v>
      </c>
      <c r="L22" s="137">
        <v>162139.21</v>
      </c>
      <c r="M22" s="137">
        <f t="shared" si="4"/>
        <v>154330</v>
      </c>
      <c r="N22" s="140">
        <f t="shared" si="5"/>
        <v>158402.64187721143</v>
      </c>
      <c r="O22" s="141">
        <f t="shared" si="2"/>
        <v>5540283.0805287734</v>
      </c>
    </row>
    <row r="23" spans="1:15" ht="15" x14ac:dyDescent="0.25">
      <c r="A23" s="136">
        <v>75</v>
      </c>
      <c r="B23" s="136" t="s">
        <v>26</v>
      </c>
      <c r="C23" s="137">
        <v>88256369.130000025</v>
      </c>
      <c r="D23" s="137"/>
      <c r="E23" s="137">
        <v>88256369.130000025</v>
      </c>
      <c r="F23" s="137">
        <v>93666463.629999995</v>
      </c>
      <c r="G23" s="137"/>
      <c r="H23" s="137">
        <v>93666463.629999995</v>
      </c>
      <c r="I23" s="137">
        <f>(Taulukko2[[#This Row],[Sote-nettokustannus TP2021 (oikaisut huomioitu)]]+Taulukko2[[#This Row],[Sote-nettokustannus TP2022 (oikaisut huomioitu)]])/2</f>
        <v>90961416.38000001</v>
      </c>
      <c r="J23" s="140">
        <f t="shared" si="3"/>
        <v>94216581.40224506</v>
      </c>
      <c r="K23" s="137">
        <v>2650532.6800000002</v>
      </c>
      <c r="L23" s="137">
        <v>3186632.74</v>
      </c>
      <c r="M23" s="137">
        <f t="shared" si="4"/>
        <v>2918582.71</v>
      </c>
      <c r="N23" s="140">
        <f t="shared" si="5"/>
        <v>2995601.7093316345</v>
      </c>
      <c r="O23" s="141">
        <f t="shared" si="2"/>
        <v>97212183.111576691</v>
      </c>
    </row>
    <row r="24" spans="1:15" ht="15" x14ac:dyDescent="0.25">
      <c r="A24" s="136">
        <v>77</v>
      </c>
      <c r="B24" s="136" t="s">
        <v>27</v>
      </c>
      <c r="C24" s="137">
        <v>22331641.080000002</v>
      </c>
      <c r="D24" s="137"/>
      <c r="E24" s="137">
        <v>22331641.080000002</v>
      </c>
      <c r="F24" s="137">
        <v>23844083.710000001</v>
      </c>
      <c r="G24" s="137"/>
      <c r="H24" s="137">
        <v>23844083.710000001</v>
      </c>
      <c r="I24" s="137">
        <f>(Taulukko2[[#This Row],[Sote-nettokustannus TP2021 (oikaisut huomioitu)]]+Taulukko2[[#This Row],[Sote-nettokustannus TP2022 (oikaisut huomioitu)]])/2</f>
        <v>23087862.395000003</v>
      </c>
      <c r="J24" s="140">
        <f t="shared" si="3"/>
        <v>23914089.658135884</v>
      </c>
      <c r="K24" s="137">
        <v>463383.08</v>
      </c>
      <c r="L24" s="137">
        <v>471927.53</v>
      </c>
      <c r="M24" s="137">
        <f t="shared" si="4"/>
        <v>467655.30500000005</v>
      </c>
      <c r="N24" s="140">
        <f t="shared" si="5"/>
        <v>479996.34419680608</v>
      </c>
      <c r="O24" s="141">
        <f t="shared" si="2"/>
        <v>24394086.002332691</v>
      </c>
    </row>
    <row r="25" spans="1:15" ht="15" x14ac:dyDescent="0.25">
      <c r="A25" s="136">
        <v>78</v>
      </c>
      <c r="B25" s="136" t="s">
        <v>28</v>
      </c>
      <c r="C25" s="137">
        <v>34861961.340000004</v>
      </c>
      <c r="D25" s="137"/>
      <c r="E25" s="137">
        <v>34861961.340000004</v>
      </c>
      <c r="F25" s="137">
        <v>38509932.229999997</v>
      </c>
      <c r="G25" s="137"/>
      <c r="H25" s="137">
        <v>38509932.229999997</v>
      </c>
      <c r="I25" s="137">
        <f>(Taulukko2[[#This Row],[Sote-nettokustannus TP2021 (oikaisut huomioitu)]]+Taulukko2[[#This Row],[Sote-nettokustannus TP2022 (oikaisut huomioitu)]])/2</f>
        <v>36685946.784999996</v>
      </c>
      <c r="J25" s="140">
        <f t="shared" si="3"/>
        <v>37998798.052438393</v>
      </c>
      <c r="K25" s="137">
        <v>742646.57</v>
      </c>
      <c r="L25" s="137">
        <v>761484.55</v>
      </c>
      <c r="M25" s="137">
        <f t="shared" si="4"/>
        <v>752065.56</v>
      </c>
      <c r="N25" s="140">
        <f t="shared" si="5"/>
        <v>771911.95210823859</v>
      </c>
      <c r="O25" s="141">
        <f t="shared" si="2"/>
        <v>38770710.004546635</v>
      </c>
    </row>
    <row r="26" spans="1:15" ht="15" x14ac:dyDescent="0.25">
      <c r="A26" s="136">
        <v>79</v>
      </c>
      <c r="B26" s="136" t="s">
        <v>29</v>
      </c>
      <c r="C26" s="137">
        <v>31293049.360000007</v>
      </c>
      <c r="D26" s="137"/>
      <c r="E26" s="137">
        <v>31293049.360000007</v>
      </c>
      <c r="F26" s="137">
        <v>32706770.140000001</v>
      </c>
      <c r="G26" s="137"/>
      <c r="H26" s="137">
        <v>32706770.140000001</v>
      </c>
      <c r="I26" s="137">
        <f>(Taulukko2[[#This Row],[Sote-nettokustannus TP2021 (oikaisut huomioitu)]]+Taulukko2[[#This Row],[Sote-nettokustannus TP2022 (oikaisut huomioitu)]])/2</f>
        <v>31999909.750000004</v>
      </c>
      <c r="J26" s="140">
        <f t="shared" si="3"/>
        <v>33145065.477325521</v>
      </c>
      <c r="K26" s="137">
        <v>717850.42</v>
      </c>
      <c r="L26" s="137">
        <v>736986.37</v>
      </c>
      <c r="M26" s="137">
        <f t="shared" si="4"/>
        <v>727418.39500000002</v>
      </c>
      <c r="N26" s="140">
        <f t="shared" si="5"/>
        <v>746614.36867803347</v>
      </c>
      <c r="O26" s="141">
        <f t="shared" si="2"/>
        <v>33891679.846003555</v>
      </c>
    </row>
    <row r="27" spans="1:15" ht="15" x14ac:dyDescent="0.25">
      <c r="A27" s="136">
        <v>81</v>
      </c>
      <c r="B27" s="136" t="s">
        <v>30</v>
      </c>
      <c r="C27" s="137">
        <v>12942876.599999998</v>
      </c>
      <c r="D27" s="137">
        <v>3903.486370908</v>
      </c>
      <c r="E27" s="137">
        <v>12946780.086370906</v>
      </c>
      <c r="F27" s="137">
        <v>14466845.939999999</v>
      </c>
      <c r="G27" s="137">
        <v>392107.74236099998</v>
      </c>
      <c r="H27" s="137">
        <v>14858953.682360999</v>
      </c>
      <c r="I27" s="137">
        <f>(Taulukko2[[#This Row],[Sote-nettokustannus TP2021 (oikaisut huomioitu)]]+Taulukko2[[#This Row],[Sote-nettokustannus TP2022 (oikaisut huomioitu)]])/2</f>
        <v>13902866.884365954</v>
      </c>
      <c r="J27" s="140">
        <f t="shared" si="3"/>
        <v>14400397.901273774</v>
      </c>
      <c r="K27" s="137">
        <v>268719.94</v>
      </c>
      <c r="L27" s="137">
        <v>280845.36</v>
      </c>
      <c r="M27" s="137">
        <f t="shared" si="4"/>
        <v>274782.65000000002</v>
      </c>
      <c r="N27" s="140">
        <f t="shared" si="5"/>
        <v>282033.93832709861</v>
      </c>
      <c r="O27" s="141">
        <f t="shared" si="2"/>
        <v>14682431.839600872</v>
      </c>
    </row>
    <row r="28" spans="1:15" ht="15" x14ac:dyDescent="0.25">
      <c r="A28" s="136">
        <v>82</v>
      </c>
      <c r="B28" s="136" t="s">
        <v>31</v>
      </c>
      <c r="C28" s="137">
        <v>29902621.620000001</v>
      </c>
      <c r="D28" s="137"/>
      <c r="E28" s="137">
        <v>29902621.620000001</v>
      </c>
      <c r="F28" s="137">
        <v>31740339.859999999</v>
      </c>
      <c r="G28" s="137"/>
      <c r="H28" s="137">
        <v>31740339.859999999</v>
      </c>
      <c r="I28" s="137">
        <f>(Taulukko2[[#This Row],[Sote-nettokustannus TP2021 (oikaisut huomioitu)]]+Taulukko2[[#This Row],[Sote-nettokustannus TP2022 (oikaisut huomioitu)]])/2</f>
        <v>30821480.740000002</v>
      </c>
      <c r="J28" s="140">
        <f t="shared" si="3"/>
        <v>31924464.950574663</v>
      </c>
      <c r="K28" s="137">
        <v>708639.96</v>
      </c>
      <c r="L28" s="137">
        <v>768381</v>
      </c>
      <c r="M28" s="137">
        <f t="shared" si="4"/>
        <v>738510.48</v>
      </c>
      <c r="N28" s="140">
        <f t="shared" si="5"/>
        <v>757999.16468611092</v>
      </c>
      <c r="O28" s="141">
        <f t="shared" si="2"/>
        <v>32682464.115260772</v>
      </c>
    </row>
    <row r="29" spans="1:15" ht="15" x14ac:dyDescent="0.25">
      <c r="A29" s="136">
        <v>86</v>
      </c>
      <c r="B29" s="136" t="s">
        <v>32</v>
      </c>
      <c r="C29" s="137">
        <v>27616935.219999999</v>
      </c>
      <c r="D29" s="137"/>
      <c r="E29" s="137">
        <v>27616935.219999999</v>
      </c>
      <c r="F29" s="137">
        <v>30516345.859999999</v>
      </c>
      <c r="G29" s="137"/>
      <c r="H29" s="137">
        <v>30516345.859999999</v>
      </c>
      <c r="I29" s="137">
        <f>(Taulukko2[[#This Row],[Sote-nettokustannus TP2021 (oikaisut huomioitu)]]+Taulukko2[[#This Row],[Sote-nettokustannus TP2022 (oikaisut huomioitu)]])/2</f>
        <v>29066640.539999999</v>
      </c>
      <c r="J29" s="140">
        <f t="shared" si="3"/>
        <v>30106825.657662496</v>
      </c>
      <c r="K29" s="137">
        <v>681815.22</v>
      </c>
      <c r="L29" s="137">
        <v>760736.35</v>
      </c>
      <c r="M29" s="137">
        <f t="shared" si="4"/>
        <v>721275.78499999992</v>
      </c>
      <c r="N29" s="140">
        <f t="shared" si="5"/>
        <v>740309.66024790716</v>
      </c>
      <c r="O29" s="141">
        <f t="shared" si="2"/>
        <v>30847135.317910403</v>
      </c>
    </row>
    <row r="30" spans="1:15" ht="15" x14ac:dyDescent="0.25">
      <c r="A30" s="136">
        <v>90</v>
      </c>
      <c r="B30" s="136" t="s">
        <v>33</v>
      </c>
      <c r="C30" s="137">
        <v>17596153.150000002</v>
      </c>
      <c r="D30" s="137">
        <v>592691.09725281794</v>
      </c>
      <c r="E30" s="137">
        <v>18188844.247252822</v>
      </c>
      <c r="F30" s="137">
        <v>19483304.109999999</v>
      </c>
      <c r="G30" s="137">
        <v>-298733.72884353739</v>
      </c>
      <c r="H30" s="137">
        <v>19184570.381156463</v>
      </c>
      <c r="I30" s="137">
        <f>(Taulukko2[[#This Row],[Sote-nettokustannus TP2021 (oikaisut huomioitu)]]+Taulukko2[[#This Row],[Sote-nettokustannus TP2022 (oikaisut huomioitu)]])/2</f>
        <v>18686707.314204641</v>
      </c>
      <c r="J30" s="140">
        <f t="shared" si="3"/>
        <v>19355433.884776205</v>
      </c>
      <c r="K30" s="137">
        <v>317780.81</v>
      </c>
      <c r="L30" s="137">
        <v>329208</v>
      </c>
      <c r="M30" s="137">
        <f t="shared" si="4"/>
        <v>323494.40500000003</v>
      </c>
      <c r="N30" s="140">
        <f t="shared" si="5"/>
        <v>332031.15651199757</v>
      </c>
      <c r="O30" s="141">
        <f t="shared" si="2"/>
        <v>19687465.041288201</v>
      </c>
    </row>
    <row r="31" spans="1:15" ht="15" x14ac:dyDescent="0.25">
      <c r="A31" s="136">
        <v>91</v>
      </c>
      <c r="B31" s="136" t="s">
        <v>34</v>
      </c>
      <c r="C31" s="137">
        <v>2266768046.0500002</v>
      </c>
      <c r="D31" s="137"/>
      <c r="E31" s="137">
        <v>2266768046.0500002</v>
      </c>
      <c r="F31" s="137">
        <v>2409317168.6300001</v>
      </c>
      <c r="G31" s="137"/>
      <c r="H31" s="137">
        <v>2409317168.6300001</v>
      </c>
      <c r="I31" s="137">
        <f>(Taulukko2[[#This Row],[Sote-nettokustannus TP2021 (oikaisut huomioitu)]]+Taulukko2[[#This Row],[Sote-nettokustannus TP2022 (oikaisut huomioitu)]])/2</f>
        <v>2338042607.3400002</v>
      </c>
      <c r="J31" s="140">
        <f t="shared" si="3"/>
        <v>2421712308.3936567</v>
      </c>
      <c r="K31" s="137">
        <v>44093601.219999999</v>
      </c>
      <c r="L31" s="137">
        <v>48105824.630000003</v>
      </c>
      <c r="M31" s="137">
        <f t="shared" si="4"/>
        <v>46099712.924999997</v>
      </c>
      <c r="N31" s="140">
        <f t="shared" si="5"/>
        <v>47316246.466021046</v>
      </c>
      <c r="O31" s="141">
        <f t="shared" si="2"/>
        <v>2469028554.8596778</v>
      </c>
    </row>
    <row r="32" spans="1:15" ht="15" x14ac:dyDescent="0.25">
      <c r="A32" s="136">
        <v>92</v>
      </c>
      <c r="B32" s="136" t="s">
        <v>35</v>
      </c>
      <c r="C32" s="137">
        <v>722789642.8599999</v>
      </c>
      <c r="D32" s="137"/>
      <c r="E32" s="137">
        <v>722789642.8599999</v>
      </c>
      <c r="F32" s="137">
        <v>805001750.72000003</v>
      </c>
      <c r="G32" s="137"/>
      <c r="H32" s="137">
        <v>805001750.72000003</v>
      </c>
      <c r="I32" s="137">
        <f>(Taulukko2[[#This Row],[Sote-nettokustannus TP2021 (oikaisut huomioitu)]]+Taulukko2[[#This Row],[Sote-nettokustannus TP2022 (oikaisut huomioitu)]])/2</f>
        <v>763895696.78999996</v>
      </c>
      <c r="J32" s="140">
        <f t="shared" si="3"/>
        <v>791232634.27178097</v>
      </c>
      <c r="K32" s="137">
        <v>9918714.5800000019</v>
      </c>
      <c r="L32" s="137">
        <v>11967285.57</v>
      </c>
      <c r="M32" s="137">
        <f t="shared" si="4"/>
        <v>10943000.075000001</v>
      </c>
      <c r="N32" s="140">
        <f t="shared" si="5"/>
        <v>11231776.85441925</v>
      </c>
      <c r="O32" s="141">
        <f t="shared" si="2"/>
        <v>802464411.1262002</v>
      </c>
    </row>
    <row r="33" spans="1:15" ht="15" x14ac:dyDescent="0.25">
      <c r="A33" s="136">
        <v>97</v>
      </c>
      <c r="B33" s="136" t="s">
        <v>36</v>
      </c>
      <c r="C33" s="137">
        <v>10963401.5</v>
      </c>
      <c r="D33" s="137">
        <v>115764.85</v>
      </c>
      <c r="E33" s="137">
        <v>11079166.35</v>
      </c>
      <c r="F33" s="137">
        <v>10836721.189999999</v>
      </c>
      <c r="G33" s="137">
        <v>-178995.06</v>
      </c>
      <c r="H33" s="137">
        <v>10657726.129999999</v>
      </c>
      <c r="I33" s="137">
        <f>(Taulukko2[[#This Row],[Sote-nettokustannus TP2021 (oikaisut huomioitu)]]+Taulukko2[[#This Row],[Sote-nettokustannus TP2022 (oikaisut huomioitu)]])/2</f>
        <v>10868446.239999998</v>
      </c>
      <c r="J33" s="140">
        <f t="shared" si="3"/>
        <v>11257386.820023526</v>
      </c>
      <c r="K33" s="137">
        <v>208935.67</v>
      </c>
      <c r="L33" s="137">
        <v>223544.95</v>
      </c>
      <c r="M33" s="137">
        <f t="shared" si="4"/>
        <v>216240.31</v>
      </c>
      <c r="N33" s="140">
        <f t="shared" si="5"/>
        <v>221946.71408246728</v>
      </c>
      <c r="O33" s="141">
        <f t="shared" si="2"/>
        <v>11479333.534105992</v>
      </c>
    </row>
    <row r="34" spans="1:15" ht="15" x14ac:dyDescent="0.25">
      <c r="A34" s="136">
        <v>98</v>
      </c>
      <c r="B34" s="136" t="s">
        <v>37</v>
      </c>
      <c r="C34" s="137">
        <v>74747182.010000005</v>
      </c>
      <c r="D34" s="137">
        <v>21729.103269065501</v>
      </c>
      <c r="E34" s="137">
        <v>74768911.113269076</v>
      </c>
      <c r="F34" s="137">
        <v>80626107.540000007</v>
      </c>
      <c r="G34" s="137">
        <v>2182702.5424916251</v>
      </c>
      <c r="H34" s="137">
        <v>82808810.082491636</v>
      </c>
      <c r="I34" s="137">
        <f>(Taulukko2[[#This Row],[Sote-nettokustannus TP2021 (oikaisut huomioitu)]]+Taulukko2[[#This Row],[Sote-nettokustannus TP2022 (oikaisut huomioitu)]])/2</f>
        <v>78788860.597880363</v>
      </c>
      <c r="J34" s="140">
        <f t="shared" si="3"/>
        <v>81608415.892504737</v>
      </c>
      <c r="K34" s="137">
        <v>2365657.4</v>
      </c>
      <c r="L34" s="137">
        <v>2442549.66</v>
      </c>
      <c r="M34" s="137">
        <f t="shared" si="4"/>
        <v>2404103.5300000003</v>
      </c>
      <c r="N34" s="140">
        <f t="shared" si="5"/>
        <v>2467545.8465517387</v>
      </c>
      <c r="O34" s="141">
        <f t="shared" si="2"/>
        <v>84075961.739056468</v>
      </c>
    </row>
    <row r="35" spans="1:15" ht="15" x14ac:dyDescent="0.25">
      <c r="A35" s="136">
        <v>102</v>
      </c>
      <c r="B35" s="136" t="s">
        <v>38</v>
      </c>
      <c r="C35" s="137">
        <v>36966321.560000002</v>
      </c>
      <c r="D35" s="137"/>
      <c r="E35" s="137">
        <v>36966321.560000002</v>
      </c>
      <c r="F35" s="137">
        <v>40817113.32</v>
      </c>
      <c r="G35" s="137"/>
      <c r="H35" s="137">
        <v>40817113.32</v>
      </c>
      <c r="I35" s="137">
        <f>(Taulukko2[[#This Row],[Sote-nettokustannus TP2021 (oikaisut huomioitu)]]+Taulukko2[[#This Row],[Sote-nettokustannus TP2022 (oikaisut huomioitu)]])/2</f>
        <v>38891717.439999998</v>
      </c>
      <c r="J35" s="140">
        <f t="shared" si="3"/>
        <v>40283504.895648733</v>
      </c>
      <c r="K35" s="137">
        <v>1147856.8700000001</v>
      </c>
      <c r="L35" s="137">
        <v>1179551.33</v>
      </c>
      <c r="M35" s="137">
        <f t="shared" si="4"/>
        <v>1163704.1000000001</v>
      </c>
      <c r="N35" s="140">
        <f t="shared" si="5"/>
        <v>1194413.2949092374</v>
      </c>
      <c r="O35" s="141">
        <f t="shared" si="2"/>
        <v>41477918.190557972</v>
      </c>
    </row>
    <row r="36" spans="1:15" ht="15" x14ac:dyDescent="0.25">
      <c r="A36" s="136">
        <v>103</v>
      </c>
      <c r="B36" s="136" t="s">
        <v>39</v>
      </c>
      <c r="C36" s="137">
        <v>8106752</v>
      </c>
      <c r="D36" s="137"/>
      <c r="E36" s="137">
        <v>8106752</v>
      </c>
      <c r="F36" s="137">
        <v>8470383.2599999998</v>
      </c>
      <c r="G36" s="137"/>
      <c r="H36" s="137">
        <v>8470383.2599999998</v>
      </c>
      <c r="I36" s="137">
        <f>(Taulukko2[[#This Row],[Sote-nettokustannus TP2021 (oikaisut huomioitu)]]+Taulukko2[[#This Row],[Sote-nettokustannus TP2022 (oikaisut huomioitu)]])/2</f>
        <v>8288567.6299999999</v>
      </c>
      <c r="J36" s="140">
        <f t="shared" si="3"/>
        <v>8585184.1132017821</v>
      </c>
      <c r="K36" s="137">
        <v>197647.31</v>
      </c>
      <c r="L36" s="137">
        <v>217008.54</v>
      </c>
      <c r="M36" s="137">
        <f t="shared" si="4"/>
        <v>207327.92499999999</v>
      </c>
      <c r="N36" s="140">
        <f t="shared" si="5"/>
        <v>212799.13856619157</v>
      </c>
      <c r="O36" s="141">
        <f t="shared" si="2"/>
        <v>8797983.2517679743</v>
      </c>
    </row>
    <row r="37" spans="1:15" ht="15" x14ac:dyDescent="0.25">
      <c r="A37" s="136">
        <v>105</v>
      </c>
      <c r="B37" s="136" t="s">
        <v>40</v>
      </c>
      <c r="C37" s="137">
        <v>12728564.75</v>
      </c>
      <c r="D37" s="137">
        <v>-12161.592161850058</v>
      </c>
      <c r="E37" s="137">
        <v>12716403.157838151</v>
      </c>
      <c r="F37" s="137">
        <v>12757451.5</v>
      </c>
      <c r="G37" s="137">
        <v>30718.254775390989</v>
      </c>
      <c r="H37" s="137">
        <v>12788169.754775392</v>
      </c>
      <c r="I37" s="137">
        <f>(Taulukko2[[#This Row],[Sote-nettokustannus TP2021 (oikaisut huomioitu)]]+Taulukko2[[#This Row],[Sote-nettokustannus TP2022 (oikaisut huomioitu)]])/2</f>
        <v>12752286.45630677</v>
      </c>
      <c r="J37" s="140">
        <f t="shared" si="3"/>
        <v>13208642.551871549</v>
      </c>
      <c r="K37" s="137">
        <v>307997.19</v>
      </c>
      <c r="L37" s="137">
        <v>297797.96000000002</v>
      </c>
      <c r="M37" s="137">
        <f t="shared" si="4"/>
        <v>302897.57500000001</v>
      </c>
      <c r="N37" s="140">
        <f t="shared" si="5"/>
        <v>310890.79309402441</v>
      </c>
      <c r="O37" s="141">
        <f t="shared" si="2"/>
        <v>13519533.344965573</v>
      </c>
    </row>
    <row r="38" spans="1:15" ht="15" x14ac:dyDescent="0.25">
      <c r="A38" s="136">
        <v>106</v>
      </c>
      <c r="B38" s="136" t="s">
        <v>41</v>
      </c>
      <c r="C38" s="137">
        <v>168649903.75999996</v>
      </c>
      <c r="D38" s="137"/>
      <c r="E38" s="137">
        <v>168649903.75999996</v>
      </c>
      <c r="F38" s="137">
        <v>189513446.74000001</v>
      </c>
      <c r="G38" s="137"/>
      <c r="H38" s="137">
        <v>189513446.74000001</v>
      </c>
      <c r="I38" s="137">
        <f>(Taulukko2[[#This Row],[Sote-nettokustannus TP2021 (oikaisut huomioitu)]]+Taulukko2[[#This Row],[Sote-nettokustannus TP2022 (oikaisut huomioitu)]])/2</f>
        <v>179081675.25</v>
      </c>
      <c r="J38" s="140">
        <f t="shared" si="3"/>
        <v>185490331.01414904</v>
      </c>
      <c r="K38" s="137">
        <v>3486302.3899999997</v>
      </c>
      <c r="L38" s="137">
        <v>2770880.67</v>
      </c>
      <c r="M38" s="137">
        <f t="shared" si="4"/>
        <v>3128591.53</v>
      </c>
      <c r="N38" s="140">
        <f t="shared" si="5"/>
        <v>3211152.489513814</v>
      </c>
      <c r="O38" s="141">
        <f t="shared" si="2"/>
        <v>188701483.50366285</v>
      </c>
    </row>
    <row r="39" spans="1:15" ht="15" x14ac:dyDescent="0.25">
      <c r="A39" s="136">
        <v>108</v>
      </c>
      <c r="B39" s="136" t="s">
        <v>42</v>
      </c>
      <c r="C39" s="137">
        <v>35998907.240000002</v>
      </c>
      <c r="D39" s="137"/>
      <c r="E39" s="137">
        <v>35998907.240000002</v>
      </c>
      <c r="F39" s="137">
        <v>37691957.329999998</v>
      </c>
      <c r="G39" s="137"/>
      <c r="H39" s="137">
        <v>37691957.329999998</v>
      </c>
      <c r="I39" s="137">
        <f>(Taulukko2[[#This Row],[Sote-nettokustannus TP2021 (oikaisut huomioitu)]]+Taulukko2[[#This Row],[Sote-nettokustannus TP2022 (oikaisut huomioitu)]])/2</f>
        <v>36845432.284999996</v>
      </c>
      <c r="J39" s="140">
        <f t="shared" si="3"/>
        <v>38163990.935214698</v>
      </c>
      <c r="K39" s="137">
        <v>783768</v>
      </c>
      <c r="L39" s="137">
        <v>819524.68</v>
      </c>
      <c r="M39" s="137">
        <f t="shared" si="4"/>
        <v>801646.34000000008</v>
      </c>
      <c r="N39" s="140">
        <f t="shared" si="5"/>
        <v>822801.12814875448</v>
      </c>
      <c r="O39" s="141">
        <f t="shared" si="2"/>
        <v>38986792.063363455</v>
      </c>
    </row>
    <row r="40" spans="1:15" ht="15" x14ac:dyDescent="0.25">
      <c r="A40" s="136">
        <v>109</v>
      </c>
      <c r="B40" s="136" t="s">
        <v>43</v>
      </c>
      <c r="C40" s="137">
        <v>254504419.87000006</v>
      </c>
      <c r="D40" s="137"/>
      <c r="E40" s="137">
        <v>254504419.87000006</v>
      </c>
      <c r="F40" s="137">
        <v>267850928.41000003</v>
      </c>
      <c r="G40" s="137"/>
      <c r="H40" s="137">
        <v>267850928.41000003</v>
      </c>
      <c r="I40" s="137">
        <f>(Taulukko2[[#This Row],[Sote-nettokustannus TP2021 (oikaisut huomioitu)]]+Taulukko2[[#This Row],[Sote-nettokustannus TP2022 (oikaisut huomioitu)]])/2</f>
        <v>261177674.14000005</v>
      </c>
      <c r="J40" s="140">
        <f t="shared" si="3"/>
        <v>270524235.16869104</v>
      </c>
      <c r="K40" s="137">
        <v>4939575.7500000009</v>
      </c>
      <c r="L40" s="137">
        <v>4762642.88</v>
      </c>
      <c r="M40" s="137">
        <f t="shared" si="4"/>
        <v>4851109.3150000004</v>
      </c>
      <c r="N40" s="140">
        <f t="shared" si="5"/>
        <v>4979126.1033574119</v>
      </c>
      <c r="O40" s="141">
        <f t="shared" si="2"/>
        <v>275503361.27204847</v>
      </c>
    </row>
    <row r="41" spans="1:15" ht="15" x14ac:dyDescent="0.25">
      <c r="A41" s="136">
        <v>111</v>
      </c>
      <c r="B41" s="136" t="s">
        <v>44</v>
      </c>
      <c r="C41" s="137">
        <v>76532263.310000017</v>
      </c>
      <c r="D41" s="137">
        <v>7213.4631590625004</v>
      </c>
      <c r="E41" s="137">
        <v>76539476.773159087</v>
      </c>
      <c r="F41" s="137">
        <v>81923195.189999998</v>
      </c>
      <c r="G41" s="137">
        <v>724597.06148437504</v>
      </c>
      <c r="H41" s="137">
        <v>82647792.251484379</v>
      </c>
      <c r="I41" s="137">
        <f>(Taulukko2[[#This Row],[Sote-nettokustannus TP2021 (oikaisut huomioitu)]]+Taulukko2[[#This Row],[Sote-nettokustannus TP2022 (oikaisut huomioitu)]])/2</f>
        <v>79593634.51232174</v>
      </c>
      <c r="J41" s="140">
        <f t="shared" si="3"/>
        <v>82441989.621211976</v>
      </c>
      <c r="K41" s="137">
        <v>2253614.91</v>
      </c>
      <c r="L41" s="137">
        <v>2108328.35</v>
      </c>
      <c r="M41" s="137">
        <f t="shared" si="4"/>
        <v>2180971.63</v>
      </c>
      <c r="N41" s="140">
        <f t="shared" si="5"/>
        <v>2238525.6790724294</v>
      </c>
      <c r="O41" s="141">
        <f t="shared" si="2"/>
        <v>84680515.300284401</v>
      </c>
    </row>
    <row r="42" spans="1:15" ht="15" x14ac:dyDescent="0.25">
      <c r="A42" s="136">
        <v>139</v>
      </c>
      <c r="B42" s="136" t="s">
        <v>45</v>
      </c>
      <c r="C42" s="137">
        <v>36358037.780000009</v>
      </c>
      <c r="D42" s="137">
        <v>-70621.821000000011</v>
      </c>
      <c r="E42" s="137">
        <v>36287415.959000006</v>
      </c>
      <c r="F42" s="137">
        <v>37573914.780000001</v>
      </c>
      <c r="G42" s="137">
        <v>789358.78836000012</v>
      </c>
      <c r="H42" s="137">
        <v>38363273.568360001</v>
      </c>
      <c r="I42" s="137">
        <f>(Taulukko2[[#This Row],[Sote-nettokustannus TP2021 (oikaisut huomioitu)]]+Taulukko2[[#This Row],[Sote-nettokustannus TP2022 (oikaisut huomioitu)]])/2</f>
        <v>37325344.763680004</v>
      </c>
      <c r="J42" s="140">
        <f t="shared" si="3"/>
        <v>38661077.666193195</v>
      </c>
      <c r="K42" s="137">
        <v>830678.24</v>
      </c>
      <c r="L42" s="137">
        <v>775489.21</v>
      </c>
      <c r="M42" s="137">
        <f t="shared" si="4"/>
        <v>803083.72499999998</v>
      </c>
      <c r="N42" s="140">
        <f t="shared" si="5"/>
        <v>824276.44455771346</v>
      </c>
      <c r="O42" s="141">
        <f t="shared" si="2"/>
        <v>39485354.110750906</v>
      </c>
    </row>
    <row r="43" spans="1:15" ht="15" x14ac:dyDescent="0.25">
      <c r="A43" s="136">
        <v>140</v>
      </c>
      <c r="B43" s="136" t="s">
        <v>46</v>
      </c>
      <c r="C43" s="137">
        <v>80402126.450000003</v>
      </c>
      <c r="D43" s="137"/>
      <c r="E43" s="137">
        <v>80402126.450000003</v>
      </c>
      <c r="F43" s="137">
        <v>86501664.140000001</v>
      </c>
      <c r="G43" s="137"/>
      <c r="H43" s="137">
        <v>86501664.140000001</v>
      </c>
      <c r="I43" s="137">
        <f>(Taulukko2[[#This Row],[Sote-nettokustannus TP2021 (oikaisut huomioitu)]]+Taulukko2[[#This Row],[Sote-nettokustannus TP2022 (oikaisut huomioitu)]])/2</f>
        <v>83451895.295000002</v>
      </c>
      <c r="J43" s="140">
        <f t="shared" si="3"/>
        <v>86438322.963073</v>
      </c>
      <c r="K43" s="137">
        <v>1975545</v>
      </c>
      <c r="L43" s="137">
        <v>2234557.9500000002</v>
      </c>
      <c r="M43" s="137">
        <f t="shared" si="4"/>
        <v>2105051.4750000001</v>
      </c>
      <c r="N43" s="140">
        <f t="shared" si="5"/>
        <v>2160602.0535704051</v>
      </c>
      <c r="O43" s="141">
        <f t="shared" si="2"/>
        <v>88598925.016643405</v>
      </c>
    </row>
    <row r="44" spans="1:15" ht="15" x14ac:dyDescent="0.25">
      <c r="A44" s="136">
        <v>142</v>
      </c>
      <c r="B44" s="136" t="s">
        <v>47</v>
      </c>
      <c r="C44" s="137">
        <v>26033994.470000003</v>
      </c>
      <c r="D44" s="137">
        <v>7302.8529412865009</v>
      </c>
      <c r="E44" s="137">
        <v>26041297.322941288</v>
      </c>
      <c r="F44" s="137">
        <v>26641528.07</v>
      </c>
      <c r="G44" s="137">
        <v>733576.32319237501</v>
      </c>
      <c r="H44" s="137">
        <v>27375104.393192377</v>
      </c>
      <c r="I44" s="137">
        <f>(Taulukko2[[#This Row],[Sote-nettokustannus TP2021 (oikaisut huomioitu)]]+Taulukko2[[#This Row],[Sote-nettokustannus TP2022 (oikaisut huomioitu)]])/2</f>
        <v>26708200.858066835</v>
      </c>
      <c r="J44" s="140">
        <f t="shared" si="3"/>
        <v>27663986.340529814</v>
      </c>
      <c r="K44" s="137">
        <v>666428.07999999996</v>
      </c>
      <c r="L44" s="137">
        <v>683237.14</v>
      </c>
      <c r="M44" s="137">
        <f t="shared" si="4"/>
        <v>674832.61</v>
      </c>
      <c r="N44" s="140">
        <f t="shared" si="5"/>
        <v>692640.88802497159</v>
      </c>
      <c r="O44" s="141">
        <f t="shared" si="2"/>
        <v>28356627.228554785</v>
      </c>
    </row>
    <row r="45" spans="1:15" ht="15" x14ac:dyDescent="0.25">
      <c r="A45" s="136">
        <v>143</v>
      </c>
      <c r="B45" s="136" t="s">
        <v>48</v>
      </c>
      <c r="C45" s="137">
        <v>28969624.760000005</v>
      </c>
      <c r="D45" s="137"/>
      <c r="E45" s="137">
        <v>28969624.760000005</v>
      </c>
      <c r="F45" s="137">
        <v>30074064.989999998</v>
      </c>
      <c r="G45" s="137"/>
      <c r="H45" s="137">
        <v>30074064.989999998</v>
      </c>
      <c r="I45" s="137">
        <f>(Taulukko2[[#This Row],[Sote-nettokustannus TP2021 (oikaisut huomioitu)]]+Taulukko2[[#This Row],[Sote-nettokustannus TP2022 (oikaisut huomioitu)]])/2</f>
        <v>29521844.875</v>
      </c>
      <c r="J45" s="140">
        <f t="shared" si="3"/>
        <v>30578320.033959523</v>
      </c>
      <c r="K45" s="137">
        <v>545821.68000000005</v>
      </c>
      <c r="L45" s="137">
        <v>563367.67000000004</v>
      </c>
      <c r="M45" s="137">
        <f t="shared" si="4"/>
        <v>554594.67500000005</v>
      </c>
      <c r="N45" s="140">
        <f t="shared" si="5"/>
        <v>569229.97272748942</v>
      </c>
      <c r="O45" s="141">
        <f t="shared" si="2"/>
        <v>31147550.006687012</v>
      </c>
    </row>
    <row r="46" spans="1:15" ht="15" x14ac:dyDescent="0.25">
      <c r="A46" s="136">
        <v>145</v>
      </c>
      <c r="B46" s="136" t="s">
        <v>49</v>
      </c>
      <c r="C46" s="137">
        <v>42882037.710000001</v>
      </c>
      <c r="D46" s="137"/>
      <c r="E46" s="137">
        <v>42882037.710000001</v>
      </c>
      <c r="F46" s="137">
        <v>46202312.090000004</v>
      </c>
      <c r="G46" s="137"/>
      <c r="H46" s="137">
        <v>46202312.090000004</v>
      </c>
      <c r="I46" s="137">
        <f>(Taulukko2[[#This Row],[Sote-nettokustannus TP2021 (oikaisut huomioitu)]]+Taulukko2[[#This Row],[Sote-nettokustannus TP2022 (oikaisut huomioitu)]])/2</f>
        <v>44542174.900000006</v>
      </c>
      <c r="J46" s="140">
        <f t="shared" si="3"/>
        <v>46136170.854762658</v>
      </c>
      <c r="K46" s="137">
        <v>1204840.1599999999</v>
      </c>
      <c r="L46" s="137">
        <v>1236772.49</v>
      </c>
      <c r="M46" s="137">
        <f t="shared" si="4"/>
        <v>1220806.325</v>
      </c>
      <c r="N46" s="140">
        <f t="shared" si="5"/>
        <v>1253022.400702453</v>
      </c>
      <c r="O46" s="141">
        <f t="shared" si="2"/>
        <v>47389193.255465113</v>
      </c>
    </row>
    <row r="47" spans="1:15" ht="15" x14ac:dyDescent="0.25">
      <c r="A47" s="136">
        <v>146</v>
      </c>
      <c r="B47" s="136" t="s">
        <v>50</v>
      </c>
      <c r="C47" s="137">
        <v>25888502.290000003</v>
      </c>
      <c r="D47" s="137">
        <v>491096.63432995812</v>
      </c>
      <c r="E47" s="137">
        <v>26379598.924329963</v>
      </c>
      <c r="F47" s="137">
        <v>27301396.129999999</v>
      </c>
      <c r="G47" s="137">
        <v>323650.06664791633</v>
      </c>
      <c r="H47" s="137">
        <v>27625046.196647916</v>
      </c>
      <c r="I47" s="137">
        <f>(Taulukko2[[#This Row],[Sote-nettokustannus TP2021 (oikaisut huomioitu)]]+Taulukko2[[#This Row],[Sote-nettokustannus TP2022 (oikaisut huomioitu)]])/2</f>
        <v>27002322.560488939</v>
      </c>
      <c r="J47" s="140">
        <f t="shared" si="3"/>
        <v>27968633.546138983</v>
      </c>
      <c r="K47" s="137">
        <v>574016.12</v>
      </c>
      <c r="L47" s="137">
        <v>478742.82</v>
      </c>
      <c r="M47" s="137">
        <f t="shared" si="4"/>
        <v>526379.47</v>
      </c>
      <c r="N47" s="140">
        <f t="shared" si="5"/>
        <v>540270.19165377016</v>
      </c>
      <c r="O47" s="141">
        <f t="shared" si="2"/>
        <v>28508903.737792753</v>
      </c>
    </row>
    <row r="48" spans="1:15" ht="15" x14ac:dyDescent="0.25">
      <c r="A48" s="136">
        <v>148</v>
      </c>
      <c r="B48" s="136" t="s">
        <v>51</v>
      </c>
      <c r="C48" s="137">
        <v>30477608.870000001</v>
      </c>
      <c r="D48" s="137"/>
      <c r="E48" s="137">
        <v>30477608.870000001</v>
      </c>
      <c r="F48" s="137">
        <v>32267541.68</v>
      </c>
      <c r="G48" s="137"/>
      <c r="H48" s="137">
        <v>32267541.68</v>
      </c>
      <c r="I48" s="137">
        <f>(Taulukko2[[#This Row],[Sote-nettokustannus TP2021 (oikaisut huomioitu)]]+Taulukko2[[#This Row],[Sote-nettokustannus TP2022 (oikaisut huomioitu)]])/2</f>
        <v>31372575.274999999</v>
      </c>
      <c r="J48" s="140">
        <f t="shared" si="3"/>
        <v>32495281.074416108</v>
      </c>
      <c r="K48" s="137">
        <v>845096.33000000007</v>
      </c>
      <c r="L48" s="137">
        <v>869774.64</v>
      </c>
      <c r="M48" s="137">
        <f t="shared" si="4"/>
        <v>857435.4850000001</v>
      </c>
      <c r="N48" s="140">
        <f t="shared" si="5"/>
        <v>880062.50283981138</v>
      </c>
      <c r="O48" s="141">
        <f t="shared" si="2"/>
        <v>33375343.57725592</v>
      </c>
    </row>
    <row r="49" spans="1:15" ht="15" x14ac:dyDescent="0.25">
      <c r="A49" s="136">
        <v>149</v>
      </c>
      <c r="B49" s="136" t="s">
        <v>52</v>
      </c>
      <c r="C49" s="137">
        <v>18359401.940000005</v>
      </c>
      <c r="D49" s="137"/>
      <c r="E49" s="137">
        <v>18359401.940000005</v>
      </c>
      <c r="F49" s="137">
        <v>20457493.300000001</v>
      </c>
      <c r="G49" s="137"/>
      <c r="H49" s="137">
        <v>20457493.300000001</v>
      </c>
      <c r="I49" s="137">
        <f>(Taulukko2[[#This Row],[Sote-nettokustannus TP2021 (oikaisut huomioitu)]]+Taulukko2[[#This Row],[Sote-nettokustannus TP2022 (oikaisut huomioitu)]])/2</f>
        <v>19408447.620000005</v>
      </c>
      <c r="J49" s="140">
        <f t="shared" si="3"/>
        <v>20103002.546066329</v>
      </c>
      <c r="K49" s="137">
        <v>372452.32</v>
      </c>
      <c r="L49" s="137">
        <v>392832.69</v>
      </c>
      <c r="M49" s="137">
        <f t="shared" si="4"/>
        <v>382642.505</v>
      </c>
      <c r="N49" s="140">
        <f t="shared" si="5"/>
        <v>392740.12626523728</v>
      </c>
      <c r="O49" s="141">
        <f t="shared" si="2"/>
        <v>20495742.672331568</v>
      </c>
    </row>
    <row r="50" spans="1:15" ht="15" x14ac:dyDescent="0.25">
      <c r="A50" s="136">
        <v>151</v>
      </c>
      <c r="B50" s="136" t="s">
        <v>53</v>
      </c>
      <c r="C50" s="137">
        <v>10204238.52</v>
      </c>
      <c r="D50" s="137">
        <v>-131241.03</v>
      </c>
      <c r="E50" s="137">
        <v>10072997.49</v>
      </c>
      <c r="F50" s="137">
        <v>10906512.939999999</v>
      </c>
      <c r="G50" s="137">
        <v>160041.03</v>
      </c>
      <c r="H50" s="137">
        <v>11066553.969999999</v>
      </c>
      <c r="I50" s="137">
        <f>(Taulukko2[[#This Row],[Sote-nettokustannus TP2021 (oikaisut huomioitu)]]+Taulukko2[[#This Row],[Sote-nettokustannus TP2022 (oikaisut huomioitu)]])/2</f>
        <v>10569775.73</v>
      </c>
      <c r="J50" s="140">
        <f t="shared" si="3"/>
        <v>10948028.022219537</v>
      </c>
      <c r="K50" s="137">
        <v>193577.11</v>
      </c>
      <c r="L50" s="137">
        <v>195610.8</v>
      </c>
      <c r="M50" s="137">
        <f t="shared" si="4"/>
        <v>194593.95499999999</v>
      </c>
      <c r="N50" s="140">
        <f t="shared" si="5"/>
        <v>199729.12956220561</v>
      </c>
      <c r="O50" s="141">
        <f t="shared" si="2"/>
        <v>11147757.151781742</v>
      </c>
    </row>
    <row r="51" spans="1:15" ht="15" x14ac:dyDescent="0.25">
      <c r="A51" s="136">
        <v>152</v>
      </c>
      <c r="B51" s="136" t="s">
        <v>54</v>
      </c>
      <c r="C51" s="137">
        <v>18570902.149999999</v>
      </c>
      <c r="D51" s="137">
        <v>-334784.90000000002</v>
      </c>
      <c r="E51" s="137">
        <v>18236117.25</v>
      </c>
      <c r="F51" s="137">
        <v>18079649.059999999</v>
      </c>
      <c r="G51" s="137">
        <v>402684.9</v>
      </c>
      <c r="H51" s="137">
        <v>18482333.959999997</v>
      </c>
      <c r="I51" s="137">
        <f>(Taulukko2[[#This Row],[Sote-nettokustannus TP2021 (oikaisut huomioitu)]]+Taulukko2[[#This Row],[Sote-nettokustannus TP2022 (oikaisut huomioitu)]])/2</f>
        <v>18359225.604999997</v>
      </c>
      <c r="J51" s="140">
        <f t="shared" si="3"/>
        <v>19016232.843929071</v>
      </c>
      <c r="K51" s="137">
        <v>510370.22000000003</v>
      </c>
      <c r="L51" s="137">
        <v>452521.32</v>
      </c>
      <c r="M51" s="137">
        <f t="shared" si="4"/>
        <v>481445.77</v>
      </c>
      <c r="N51" s="140">
        <f t="shared" si="5"/>
        <v>494150.72823565279</v>
      </c>
      <c r="O51" s="141">
        <f t="shared" si="2"/>
        <v>19510383.572164726</v>
      </c>
    </row>
    <row r="52" spans="1:15" ht="15" x14ac:dyDescent="0.25">
      <c r="A52" s="136">
        <v>153</v>
      </c>
      <c r="B52" s="136" t="s">
        <v>55</v>
      </c>
      <c r="C52" s="137">
        <v>102187565.21618746</v>
      </c>
      <c r="D52" s="137">
        <v>-169012.72</v>
      </c>
      <c r="E52" s="137">
        <v>102018552.49618746</v>
      </c>
      <c r="F52" s="137">
        <v>110776150.13605845</v>
      </c>
      <c r="G52" s="137">
        <v>-7912.63</v>
      </c>
      <c r="H52" s="137">
        <v>110768237.50605845</v>
      </c>
      <c r="I52" s="137">
        <f>(Taulukko2[[#This Row],[Sote-nettokustannus TP2021 (oikaisut huomioitu)]]+Taulukko2[[#This Row],[Sote-nettokustannus TP2022 (oikaisut huomioitu)]])/2</f>
        <v>106393395.00112295</v>
      </c>
      <c r="J52" s="140">
        <f t="shared" si="3"/>
        <v>110200812.16532736</v>
      </c>
      <c r="K52" s="137">
        <v>2794349.26</v>
      </c>
      <c r="L52" s="137">
        <v>3025628.58</v>
      </c>
      <c r="M52" s="137">
        <f t="shared" si="4"/>
        <v>2909988.92</v>
      </c>
      <c r="N52" s="140">
        <f t="shared" si="5"/>
        <v>2986781.1362755988</v>
      </c>
      <c r="O52" s="141">
        <f t="shared" si="2"/>
        <v>113187593.30160296</v>
      </c>
    </row>
    <row r="53" spans="1:15" ht="15" x14ac:dyDescent="0.25">
      <c r="A53" s="136">
        <v>165</v>
      </c>
      <c r="B53" s="136" t="s">
        <v>56</v>
      </c>
      <c r="C53" s="137">
        <v>54432976.390000001</v>
      </c>
      <c r="D53" s="137"/>
      <c r="E53" s="137">
        <v>54432976.390000001</v>
      </c>
      <c r="F53" s="137">
        <v>60558467.619999997</v>
      </c>
      <c r="G53" s="137"/>
      <c r="H53" s="137">
        <v>60558467.619999997</v>
      </c>
      <c r="I53" s="137">
        <f>(Taulukko2[[#This Row],[Sote-nettokustannus TP2021 (oikaisut huomioitu)]]+Taulukko2[[#This Row],[Sote-nettokustannus TP2022 (oikaisut huomioitu)]])/2</f>
        <v>57495722.004999995</v>
      </c>
      <c r="J53" s="140">
        <f t="shared" si="3"/>
        <v>59553276.41265709</v>
      </c>
      <c r="K53" s="137">
        <v>1255633.79</v>
      </c>
      <c r="L53" s="137">
        <v>1353452.33</v>
      </c>
      <c r="M53" s="137">
        <f t="shared" si="4"/>
        <v>1304543.06</v>
      </c>
      <c r="N53" s="140">
        <f t="shared" si="5"/>
        <v>1338968.8793272956</v>
      </c>
      <c r="O53" s="141">
        <f t="shared" si="2"/>
        <v>60892245.291984387</v>
      </c>
    </row>
    <row r="54" spans="1:15" ht="15" x14ac:dyDescent="0.25">
      <c r="A54" s="136">
        <v>167</v>
      </c>
      <c r="B54" s="136" t="s">
        <v>57</v>
      </c>
      <c r="C54" s="137">
        <v>264717078.97000003</v>
      </c>
      <c r="D54" s="137">
        <v>5177345.8207434956</v>
      </c>
      <c r="E54" s="137">
        <v>269894424.79074353</v>
      </c>
      <c r="F54" s="137">
        <v>288260376.04000002</v>
      </c>
      <c r="G54" s="137">
        <v>305469.17245893553</v>
      </c>
      <c r="H54" s="137">
        <v>288565845.21245897</v>
      </c>
      <c r="I54" s="137">
        <f>(Taulukko2[[#This Row],[Sote-nettokustannus TP2021 (oikaisut huomioitu)]]+Taulukko2[[#This Row],[Sote-nettokustannus TP2022 (oikaisut huomioitu)]])/2</f>
        <v>279230135.00160122</v>
      </c>
      <c r="J54" s="140">
        <f t="shared" si="3"/>
        <v>289222725.31942117</v>
      </c>
      <c r="K54" s="137">
        <v>6674728.9199999999</v>
      </c>
      <c r="L54" s="137">
        <v>8178025.5999999996</v>
      </c>
      <c r="M54" s="137">
        <f t="shared" si="4"/>
        <v>7426377.2599999998</v>
      </c>
      <c r="N54" s="140">
        <f t="shared" si="5"/>
        <v>7622353.2531642998</v>
      </c>
      <c r="O54" s="141">
        <f t="shared" si="2"/>
        <v>296845078.57258546</v>
      </c>
    </row>
    <row r="55" spans="1:15" ht="15" x14ac:dyDescent="0.25">
      <c r="A55" s="136">
        <v>169</v>
      </c>
      <c r="B55" s="136" t="s">
        <v>58</v>
      </c>
      <c r="C55" s="137">
        <v>17659982.870000001</v>
      </c>
      <c r="D55" s="137"/>
      <c r="E55" s="137">
        <v>17659982.870000001</v>
      </c>
      <c r="F55" s="137">
        <v>18887735.469999999</v>
      </c>
      <c r="G55" s="137"/>
      <c r="H55" s="137">
        <v>18887735.469999999</v>
      </c>
      <c r="I55" s="137">
        <f>(Taulukko2[[#This Row],[Sote-nettokustannus TP2021 (oikaisut huomioitu)]]+Taulukko2[[#This Row],[Sote-nettokustannus TP2022 (oikaisut huomioitu)]])/2</f>
        <v>18273859.170000002</v>
      </c>
      <c r="J55" s="140">
        <f t="shared" si="3"/>
        <v>18927811.467126884</v>
      </c>
      <c r="K55" s="137">
        <v>413712.64000000001</v>
      </c>
      <c r="L55" s="137">
        <v>315108.96000000002</v>
      </c>
      <c r="M55" s="137">
        <f t="shared" si="4"/>
        <v>364410.80000000005</v>
      </c>
      <c r="N55" s="140">
        <f t="shared" si="5"/>
        <v>374027.30155244033</v>
      </c>
      <c r="O55" s="141">
        <f t="shared" si="2"/>
        <v>19301838.768679325</v>
      </c>
    </row>
    <row r="56" spans="1:15" ht="15" x14ac:dyDescent="0.25">
      <c r="A56" s="136">
        <v>171</v>
      </c>
      <c r="B56" s="136" t="s">
        <v>59</v>
      </c>
      <c r="C56" s="137">
        <v>19647818.629999999</v>
      </c>
      <c r="D56" s="137">
        <v>214464.47</v>
      </c>
      <c r="E56" s="137">
        <v>19862283.099999998</v>
      </c>
      <c r="F56" s="137">
        <v>20536170.649999999</v>
      </c>
      <c r="G56" s="137">
        <v>-331603.99</v>
      </c>
      <c r="H56" s="137">
        <v>20204566.66</v>
      </c>
      <c r="I56" s="137">
        <f>(Taulukko2[[#This Row],[Sote-nettokustannus TP2021 (oikaisut huomioitu)]]+Taulukko2[[#This Row],[Sote-nettokustannus TP2022 (oikaisut huomioitu)]])/2</f>
        <v>20033424.879999999</v>
      </c>
      <c r="J56" s="140">
        <f t="shared" si="3"/>
        <v>20750345.378167264</v>
      </c>
      <c r="K56" s="137">
        <v>414887.49</v>
      </c>
      <c r="L56" s="137">
        <v>469505.84</v>
      </c>
      <c r="M56" s="137">
        <f t="shared" si="4"/>
        <v>442196.66500000004</v>
      </c>
      <c r="N56" s="140">
        <f t="shared" si="5"/>
        <v>453865.87160819169</v>
      </c>
      <c r="O56" s="141">
        <f t="shared" si="2"/>
        <v>21204211.249775454</v>
      </c>
    </row>
    <row r="57" spans="1:15" ht="15" x14ac:dyDescent="0.25">
      <c r="A57" s="136">
        <v>172</v>
      </c>
      <c r="B57" s="136" t="s">
        <v>60</v>
      </c>
      <c r="C57" s="137">
        <v>20445494.48</v>
      </c>
      <c r="D57" s="137">
        <v>232081.15</v>
      </c>
      <c r="E57" s="137">
        <v>20677575.629999999</v>
      </c>
      <c r="F57" s="137">
        <v>22804927.539999999</v>
      </c>
      <c r="G57" s="137">
        <v>-369741</v>
      </c>
      <c r="H57" s="137">
        <v>22435186.539999999</v>
      </c>
      <c r="I57" s="137">
        <f>(Taulukko2[[#This Row],[Sote-nettokustannus TP2021 (oikaisut huomioitu)]]+Taulukko2[[#This Row],[Sote-nettokustannus TP2022 (oikaisut huomioitu)]])/2</f>
        <v>21556381.085000001</v>
      </c>
      <c r="J57" s="140">
        <f t="shared" si="3"/>
        <v>22327802.425021101</v>
      </c>
      <c r="K57" s="137">
        <v>365386.59</v>
      </c>
      <c r="L57" s="137">
        <v>386585.54</v>
      </c>
      <c r="M57" s="137">
        <f t="shared" si="4"/>
        <v>375986.065</v>
      </c>
      <c r="N57" s="140">
        <f t="shared" si="5"/>
        <v>385908.02828365797</v>
      </c>
      <c r="O57" s="141">
        <f t="shared" si="2"/>
        <v>22713710.45330476</v>
      </c>
    </row>
    <row r="58" spans="1:15" ht="15" x14ac:dyDescent="0.25">
      <c r="A58" s="136">
        <v>176</v>
      </c>
      <c r="B58" s="136" t="s">
        <v>61</v>
      </c>
      <c r="C58" s="137">
        <v>25305332.240000006</v>
      </c>
      <c r="D58" s="137">
        <v>508374.94349063467</v>
      </c>
      <c r="E58" s="137">
        <v>25813707.183490641</v>
      </c>
      <c r="F58" s="137">
        <v>26370303.059999999</v>
      </c>
      <c r="G58" s="137">
        <v>373176.46195651055</v>
      </c>
      <c r="H58" s="137">
        <v>26743479.521956511</v>
      </c>
      <c r="I58" s="137">
        <f>(Taulukko2[[#This Row],[Sote-nettokustannus TP2021 (oikaisut huomioitu)]]+Taulukko2[[#This Row],[Sote-nettokustannus TP2022 (oikaisut huomioitu)]])/2</f>
        <v>26278593.352723576</v>
      </c>
      <c r="J58" s="140">
        <f t="shared" si="3"/>
        <v>27219004.807600558</v>
      </c>
      <c r="K58" s="137">
        <v>392760.96</v>
      </c>
      <c r="L58" s="137">
        <v>526611.72</v>
      </c>
      <c r="M58" s="137">
        <f t="shared" si="4"/>
        <v>459686.33999999997</v>
      </c>
      <c r="N58" s="140">
        <f t="shared" si="5"/>
        <v>471817.08475906204</v>
      </c>
      <c r="O58" s="141">
        <f t="shared" si="2"/>
        <v>27690821.892359618</v>
      </c>
    </row>
    <row r="59" spans="1:15" ht="15" x14ac:dyDescent="0.25">
      <c r="A59" s="136">
        <v>177</v>
      </c>
      <c r="B59" s="136" t="s">
        <v>62</v>
      </c>
      <c r="C59" s="137">
        <v>7118446.2699999996</v>
      </c>
      <c r="D59" s="137"/>
      <c r="E59" s="137">
        <v>7118446.2699999996</v>
      </c>
      <c r="F59" s="137">
        <v>7175262.04</v>
      </c>
      <c r="G59" s="137"/>
      <c r="H59" s="137">
        <v>7175262.04</v>
      </c>
      <c r="I59" s="137">
        <f>(Taulukko2[[#This Row],[Sote-nettokustannus TP2021 (oikaisut huomioitu)]]+Taulukko2[[#This Row],[Sote-nettokustannus TP2022 (oikaisut huomioitu)]])/2</f>
        <v>7146854.1549999993</v>
      </c>
      <c r="J59" s="140">
        <f t="shared" si="3"/>
        <v>7402613.0315686557</v>
      </c>
      <c r="K59" s="137">
        <v>129508.89999999998</v>
      </c>
      <c r="L59" s="137">
        <v>140046.60999999999</v>
      </c>
      <c r="M59" s="137">
        <f t="shared" si="4"/>
        <v>134777.75499999998</v>
      </c>
      <c r="N59" s="140">
        <f t="shared" si="5"/>
        <v>138334.42919898618</v>
      </c>
      <c r="O59" s="141">
        <f t="shared" si="2"/>
        <v>7540947.4607676417</v>
      </c>
    </row>
    <row r="60" spans="1:15" ht="15" x14ac:dyDescent="0.25">
      <c r="A60" s="136">
        <v>178</v>
      </c>
      <c r="B60" s="136" t="s">
        <v>63</v>
      </c>
      <c r="C60" s="137">
        <v>29577645.350000001</v>
      </c>
      <c r="D60" s="137">
        <v>318260.46999999997</v>
      </c>
      <c r="E60" s="137">
        <v>29895905.82</v>
      </c>
      <c r="F60" s="137">
        <v>30347124.850000001</v>
      </c>
      <c r="G60" s="137">
        <v>-492092.89</v>
      </c>
      <c r="H60" s="137">
        <v>29855031.960000001</v>
      </c>
      <c r="I60" s="137">
        <f>(Taulukko2[[#This Row],[Sote-nettokustannus TP2021 (oikaisut huomioitu)]]+Taulukko2[[#This Row],[Sote-nettokustannus TP2022 (oikaisut huomioitu)]])/2</f>
        <v>29875468.890000001</v>
      </c>
      <c r="J60" s="140">
        <f t="shared" si="3"/>
        <v>30944598.914840739</v>
      </c>
      <c r="K60" s="137">
        <v>516303.65000000008</v>
      </c>
      <c r="L60" s="137">
        <v>548961.32999999996</v>
      </c>
      <c r="M60" s="137">
        <f t="shared" si="4"/>
        <v>532632.49</v>
      </c>
      <c r="N60" s="140">
        <f t="shared" si="5"/>
        <v>546688.2237130655</v>
      </c>
      <c r="O60" s="141">
        <f t="shared" si="2"/>
        <v>31491287.138553806</v>
      </c>
    </row>
    <row r="61" spans="1:15" ht="15" x14ac:dyDescent="0.25">
      <c r="A61" s="136">
        <v>179</v>
      </c>
      <c r="B61" s="136" t="s">
        <v>64</v>
      </c>
      <c r="C61" s="137">
        <v>470638281.53999996</v>
      </c>
      <c r="D61" s="137"/>
      <c r="E61" s="137">
        <v>470638281.53999996</v>
      </c>
      <c r="F61" s="137">
        <v>515772253.57999998</v>
      </c>
      <c r="G61" s="137"/>
      <c r="H61" s="137">
        <v>515772253.57999998</v>
      </c>
      <c r="I61" s="137">
        <f>(Taulukko2[[#This Row],[Sote-nettokustannus TP2021 (oikaisut huomioitu)]]+Taulukko2[[#This Row],[Sote-nettokustannus TP2022 (oikaisut huomioitu)]])/2</f>
        <v>493205267.55999994</v>
      </c>
      <c r="J61" s="140">
        <f t="shared" si="3"/>
        <v>510855218.49129742</v>
      </c>
      <c r="K61" s="137">
        <v>13283139.610000001</v>
      </c>
      <c r="L61" s="137">
        <v>14284958.789999999</v>
      </c>
      <c r="M61" s="137">
        <f t="shared" si="4"/>
        <v>13784049.199999999</v>
      </c>
      <c r="N61" s="140">
        <f t="shared" si="5"/>
        <v>14147798.931157015</v>
      </c>
      <c r="O61" s="141">
        <f t="shared" si="2"/>
        <v>525003017.42245442</v>
      </c>
    </row>
    <row r="62" spans="1:15" ht="15" x14ac:dyDescent="0.25">
      <c r="A62" s="136">
        <v>181</v>
      </c>
      <c r="B62" s="136" t="s">
        <v>65</v>
      </c>
      <c r="C62" s="137">
        <v>6319918.3000000007</v>
      </c>
      <c r="D62" s="137"/>
      <c r="E62" s="137">
        <v>6319918.3000000007</v>
      </c>
      <c r="F62" s="137">
        <v>6461457.5300000003</v>
      </c>
      <c r="G62" s="137"/>
      <c r="H62" s="137">
        <v>6461457.5300000003</v>
      </c>
      <c r="I62" s="137">
        <f>(Taulukko2[[#This Row],[Sote-nettokustannus TP2021 (oikaisut huomioitu)]]+Taulukko2[[#This Row],[Sote-nettokustannus TP2022 (oikaisut huomioitu)]])/2</f>
        <v>6390687.915000001</v>
      </c>
      <c r="J62" s="140">
        <f t="shared" si="3"/>
        <v>6619386.4621080039</v>
      </c>
      <c r="K62" s="137">
        <v>146287.51</v>
      </c>
      <c r="L62" s="137">
        <v>172811.26</v>
      </c>
      <c r="M62" s="137">
        <f t="shared" si="4"/>
        <v>159549.38500000001</v>
      </c>
      <c r="N62" s="140">
        <f t="shared" si="5"/>
        <v>163759.76215826039</v>
      </c>
      <c r="O62" s="141">
        <f t="shared" si="2"/>
        <v>6783146.2242662646</v>
      </c>
    </row>
    <row r="63" spans="1:15" ht="15" x14ac:dyDescent="0.25">
      <c r="A63" s="136">
        <v>182</v>
      </c>
      <c r="B63" s="136" t="s">
        <v>66</v>
      </c>
      <c r="C63" s="137">
        <v>84482508.560000002</v>
      </c>
      <c r="D63" s="137"/>
      <c r="E63" s="137">
        <v>84482508.560000002</v>
      </c>
      <c r="F63" s="137">
        <v>92664382.019999996</v>
      </c>
      <c r="G63" s="137"/>
      <c r="H63" s="137">
        <v>92664382.019999996</v>
      </c>
      <c r="I63" s="137">
        <f>(Taulukko2[[#This Row],[Sote-nettokustannus TP2021 (oikaisut huomioitu)]]+Taulukko2[[#This Row],[Sote-nettokustannus TP2022 (oikaisut huomioitu)]])/2</f>
        <v>88573445.289999992</v>
      </c>
      <c r="J63" s="140">
        <f t="shared" si="3"/>
        <v>91743153.859656096</v>
      </c>
      <c r="K63" s="137">
        <v>1849896.03</v>
      </c>
      <c r="L63" s="137">
        <v>2049781.44</v>
      </c>
      <c r="M63" s="137">
        <f t="shared" si="4"/>
        <v>1949838.7349999999</v>
      </c>
      <c r="N63" s="140">
        <f t="shared" si="5"/>
        <v>2001293.3769099973</v>
      </c>
      <c r="O63" s="141">
        <f t="shared" si="2"/>
        <v>93744447.236566097</v>
      </c>
    </row>
    <row r="64" spans="1:15" ht="15" x14ac:dyDescent="0.25">
      <c r="A64" s="136">
        <v>186</v>
      </c>
      <c r="B64" s="136" t="s">
        <v>67</v>
      </c>
      <c r="C64" s="137">
        <v>145718734.23000002</v>
      </c>
      <c r="D64" s="137"/>
      <c r="E64" s="137">
        <v>145718734.23000002</v>
      </c>
      <c r="F64" s="137">
        <v>168161931.77000001</v>
      </c>
      <c r="G64" s="137"/>
      <c r="H64" s="137">
        <v>168161931.77000001</v>
      </c>
      <c r="I64" s="137">
        <f>(Taulukko2[[#This Row],[Sote-nettokustannus TP2021 (oikaisut huomioitu)]]+Taulukko2[[#This Row],[Sote-nettokustannus TP2022 (oikaisut huomioitu)]])/2</f>
        <v>156940333</v>
      </c>
      <c r="J64" s="140">
        <f t="shared" si="3"/>
        <v>162556633.87670243</v>
      </c>
      <c r="K64" s="137">
        <v>3062387.64</v>
      </c>
      <c r="L64" s="137">
        <v>2347187.48</v>
      </c>
      <c r="M64" s="137">
        <f t="shared" si="4"/>
        <v>2704787.56</v>
      </c>
      <c r="N64" s="140">
        <f t="shared" si="5"/>
        <v>2776164.6810122235</v>
      </c>
      <c r="O64" s="141">
        <f t="shared" si="2"/>
        <v>165332798.55771464</v>
      </c>
    </row>
    <row r="65" spans="1:15" ht="15" x14ac:dyDescent="0.25">
      <c r="A65" s="136">
        <v>202</v>
      </c>
      <c r="B65" s="136" t="s">
        <v>68</v>
      </c>
      <c r="C65" s="137">
        <v>105341642.83</v>
      </c>
      <c r="D65" s="137"/>
      <c r="E65" s="137">
        <v>105341642.83</v>
      </c>
      <c r="F65" s="137">
        <v>113628182.02</v>
      </c>
      <c r="G65" s="137"/>
      <c r="H65" s="137">
        <v>113628182.02</v>
      </c>
      <c r="I65" s="137">
        <f>(Taulukko2[[#This Row],[Sote-nettokustannus TP2021 (oikaisut huomioitu)]]+Taulukko2[[#This Row],[Sote-nettokustannus TP2022 (oikaisut huomioitu)]])/2</f>
        <v>109484912.425</v>
      </c>
      <c r="J65" s="140">
        <f t="shared" si="3"/>
        <v>113402963.30385354</v>
      </c>
      <c r="K65" s="137">
        <v>2535895.7200000002</v>
      </c>
      <c r="L65" s="137">
        <v>2695647.17</v>
      </c>
      <c r="M65" s="137">
        <f t="shared" si="4"/>
        <v>2615771.4450000003</v>
      </c>
      <c r="N65" s="140">
        <f t="shared" si="5"/>
        <v>2684799.5038875844</v>
      </c>
      <c r="O65" s="141">
        <f t="shared" si="2"/>
        <v>116087762.80774112</v>
      </c>
    </row>
    <row r="66" spans="1:15" ht="15" x14ac:dyDescent="0.25">
      <c r="A66" s="136">
        <v>204</v>
      </c>
      <c r="B66" s="136" t="s">
        <v>69</v>
      </c>
      <c r="C66" s="137">
        <v>16310915.449999996</v>
      </c>
      <c r="D66" s="137"/>
      <c r="E66" s="137">
        <v>16310915.449999996</v>
      </c>
      <c r="F66" s="137">
        <v>16989236.48</v>
      </c>
      <c r="G66" s="137"/>
      <c r="H66" s="137">
        <v>16989236.48</v>
      </c>
      <c r="I66" s="137">
        <f>(Taulukko2[[#This Row],[Sote-nettokustannus TP2021 (oikaisut huomioitu)]]+Taulukko2[[#This Row],[Sote-nettokustannus TP2022 (oikaisut huomioitu)]])/2</f>
        <v>16650075.964999998</v>
      </c>
      <c r="J66" s="140">
        <f t="shared" si="3"/>
        <v>17245919.203330528</v>
      </c>
      <c r="K66" s="137">
        <v>300325.15999999997</v>
      </c>
      <c r="L66" s="137">
        <v>339402.53</v>
      </c>
      <c r="M66" s="137">
        <f t="shared" si="4"/>
        <v>319863.84499999997</v>
      </c>
      <c r="N66" s="140">
        <f t="shared" si="5"/>
        <v>328304.7890170599</v>
      </c>
      <c r="O66" s="141">
        <f t="shared" si="2"/>
        <v>17574223.992347587</v>
      </c>
    </row>
    <row r="67" spans="1:15" ht="15" x14ac:dyDescent="0.25">
      <c r="A67" s="136">
        <v>205</v>
      </c>
      <c r="B67" s="136" t="s">
        <v>70</v>
      </c>
      <c r="C67" s="137">
        <v>150145032.31999999</v>
      </c>
      <c r="D67" s="137">
        <v>-145228.8967381157</v>
      </c>
      <c r="E67" s="137">
        <v>149999803.42326188</v>
      </c>
      <c r="F67" s="137">
        <v>150043182.78</v>
      </c>
      <c r="G67" s="137">
        <v>352228.58585926006</v>
      </c>
      <c r="H67" s="137">
        <v>150395411.36585927</v>
      </c>
      <c r="I67" s="137">
        <f>(Taulukko2[[#This Row],[Sote-nettokustannus TP2021 (oikaisut huomioitu)]]+Taulukko2[[#This Row],[Sote-nettokustannus TP2022 (oikaisut huomioitu)]])/2</f>
        <v>150197607.39456058</v>
      </c>
      <c r="J67" s="140">
        <f t="shared" si="3"/>
        <v>155572611.62682939</v>
      </c>
      <c r="K67" s="137">
        <v>5071921.26</v>
      </c>
      <c r="L67" s="137">
        <v>4842406.82</v>
      </c>
      <c r="M67" s="137">
        <f t="shared" si="4"/>
        <v>4957164.04</v>
      </c>
      <c r="N67" s="140">
        <f t="shared" si="5"/>
        <v>5087979.5253982404</v>
      </c>
      <c r="O67" s="141">
        <f t="shared" si="2"/>
        <v>160660591.15222764</v>
      </c>
    </row>
    <row r="68" spans="1:15" ht="15" x14ac:dyDescent="0.25">
      <c r="A68" s="136">
        <v>208</v>
      </c>
      <c r="B68" s="136" t="s">
        <v>71</v>
      </c>
      <c r="C68" s="137">
        <v>44597210.019999996</v>
      </c>
      <c r="D68" s="137">
        <v>-52312.46</v>
      </c>
      <c r="E68" s="137">
        <v>44544897.559999995</v>
      </c>
      <c r="F68" s="137">
        <v>45451161.009999998</v>
      </c>
      <c r="G68" s="137">
        <v>584710.21360000002</v>
      </c>
      <c r="H68" s="137">
        <v>46035871.2236</v>
      </c>
      <c r="I68" s="137">
        <f>(Taulukko2[[#This Row],[Sote-nettokustannus TP2021 (oikaisut huomioitu)]]+Taulukko2[[#This Row],[Sote-nettokustannus TP2022 (oikaisut huomioitu)]])/2</f>
        <v>45290384.391800001</v>
      </c>
      <c r="J68" s="140">
        <f t="shared" si="3"/>
        <v>46911155.934102371</v>
      </c>
      <c r="K68" s="137">
        <v>1461022.52</v>
      </c>
      <c r="L68" s="137">
        <v>1827997.21</v>
      </c>
      <c r="M68" s="137">
        <f t="shared" si="4"/>
        <v>1644509.865</v>
      </c>
      <c r="N68" s="140">
        <f t="shared" si="5"/>
        <v>1687907.1289388731</v>
      </c>
      <c r="O68" s="141">
        <f t="shared" si="2"/>
        <v>48599063.063041247</v>
      </c>
    </row>
    <row r="69" spans="1:15" ht="15" x14ac:dyDescent="0.25">
      <c r="A69" s="136">
        <v>211</v>
      </c>
      <c r="B69" s="136" t="s">
        <v>72</v>
      </c>
      <c r="C69" s="137">
        <v>102878824.84999999</v>
      </c>
      <c r="D69" s="137"/>
      <c r="E69" s="137">
        <v>102878824.84999999</v>
      </c>
      <c r="F69" s="137">
        <v>111762452.86</v>
      </c>
      <c r="G69" s="137"/>
      <c r="H69" s="137">
        <v>111762452.86</v>
      </c>
      <c r="I69" s="137">
        <f>(Taulukko2[[#This Row],[Sote-nettokustannus TP2021 (oikaisut huomioitu)]]+Taulukko2[[#This Row],[Sote-nettokustannus TP2022 (oikaisut huomioitu)]])/2</f>
        <v>107320638.85499999</v>
      </c>
      <c r="J69" s="140">
        <f t="shared" si="3"/>
        <v>111161238.56934878</v>
      </c>
      <c r="K69" s="137">
        <v>2400794.21</v>
      </c>
      <c r="L69" s="137">
        <v>2572476.16</v>
      </c>
      <c r="M69" s="137">
        <f t="shared" si="4"/>
        <v>2486635.1850000001</v>
      </c>
      <c r="N69" s="140">
        <f t="shared" si="5"/>
        <v>2552255.4441056717</v>
      </c>
      <c r="O69" s="141">
        <f t="shared" ref="O69:O132" si="6">N69+J69</f>
        <v>113713494.01345445</v>
      </c>
    </row>
    <row r="70" spans="1:15" ht="15" x14ac:dyDescent="0.25">
      <c r="A70" s="136">
        <v>213</v>
      </c>
      <c r="B70" s="136" t="s">
        <v>73</v>
      </c>
      <c r="C70" s="137">
        <v>26901952.239999998</v>
      </c>
      <c r="D70" s="137">
        <v>287117.67000000004</v>
      </c>
      <c r="E70" s="137">
        <v>27189069.91</v>
      </c>
      <c r="F70" s="137">
        <v>27729669.449999999</v>
      </c>
      <c r="G70" s="137">
        <v>-443940.04000000004</v>
      </c>
      <c r="H70" s="137">
        <v>27285729.41</v>
      </c>
      <c r="I70" s="137">
        <f>(Taulukko2[[#This Row],[Sote-nettokustannus TP2021 (oikaisut huomioitu)]]+Taulukko2[[#This Row],[Sote-nettokustannus TP2022 (oikaisut huomioitu)]])/2</f>
        <v>27237399.66</v>
      </c>
      <c r="J70" s="140">
        <f t="shared" ref="J70:J133" si="7">(I70/$I$4)*$H$4</f>
        <v>28212123.165840611</v>
      </c>
      <c r="K70" s="137">
        <v>452791.08</v>
      </c>
      <c r="L70" s="137">
        <v>395885.7</v>
      </c>
      <c r="M70" s="137">
        <f t="shared" ref="M70:M133" si="8">AVERAGE(K70:L70)</f>
        <v>424338.39</v>
      </c>
      <c r="N70" s="140">
        <f t="shared" ref="N70:N133" si="9">(M70/$M$4)*$L$4</f>
        <v>435536.33140622347</v>
      </c>
      <c r="O70" s="141">
        <f t="shared" si="6"/>
        <v>28647659.497246835</v>
      </c>
    </row>
    <row r="71" spans="1:15" ht="15" x14ac:dyDescent="0.25">
      <c r="A71" s="136">
        <v>214</v>
      </c>
      <c r="B71" s="136" t="s">
        <v>74</v>
      </c>
      <c r="C71" s="137">
        <v>48131184.700000003</v>
      </c>
      <c r="D71" s="137"/>
      <c r="E71" s="137">
        <v>48131184.700000003</v>
      </c>
      <c r="F71" s="137">
        <v>52068231.280000001</v>
      </c>
      <c r="G71" s="137"/>
      <c r="H71" s="137">
        <v>52068231.280000001</v>
      </c>
      <c r="I71" s="137">
        <f>(Taulukko2[[#This Row],[Sote-nettokustannus TP2021 (oikaisut huomioitu)]]+Taulukko2[[#This Row],[Sote-nettokustannus TP2022 (oikaisut huomioitu)]])/2</f>
        <v>50099707.990000002</v>
      </c>
      <c r="J71" s="140">
        <f t="shared" si="7"/>
        <v>51892587.032169312</v>
      </c>
      <c r="K71" s="137">
        <v>1339671.5</v>
      </c>
      <c r="L71" s="137">
        <v>1423879.29</v>
      </c>
      <c r="M71" s="137">
        <f t="shared" si="8"/>
        <v>1381775.395</v>
      </c>
      <c r="N71" s="140">
        <f t="shared" si="9"/>
        <v>1418239.3121812178</v>
      </c>
      <c r="O71" s="141">
        <f t="shared" si="6"/>
        <v>53310826.344350532</v>
      </c>
    </row>
    <row r="72" spans="1:15" ht="15" x14ac:dyDescent="0.25">
      <c r="A72" s="136">
        <v>216</v>
      </c>
      <c r="B72" s="136" t="s">
        <v>75</v>
      </c>
      <c r="C72" s="137">
        <v>6964310.2799999993</v>
      </c>
      <c r="D72" s="137"/>
      <c r="E72" s="137">
        <v>6964310.2799999993</v>
      </c>
      <c r="F72" s="137">
        <v>7483593.5499999998</v>
      </c>
      <c r="G72" s="137"/>
      <c r="H72" s="137">
        <v>7483593.5499999998</v>
      </c>
      <c r="I72" s="137">
        <f>(Taulukko2[[#This Row],[Sote-nettokustannus TP2021 (oikaisut huomioitu)]]+Taulukko2[[#This Row],[Sote-nettokustannus TP2022 (oikaisut huomioitu)]])/2</f>
        <v>7223951.9149999991</v>
      </c>
      <c r="J72" s="140">
        <f t="shared" si="7"/>
        <v>7482469.828769627</v>
      </c>
      <c r="K72" s="137">
        <v>127616.04</v>
      </c>
      <c r="L72" s="137">
        <v>130943</v>
      </c>
      <c r="M72" s="137">
        <f t="shared" si="8"/>
        <v>129279.51999999999</v>
      </c>
      <c r="N72" s="140">
        <f t="shared" si="9"/>
        <v>132691.10029558599</v>
      </c>
      <c r="O72" s="141">
        <f t="shared" si="6"/>
        <v>7615160.9290652126</v>
      </c>
    </row>
    <row r="73" spans="1:15" ht="15" x14ac:dyDescent="0.25">
      <c r="A73" s="136">
        <v>217</v>
      </c>
      <c r="B73" s="136" t="s">
        <v>76</v>
      </c>
      <c r="C73" s="137">
        <v>20815597.100000001</v>
      </c>
      <c r="D73" s="137"/>
      <c r="E73" s="137">
        <v>20815597.100000001</v>
      </c>
      <c r="F73" s="137">
        <v>22132277.510000002</v>
      </c>
      <c r="G73" s="137"/>
      <c r="H73" s="137">
        <v>22132277.510000002</v>
      </c>
      <c r="I73" s="137">
        <f>(Taulukko2[[#This Row],[Sote-nettokustannus TP2021 (oikaisut huomioitu)]]+Taulukko2[[#This Row],[Sote-nettokustannus TP2022 (oikaisut huomioitu)]])/2</f>
        <v>21473937.305</v>
      </c>
      <c r="J73" s="140">
        <f t="shared" si="7"/>
        <v>22242408.293986142</v>
      </c>
      <c r="K73" s="137">
        <v>611343</v>
      </c>
      <c r="L73" s="137">
        <v>683093.97</v>
      </c>
      <c r="M73" s="137">
        <f t="shared" si="8"/>
        <v>647218.48499999999</v>
      </c>
      <c r="N73" s="140">
        <f t="shared" si="9"/>
        <v>664298.04895850667</v>
      </c>
      <c r="O73" s="141">
        <f t="shared" si="6"/>
        <v>22906706.342944648</v>
      </c>
    </row>
    <row r="74" spans="1:15" ht="15" x14ac:dyDescent="0.25">
      <c r="A74" s="136">
        <v>218</v>
      </c>
      <c r="B74" s="136" t="s">
        <v>77</v>
      </c>
      <c r="C74" s="137">
        <v>6068003.209999999</v>
      </c>
      <c r="D74" s="137">
        <v>-92213.42</v>
      </c>
      <c r="E74" s="137">
        <v>5975789.7899999991</v>
      </c>
      <c r="F74" s="137">
        <v>6501561.46</v>
      </c>
      <c r="G74" s="137">
        <v>101613.42</v>
      </c>
      <c r="H74" s="137">
        <v>6603174.8799999999</v>
      </c>
      <c r="I74" s="137">
        <f>(Taulukko2[[#This Row],[Sote-nettokustannus TP2021 (oikaisut huomioitu)]]+Taulukko2[[#This Row],[Sote-nettokustannus TP2022 (oikaisut huomioitu)]])/2</f>
        <v>6289482.334999999</v>
      </c>
      <c r="J74" s="140">
        <f t="shared" si="7"/>
        <v>6514559.1172192963</v>
      </c>
      <c r="K74" s="137">
        <v>125115.29</v>
      </c>
      <c r="L74" s="137">
        <v>124917.18</v>
      </c>
      <c r="M74" s="137">
        <f t="shared" si="8"/>
        <v>125016.23499999999</v>
      </c>
      <c r="N74" s="140">
        <f t="shared" si="9"/>
        <v>128315.31070784877</v>
      </c>
      <c r="O74" s="141">
        <f t="shared" si="6"/>
        <v>6642874.4279271448</v>
      </c>
    </row>
    <row r="75" spans="1:15" ht="15" x14ac:dyDescent="0.25">
      <c r="A75" s="136">
        <v>224</v>
      </c>
      <c r="B75" s="136" t="s">
        <v>78</v>
      </c>
      <c r="C75" s="137">
        <v>32576100.220000006</v>
      </c>
      <c r="D75" s="137"/>
      <c r="E75" s="137">
        <v>32576100.220000006</v>
      </c>
      <c r="F75" s="137">
        <v>33719877.899999999</v>
      </c>
      <c r="G75" s="137"/>
      <c r="H75" s="137">
        <v>33719877.899999999</v>
      </c>
      <c r="I75" s="137">
        <f>(Taulukko2[[#This Row],[Sote-nettokustannus TP2021 (oikaisut huomioitu)]]+Taulukko2[[#This Row],[Sote-nettokustannus TP2022 (oikaisut huomioitu)]])/2</f>
        <v>33147989.060000002</v>
      </c>
      <c r="J75" s="140">
        <f t="shared" si="7"/>
        <v>34334230.203113928</v>
      </c>
      <c r="K75" s="137">
        <v>628476.1100000001</v>
      </c>
      <c r="L75" s="137">
        <v>672843.46</v>
      </c>
      <c r="M75" s="137">
        <f t="shared" si="8"/>
        <v>650659.78500000003</v>
      </c>
      <c r="N75" s="140">
        <f t="shared" si="9"/>
        <v>667830.16203757131</v>
      </c>
      <c r="O75" s="141">
        <f t="shared" si="6"/>
        <v>35002060.365151502</v>
      </c>
    </row>
    <row r="76" spans="1:15" ht="15" x14ac:dyDescent="0.25">
      <c r="A76" s="136">
        <v>226</v>
      </c>
      <c r="B76" s="136" t="s">
        <v>79</v>
      </c>
      <c r="C76" s="137">
        <v>17670504.649999999</v>
      </c>
      <c r="D76" s="137"/>
      <c r="E76" s="137">
        <v>17670504.649999999</v>
      </c>
      <c r="F76" s="137">
        <v>19480416.25</v>
      </c>
      <c r="G76" s="137"/>
      <c r="H76" s="137">
        <v>19480416.25</v>
      </c>
      <c r="I76" s="137">
        <f>(Taulukko2[[#This Row],[Sote-nettokustannus TP2021 (oikaisut huomioitu)]]+Taulukko2[[#This Row],[Sote-nettokustannus TP2022 (oikaisut huomioitu)]])/2</f>
        <v>18575460.449999999</v>
      </c>
      <c r="J76" s="140">
        <f t="shared" si="7"/>
        <v>19240205.916103262</v>
      </c>
      <c r="K76" s="137">
        <v>361041</v>
      </c>
      <c r="L76" s="137">
        <v>366295.28</v>
      </c>
      <c r="M76" s="137">
        <f t="shared" si="8"/>
        <v>363668.14</v>
      </c>
      <c r="N76" s="140">
        <f t="shared" si="9"/>
        <v>373265.04336533137</v>
      </c>
      <c r="O76" s="141">
        <f t="shared" si="6"/>
        <v>19613470.959468596</v>
      </c>
    </row>
    <row r="77" spans="1:15" ht="15" x14ac:dyDescent="0.25">
      <c r="A77" s="136">
        <v>230</v>
      </c>
      <c r="B77" s="136" t="s">
        <v>80</v>
      </c>
      <c r="C77" s="137">
        <v>9674265.1400000006</v>
      </c>
      <c r="D77" s="137"/>
      <c r="E77" s="137">
        <v>9674265.1400000006</v>
      </c>
      <c r="F77" s="137">
        <v>10403715.609999999</v>
      </c>
      <c r="G77" s="137"/>
      <c r="H77" s="137">
        <v>10403715.609999999</v>
      </c>
      <c r="I77" s="137">
        <f>(Taulukko2[[#This Row],[Sote-nettokustannus TP2021 (oikaisut huomioitu)]]+Taulukko2[[#This Row],[Sote-nettokustannus TP2022 (oikaisut huomioitu)]])/2</f>
        <v>10038990.375</v>
      </c>
      <c r="J77" s="140">
        <f t="shared" si="7"/>
        <v>10398247.867108928</v>
      </c>
      <c r="K77" s="137">
        <v>350595.69</v>
      </c>
      <c r="L77" s="137">
        <v>365420.87</v>
      </c>
      <c r="M77" s="137">
        <f t="shared" si="8"/>
        <v>358008.28</v>
      </c>
      <c r="N77" s="140">
        <f t="shared" si="9"/>
        <v>367455.82431099872</v>
      </c>
      <c r="O77" s="141">
        <f t="shared" si="6"/>
        <v>10765703.691419927</v>
      </c>
    </row>
    <row r="78" spans="1:15" ht="15" x14ac:dyDescent="0.25">
      <c r="A78" s="136">
        <v>231</v>
      </c>
      <c r="B78" s="136" t="s">
        <v>81</v>
      </c>
      <c r="C78" s="137">
        <v>7013673.6799999997</v>
      </c>
      <c r="D78" s="137"/>
      <c r="E78" s="137">
        <v>7013673.6799999997</v>
      </c>
      <c r="F78" s="137">
        <v>6683409.0199999996</v>
      </c>
      <c r="G78" s="137"/>
      <c r="H78" s="137">
        <v>6683409.0199999996</v>
      </c>
      <c r="I78" s="137">
        <f>(Taulukko2[[#This Row],[Sote-nettokustannus TP2021 (oikaisut huomioitu)]]+Taulukko2[[#This Row],[Sote-nettokustannus TP2022 (oikaisut huomioitu)]])/2</f>
        <v>6848541.3499999996</v>
      </c>
      <c r="J78" s="140">
        <f t="shared" si="7"/>
        <v>7093624.7396735633</v>
      </c>
      <c r="K78" s="137">
        <v>124759.43</v>
      </c>
      <c r="L78" s="137">
        <v>122606.83</v>
      </c>
      <c r="M78" s="137">
        <f t="shared" si="8"/>
        <v>123683.13</v>
      </c>
      <c r="N78" s="140">
        <f t="shared" si="9"/>
        <v>126947.02616239607</v>
      </c>
      <c r="O78" s="141">
        <f t="shared" si="6"/>
        <v>7220571.7658359595</v>
      </c>
    </row>
    <row r="79" spans="1:15" ht="15" x14ac:dyDescent="0.25">
      <c r="A79" s="136">
        <v>232</v>
      </c>
      <c r="B79" s="136" t="s">
        <v>82</v>
      </c>
      <c r="C79" s="137">
        <v>56341001.239999995</v>
      </c>
      <c r="D79" s="137">
        <v>-952670.4</v>
      </c>
      <c r="E79" s="137">
        <v>55388330.839999996</v>
      </c>
      <c r="F79" s="137">
        <v>56985444.229999997</v>
      </c>
      <c r="G79" s="137">
        <v>1142270.3999999999</v>
      </c>
      <c r="H79" s="137">
        <v>58127714.629999995</v>
      </c>
      <c r="I79" s="137">
        <f>(Taulukko2[[#This Row],[Sote-nettokustannus TP2021 (oikaisut huomioitu)]]+Taulukko2[[#This Row],[Sote-nettokustannus TP2022 (oikaisut huomioitu)]])/2</f>
        <v>56758022.734999999</v>
      </c>
      <c r="J79" s="140">
        <f t="shared" si="7"/>
        <v>58789177.676199712</v>
      </c>
      <c r="K79" s="137">
        <v>1345572.14</v>
      </c>
      <c r="L79" s="137">
        <v>1350896.47</v>
      </c>
      <c r="M79" s="137">
        <f t="shared" si="8"/>
        <v>1348234.3049999999</v>
      </c>
      <c r="N79" s="140">
        <f t="shared" si="9"/>
        <v>1383813.1003789671</v>
      </c>
      <c r="O79" s="141">
        <f t="shared" si="6"/>
        <v>60172990.77657868</v>
      </c>
    </row>
    <row r="80" spans="1:15" ht="15" x14ac:dyDescent="0.25">
      <c r="A80" s="136">
        <v>233</v>
      </c>
      <c r="B80" s="136" t="s">
        <v>83</v>
      </c>
      <c r="C80" s="137">
        <v>64656660.729999989</v>
      </c>
      <c r="D80" s="137"/>
      <c r="E80" s="137">
        <v>64656660.729999989</v>
      </c>
      <c r="F80" s="137">
        <v>68941639.370000005</v>
      </c>
      <c r="G80" s="137"/>
      <c r="H80" s="137">
        <v>68941639.370000005</v>
      </c>
      <c r="I80" s="137">
        <f>(Taulukko2[[#This Row],[Sote-nettokustannus TP2021 (oikaisut huomioitu)]]+Taulukko2[[#This Row],[Sote-nettokustannus TP2022 (oikaisut huomioitu)]])/2</f>
        <v>66799150.049999997</v>
      </c>
      <c r="J80" s="140">
        <f t="shared" si="7"/>
        <v>69189638.956308052</v>
      </c>
      <c r="K80" s="137">
        <v>1548437.96</v>
      </c>
      <c r="L80" s="137">
        <v>1562688.84</v>
      </c>
      <c r="M80" s="137">
        <f t="shared" si="8"/>
        <v>1555563.4</v>
      </c>
      <c r="N80" s="140">
        <f t="shared" si="9"/>
        <v>1596613.4398204973</v>
      </c>
      <c r="O80" s="141">
        <f t="shared" si="6"/>
        <v>70786252.39612855</v>
      </c>
    </row>
    <row r="81" spans="1:15" ht="15" x14ac:dyDescent="0.25">
      <c r="A81" s="136">
        <v>235</v>
      </c>
      <c r="B81" s="136" t="s">
        <v>84</v>
      </c>
      <c r="C81" s="137">
        <v>36630861.420000002</v>
      </c>
      <c r="D81" s="137"/>
      <c r="E81" s="137">
        <v>36630861.420000002</v>
      </c>
      <c r="F81" s="137">
        <v>37298163.439999998</v>
      </c>
      <c r="G81" s="137"/>
      <c r="H81" s="137">
        <v>37298163.439999998</v>
      </c>
      <c r="I81" s="137">
        <f>(Taulukko2[[#This Row],[Sote-nettokustannus TP2021 (oikaisut huomioitu)]]+Taulukko2[[#This Row],[Sote-nettokustannus TP2022 (oikaisut huomioitu)]])/2</f>
        <v>36964512.43</v>
      </c>
      <c r="J81" s="140">
        <f t="shared" si="7"/>
        <v>38287332.508172557</v>
      </c>
      <c r="K81" s="137">
        <v>1009181.22</v>
      </c>
      <c r="L81" s="137">
        <v>1236622.6200000001</v>
      </c>
      <c r="M81" s="137">
        <f t="shared" si="8"/>
        <v>1122901.92</v>
      </c>
      <c r="N81" s="140">
        <f t="shared" si="9"/>
        <v>1152534.3789087869</v>
      </c>
      <c r="O81" s="141">
        <f t="shared" si="6"/>
        <v>39439866.88708134</v>
      </c>
    </row>
    <row r="82" spans="1:15" ht="15" x14ac:dyDescent="0.25">
      <c r="A82" s="136">
        <v>236</v>
      </c>
      <c r="B82" s="136" t="s">
        <v>85</v>
      </c>
      <c r="C82" s="137">
        <v>15315128.029999999</v>
      </c>
      <c r="D82" s="137"/>
      <c r="E82" s="137">
        <v>15315128.029999999</v>
      </c>
      <c r="F82" s="137">
        <v>15631266.710000001</v>
      </c>
      <c r="G82" s="137"/>
      <c r="H82" s="137">
        <v>15631266.710000001</v>
      </c>
      <c r="I82" s="137">
        <f>(Taulukko2[[#This Row],[Sote-nettokustannus TP2021 (oikaisut huomioitu)]]+Taulukko2[[#This Row],[Sote-nettokustannus TP2022 (oikaisut huomioitu)]])/2</f>
        <v>15473197.370000001</v>
      </c>
      <c r="J82" s="140">
        <f t="shared" si="7"/>
        <v>16026924.575067936</v>
      </c>
      <c r="K82" s="137">
        <v>333754.44</v>
      </c>
      <c r="L82" s="137">
        <v>388469.23</v>
      </c>
      <c r="M82" s="137">
        <f t="shared" si="8"/>
        <v>361111.83499999996</v>
      </c>
      <c r="N82" s="140">
        <f t="shared" si="9"/>
        <v>370641.2795770599</v>
      </c>
      <c r="O82" s="141">
        <f t="shared" si="6"/>
        <v>16397565.854644995</v>
      </c>
    </row>
    <row r="83" spans="1:15" ht="15" x14ac:dyDescent="0.25">
      <c r="A83" s="136">
        <v>239</v>
      </c>
      <c r="B83" s="136" t="s">
        <v>86</v>
      </c>
      <c r="C83" s="137">
        <v>10929001.429999996</v>
      </c>
      <c r="D83" s="137"/>
      <c r="E83" s="137">
        <v>10929001.429999996</v>
      </c>
      <c r="F83" s="137">
        <v>10653551.23</v>
      </c>
      <c r="G83" s="137"/>
      <c r="H83" s="137">
        <v>10653551.23</v>
      </c>
      <c r="I83" s="137">
        <f>(Taulukko2[[#This Row],[Sote-nettokustannus TP2021 (oikaisut huomioitu)]]+Taulukko2[[#This Row],[Sote-nettokustannus TP2022 (oikaisut huomioitu)]])/2</f>
        <v>10791276.329999998</v>
      </c>
      <c r="J83" s="140">
        <f t="shared" si="7"/>
        <v>11177455.290846966</v>
      </c>
      <c r="K83" s="137">
        <v>237310.58000000002</v>
      </c>
      <c r="L83" s="137">
        <v>270416.75</v>
      </c>
      <c r="M83" s="137">
        <f t="shared" si="8"/>
        <v>253863.66500000001</v>
      </c>
      <c r="N83" s="140">
        <f t="shared" si="9"/>
        <v>260562.91850341071</v>
      </c>
      <c r="O83" s="141">
        <f t="shared" si="6"/>
        <v>11438018.209350377</v>
      </c>
    </row>
    <row r="84" spans="1:15" ht="15" x14ac:dyDescent="0.25">
      <c r="A84" s="136">
        <v>240</v>
      </c>
      <c r="B84" s="136" t="s">
        <v>87</v>
      </c>
      <c r="C84" s="137">
        <v>97087864.01000002</v>
      </c>
      <c r="D84" s="137"/>
      <c r="E84" s="137">
        <v>97087864.01000002</v>
      </c>
      <c r="F84" s="137">
        <v>100036556.47</v>
      </c>
      <c r="G84" s="137"/>
      <c r="H84" s="137">
        <v>100036556.47</v>
      </c>
      <c r="I84" s="137">
        <f>(Taulukko2[[#This Row],[Sote-nettokustannus TP2021 (oikaisut huomioitu)]]+Taulukko2[[#This Row],[Sote-nettokustannus TP2022 (oikaisut huomioitu)]])/2</f>
        <v>98562210.24000001</v>
      </c>
      <c r="J84" s="140">
        <f t="shared" si="7"/>
        <v>102089378.92378661</v>
      </c>
      <c r="K84" s="137">
        <v>2379614.2400000002</v>
      </c>
      <c r="L84" s="137">
        <v>2539918.04</v>
      </c>
      <c r="M84" s="137">
        <f t="shared" si="8"/>
        <v>2459766.14</v>
      </c>
      <c r="N84" s="140">
        <f t="shared" si="9"/>
        <v>2524677.3470881274</v>
      </c>
      <c r="O84" s="141">
        <f t="shared" si="6"/>
        <v>104614056.27087474</v>
      </c>
    </row>
    <row r="85" spans="1:15" ht="15" x14ac:dyDescent="0.25">
      <c r="A85" s="136">
        <v>241</v>
      </c>
      <c r="B85" s="136" t="s">
        <v>88</v>
      </c>
      <c r="C85" s="137">
        <v>31729960.259999998</v>
      </c>
      <c r="D85" s="137"/>
      <c r="E85" s="137">
        <v>31729960.259999998</v>
      </c>
      <c r="F85" s="137">
        <v>33852667.009999998</v>
      </c>
      <c r="G85" s="137"/>
      <c r="H85" s="137">
        <v>33852667.009999998</v>
      </c>
      <c r="I85" s="137">
        <f>(Taulukko2[[#This Row],[Sote-nettokustannus TP2021 (oikaisut huomioitu)]]+Taulukko2[[#This Row],[Sote-nettokustannus TP2022 (oikaisut huomioitu)]])/2</f>
        <v>32791313.634999998</v>
      </c>
      <c r="J85" s="140">
        <f t="shared" si="7"/>
        <v>33964790.713811055</v>
      </c>
      <c r="K85" s="137">
        <v>552809.84</v>
      </c>
      <c r="L85" s="137">
        <v>587324.84</v>
      </c>
      <c r="M85" s="137">
        <f t="shared" si="8"/>
        <v>570067.34</v>
      </c>
      <c r="N85" s="140">
        <f t="shared" si="9"/>
        <v>585110.9486419654</v>
      </c>
      <c r="O85" s="141">
        <f t="shared" si="6"/>
        <v>34549901.662453018</v>
      </c>
    </row>
    <row r="86" spans="1:15" ht="15" x14ac:dyDescent="0.25">
      <c r="A86" s="136">
        <v>244</v>
      </c>
      <c r="B86" s="136" t="s">
        <v>89</v>
      </c>
      <c r="C86" s="137">
        <v>55175107.440000005</v>
      </c>
      <c r="D86" s="137">
        <v>-115087.41200000001</v>
      </c>
      <c r="E86" s="137">
        <v>55060020.028000005</v>
      </c>
      <c r="F86" s="137">
        <v>57015695.200000003</v>
      </c>
      <c r="G86" s="137">
        <v>1286362.4699200001</v>
      </c>
      <c r="H86" s="137">
        <v>58302057.669920005</v>
      </c>
      <c r="I86" s="137">
        <f>(Taulukko2[[#This Row],[Sote-nettokustannus TP2021 (oikaisut huomioitu)]]+Taulukko2[[#This Row],[Sote-nettokustannus TP2022 (oikaisut huomioitu)]])/2</f>
        <v>56681038.848960005</v>
      </c>
      <c r="J86" s="140">
        <f t="shared" si="7"/>
        <v>58709438.828077033</v>
      </c>
      <c r="K86" s="137">
        <v>1348777.77</v>
      </c>
      <c r="L86" s="137">
        <v>1388391.71</v>
      </c>
      <c r="M86" s="137">
        <f t="shared" si="8"/>
        <v>1368584.74</v>
      </c>
      <c r="N86" s="140">
        <f t="shared" si="9"/>
        <v>1404700.5666353691</v>
      </c>
      <c r="O86" s="141">
        <f t="shared" si="6"/>
        <v>60114139.394712403</v>
      </c>
    </row>
    <row r="87" spans="1:15" ht="15" x14ac:dyDescent="0.25">
      <c r="A87" s="136">
        <v>245</v>
      </c>
      <c r="B87" s="136" t="s">
        <v>90</v>
      </c>
      <c r="C87" s="137">
        <v>121188693.89</v>
      </c>
      <c r="D87" s="137"/>
      <c r="E87" s="137">
        <v>121188693.89</v>
      </c>
      <c r="F87" s="137">
        <v>132562068.20999999</v>
      </c>
      <c r="G87" s="137"/>
      <c r="H87" s="137">
        <v>132562068.20999999</v>
      </c>
      <c r="I87" s="137">
        <f>(Taulukko2[[#This Row],[Sote-nettokustannus TP2021 (oikaisut huomioitu)]]+Taulukko2[[#This Row],[Sote-nettokustannus TP2022 (oikaisut huomioitu)]])/2</f>
        <v>126875381.05</v>
      </c>
      <c r="J87" s="140">
        <f t="shared" si="7"/>
        <v>131415771.01988156</v>
      </c>
      <c r="K87" s="137">
        <v>2842036.89</v>
      </c>
      <c r="L87" s="137">
        <v>2164632.21</v>
      </c>
      <c r="M87" s="137">
        <f t="shared" si="8"/>
        <v>2503334.5499999998</v>
      </c>
      <c r="N87" s="140">
        <f t="shared" si="9"/>
        <v>2569395.4916250901</v>
      </c>
      <c r="O87" s="141">
        <f t="shared" si="6"/>
        <v>133985166.51150665</v>
      </c>
    </row>
    <row r="88" spans="1:15" ht="15" x14ac:dyDescent="0.25">
      <c r="A88" s="136">
        <v>249</v>
      </c>
      <c r="B88" s="136" t="s">
        <v>91</v>
      </c>
      <c r="C88" s="137">
        <v>41768287.379999995</v>
      </c>
      <c r="D88" s="137"/>
      <c r="E88" s="137">
        <v>41768287.379999995</v>
      </c>
      <c r="F88" s="137">
        <v>41379199.479999997</v>
      </c>
      <c r="G88" s="137"/>
      <c r="H88" s="137">
        <v>41379199.479999997</v>
      </c>
      <c r="I88" s="137">
        <f>(Taulukko2[[#This Row],[Sote-nettokustannus TP2021 (oikaisut huomioitu)]]+Taulukko2[[#This Row],[Sote-nettokustannus TP2022 (oikaisut huomioitu)]])/2</f>
        <v>41573743.429999992</v>
      </c>
      <c r="J88" s="140">
        <f t="shared" si="7"/>
        <v>43061510.450818732</v>
      </c>
      <c r="K88" s="137">
        <v>836362.46</v>
      </c>
      <c r="L88" s="137">
        <v>890624.7</v>
      </c>
      <c r="M88" s="137">
        <f t="shared" si="8"/>
        <v>863493.58</v>
      </c>
      <c r="N88" s="140">
        <f t="shared" si="9"/>
        <v>886280.46598853881</v>
      </c>
      <c r="O88" s="141">
        <f t="shared" si="6"/>
        <v>43947790.916807272</v>
      </c>
    </row>
    <row r="89" spans="1:15" ht="15" x14ac:dyDescent="0.25">
      <c r="A89" s="136">
        <v>250</v>
      </c>
      <c r="B89" s="136" t="s">
        <v>92</v>
      </c>
      <c r="C89" s="137">
        <v>8680723.0600000005</v>
      </c>
      <c r="D89" s="137">
        <v>150144</v>
      </c>
      <c r="E89" s="137">
        <v>8830867.0600000005</v>
      </c>
      <c r="F89" s="137">
        <v>9088438.1999999993</v>
      </c>
      <c r="G89" s="137">
        <v>191913</v>
      </c>
      <c r="H89" s="137">
        <v>9280351.1999999993</v>
      </c>
      <c r="I89" s="137">
        <f>(Taulukko2[[#This Row],[Sote-nettokustannus TP2021 (oikaisut huomioitu)]]+Taulukko2[[#This Row],[Sote-nettokustannus TP2022 (oikaisut huomioitu)]])/2</f>
        <v>9055609.129999999</v>
      </c>
      <c r="J89" s="140">
        <f t="shared" si="7"/>
        <v>9379675.1270811539</v>
      </c>
      <c r="K89" s="137">
        <v>158553.48000000001</v>
      </c>
      <c r="L89" s="137">
        <v>162902.54</v>
      </c>
      <c r="M89" s="137">
        <f t="shared" si="8"/>
        <v>160728.01</v>
      </c>
      <c r="N89" s="140">
        <f t="shared" si="9"/>
        <v>164969.49010345919</v>
      </c>
      <c r="O89" s="141">
        <f t="shared" si="6"/>
        <v>9544644.6171846129</v>
      </c>
    </row>
    <row r="90" spans="1:15" ht="15" x14ac:dyDescent="0.25">
      <c r="A90" s="136">
        <v>256</v>
      </c>
      <c r="B90" s="136" t="s">
        <v>93</v>
      </c>
      <c r="C90" s="137">
        <v>8063609.5299999993</v>
      </c>
      <c r="D90" s="137">
        <v>-82838.51999999999</v>
      </c>
      <c r="E90" s="137">
        <v>7980771.0099999998</v>
      </c>
      <c r="F90" s="137">
        <v>8144664.75</v>
      </c>
      <c r="G90" s="137">
        <v>125173.59</v>
      </c>
      <c r="H90" s="137">
        <v>8269838.3399999999</v>
      </c>
      <c r="I90" s="137">
        <f>(Taulukko2[[#This Row],[Sote-nettokustannus TP2021 (oikaisut huomioitu)]]+Taulukko2[[#This Row],[Sote-nettokustannus TP2022 (oikaisut huomioitu)]])/2</f>
        <v>8125304.6749999998</v>
      </c>
      <c r="J90" s="140">
        <f t="shared" si="7"/>
        <v>8416078.5945996027</v>
      </c>
      <c r="K90" s="137">
        <v>143823.82</v>
      </c>
      <c r="L90" s="137">
        <v>185887.24</v>
      </c>
      <c r="M90" s="137">
        <f t="shared" si="8"/>
        <v>164855.53</v>
      </c>
      <c r="N90" s="140">
        <f t="shared" si="9"/>
        <v>169205.93196441315</v>
      </c>
      <c r="O90" s="141">
        <f t="shared" si="6"/>
        <v>8585284.5265640151</v>
      </c>
    </row>
    <row r="91" spans="1:15" ht="15" x14ac:dyDescent="0.25">
      <c r="A91" s="136">
        <v>257</v>
      </c>
      <c r="B91" s="136" t="s">
        <v>94</v>
      </c>
      <c r="C91" s="137">
        <v>114788727.48999999</v>
      </c>
      <c r="D91" s="137"/>
      <c r="E91" s="137">
        <v>114788727.48999999</v>
      </c>
      <c r="F91" s="137">
        <v>128196870.37</v>
      </c>
      <c r="G91" s="137"/>
      <c r="H91" s="137">
        <v>128196870.37</v>
      </c>
      <c r="I91" s="137">
        <f>(Taulukko2[[#This Row],[Sote-nettokustannus TP2021 (oikaisut huomioitu)]]+Taulukko2[[#This Row],[Sote-nettokustannus TP2022 (oikaisut huomioitu)]])/2</f>
        <v>121492798.93000001</v>
      </c>
      <c r="J91" s="140">
        <f t="shared" si="7"/>
        <v>125840566.64592293</v>
      </c>
      <c r="K91" s="137">
        <v>2815934.6900000004</v>
      </c>
      <c r="L91" s="137">
        <v>3075087.55</v>
      </c>
      <c r="M91" s="137">
        <f t="shared" si="8"/>
        <v>2945511.12</v>
      </c>
      <c r="N91" s="140">
        <f t="shared" si="9"/>
        <v>3023240.7379427454</v>
      </c>
      <c r="O91" s="141">
        <f t="shared" si="6"/>
        <v>128863807.38386567</v>
      </c>
    </row>
    <row r="92" spans="1:15" ht="15" x14ac:dyDescent="0.25">
      <c r="A92" s="136">
        <v>260</v>
      </c>
      <c r="B92" s="136" t="s">
        <v>95</v>
      </c>
      <c r="C92" s="137">
        <v>45290754.420000002</v>
      </c>
      <c r="D92" s="137">
        <v>937598.32161190547</v>
      </c>
      <c r="E92" s="137">
        <v>46228352.741611905</v>
      </c>
      <c r="F92" s="137">
        <v>48682677.350000001</v>
      </c>
      <c r="G92" s="137">
        <v>-6053.7989900647663</v>
      </c>
      <c r="H92" s="137">
        <v>48676623.551009938</v>
      </c>
      <c r="I92" s="137">
        <f>(Taulukko2[[#This Row],[Sote-nettokustannus TP2021 (oikaisut huomioitu)]]+Taulukko2[[#This Row],[Sote-nettokustannus TP2022 (oikaisut huomioitu)]])/2</f>
        <v>47452488.146310925</v>
      </c>
      <c r="J92" s="140">
        <f t="shared" si="7"/>
        <v>49150633.203629225</v>
      </c>
      <c r="K92" s="137">
        <v>892542.94</v>
      </c>
      <c r="L92" s="137">
        <v>989687.09</v>
      </c>
      <c r="M92" s="137">
        <f t="shared" si="8"/>
        <v>941115.0149999999</v>
      </c>
      <c r="N92" s="140">
        <f t="shared" si="9"/>
        <v>965950.26687171264</v>
      </c>
      <c r="O92" s="141">
        <f t="shared" si="6"/>
        <v>50116583.470500939</v>
      </c>
    </row>
    <row r="93" spans="1:15" ht="15" x14ac:dyDescent="0.25">
      <c r="A93" s="136">
        <v>261</v>
      </c>
      <c r="B93" s="136" t="s">
        <v>96</v>
      </c>
      <c r="C93" s="137">
        <v>28001759.470000006</v>
      </c>
      <c r="D93" s="137"/>
      <c r="E93" s="137">
        <v>28001759.470000006</v>
      </c>
      <c r="F93" s="137">
        <v>28065681.09</v>
      </c>
      <c r="G93" s="137"/>
      <c r="H93" s="137">
        <v>28065681.09</v>
      </c>
      <c r="I93" s="137">
        <f>(Taulukko2[[#This Row],[Sote-nettokustannus TP2021 (oikaisut huomioitu)]]+Taulukko2[[#This Row],[Sote-nettokustannus TP2022 (oikaisut huomioitu)]])/2</f>
        <v>28033720.280000001</v>
      </c>
      <c r="J93" s="140">
        <f t="shared" si="7"/>
        <v>29036941.088673797</v>
      </c>
      <c r="K93" s="137">
        <v>949663.56</v>
      </c>
      <c r="L93" s="137">
        <v>983929.58</v>
      </c>
      <c r="M93" s="137">
        <f t="shared" si="8"/>
        <v>966796.57000000007</v>
      </c>
      <c r="N93" s="140">
        <f t="shared" si="9"/>
        <v>992309.53700399376</v>
      </c>
      <c r="O93" s="141">
        <f t="shared" si="6"/>
        <v>30029250.62567779</v>
      </c>
    </row>
    <row r="94" spans="1:15" ht="15" x14ac:dyDescent="0.25">
      <c r="A94" s="136">
        <v>263</v>
      </c>
      <c r="B94" s="136" t="s">
        <v>97</v>
      </c>
      <c r="C94" s="137">
        <v>35384729.450000003</v>
      </c>
      <c r="D94" s="137"/>
      <c r="E94" s="137">
        <v>35384729.450000003</v>
      </c>
      <c r="F94" s="137">
        <v>36847611.100000001</v>
      </c>
      <c r="G94" s="137"/>
      <c r="H94" s="137">
        <v>36847611.100000001</v>
      </c>
      <c r="I94" s="137">
        <f>(Taulukko2[[#This Row],[Sote-nettokustannus TP2021 (oikaisut huomioitu)]]+Taulukko2[[#This Row],[Sote-nettokustannus TP2022 (oikaisut huomioitu)]])/2</f>
        <v>36116170.275000006</v>
      </c>
      <c r="J94" s="140">
        <f t="shared" si="7"/>
        <v>37408631.396378011</v>
      </c>
      <c r="K94" s="137">
        <v>743262.96000000008</v>
      </c>
      <c r="L94" s="137">
        <v>770538.65</v>
      </c>
      <c r="M94" s="137">
        <f t="shared" si="8"/>
        <v>756900.80500000005</v>
      </c>
      <c r="N94" s="140">
        <f t="shared" si="9"/>
        <v>776874.79525035992</v>
      </c>
      <c r="O94" s="141">
        <f t="shared" si="6"/>
        <v>38185506.191628367</v>
      </c>
    </row>
    <row r="95" spans="1:15" ht="15" x14ac:dyDescent="0.25">
      <c r="A95" s="136">
        <v>265</v>
      </c>
      <c r="B95" s="136" t="s">
        <v>98</v>
      </c>
      <c r="C95" s="137">
        <v>5456736.7599999998</v>
      </c>
      <c r="D95" s="137"/>
      <c r="E95" s="137">
        <v>5456736.7599999998</v>
      </c>
      <c r="F95" s="137">
        <v>5371103.29</v>
      </c>
      <c r="G95" s="137"/>
      <c r="H95" s="137">
        <v>5371103.29</v>
      </c>
      <c r="I95" s="137">
        <f>(Taulukko2[[#This Row],[Sote-nettokustannus TP2021 (oikaisut huomioitu)]]+Taulukko2[[#This Row],[Sote-nettokustannus TP2022 (oikaisut huomioitu)]])/2</f>
        <v>5413920.0250000004</v>
      </c>
      <c r="J95" s="140">
        <f t="shared" si="7"/>
        <v>5607663.7440400533</v>
      </c>
      <c r="K95" s="137">
        <v>98779.950000000012</v>
      </c>
      <c r="L95" s="137">
        <v>108952.88</v>
      </c>
      <c r="M95" s="137">
        <f t="shared" si="8"/>
        <v>103866.41500000001</v>
      </c>
      <c r="N95" s="140">
        <f t="shared" si="9"/>
        <v>106607.36433820269</v>
      </c>
      <c r="O95" s="141">
        <f t="shared" si="6"/>
        <v>5714271.1083782557</v>
      </c>
    </row>
    <row r="96" spans="1:15" ht="15" x14ac:dyDescent="0.25">
      <c r="A96" s="136">
        <v>271</v>
      </c>
      <c r="B96" s="136" t="s">
        <v>99</v>
      </c>
      <c r="C96" s="137">
        <v>29920069.139999997</v>
      </c>
      <c r="D96" s="137"/>
      <c r="E96" s="137">
        <v>29920069.139999997</v>
      </c>
      <c r="F96" s="137">
        <v>30921190.489999998</v>
      </c>
      <c r="G96" s="137"/>
      <c r="H96" s="137">
        <v>30921190.489999998</v>
      </c>
      <c r="I96" s="137">
        <f>(Taulukko2[[#This Row],[Sote-nettokustannus TP2021 (oikaisut huomioitu)]]+Taulukko2[[#This Row],[Sote-nettokustannus TP2022 (oikaisut huomioitu)]])/2</f>
        <v>30420629.814999998</v>
      </c>
      <c r="J96" s="140">
        <f t="shared" si="7"/>
        <v>31509269.087224718</v>
      </c>
      <c r="K96" s="137">
        <v>840797.79</v>
      </c>
      <c r="L96" s="137">
        <v>839081.82</v>
      </c>
      <c r="M96" s="137">
        <f t="shared" si="8"/>
        <v>839939.80499999993</v>
      </c>
      <c r="N96" s="140">
        <f t="shared" si="9"/>
        <v>862105.1262219256</v>
      </c>
      <c r="O96" s="141">
        <f t="shared" si="6"/>
        <v>32371374.213446643</v>
      </c>
    </row>
    <row r="97" spans="1:15" ht="15" x14ac:dyDescent="0.25">
      <c r="A97" s="136">
        <v>272</v>
      </c>
      <c r="B97" s="136" t="s">
        <v>100</v>
      </c>
      <c r="C97" s="137">
        <v>180161931.28</v>
      </c>
      <c r="D97" s="137"/>
      <c r="E97" s="137">
        <v>180161931.28</v>
      </c>
      <c r="F97" s="137">
        <v>193555503.88999999</v>
      </c>
      <c r="G97" s="137"/>
      <c r="H97" s="137">
        <v>193555503.88999999</v>
      </c>
      <c r="I97" s="137">
        <f>(Taulukko2[[#This Row],[Sote-nettokustannus TP2021 (oikaisut huomioitu)]]+Taulukko2[[#This Row],[Sote-nettokustannus TP2022 (oikaisut huomioitu)]])/2</f>
        <v>186858717.58499998</v>
      </c>
      <c r="J97" s="140">
        <f t="shared" si="7"/>
        <v>193545684.27693459</v>
      </c>
      <c r="K97" s="137">
        <v>4139248.4399999985</v>
      </c>
      <c r="L97" s="137">
        <v>4619403.24</v>
      </c>
      <c r="M97" s="137">
        <f t="shared" si="8"/>
        <v>4379325.84</v>
      </c>
      <c r="N97" s="140">
        <f t="shared" si="9"/>
        <v>4494892.6501466855</v>
      </c>
      <c r="O97" s="141">
        <f t="shared" si="6"/>
        <v>198040576.92708129</v>
      </c>
    </row>
    <row r="98" spans="1:15" ht="15" x14ac:dyDescent="0.25">
      <c r="A98" s="136">
        <v>273</v>
      </c>
      <c r="B98" s="136" t="s">
        <v>101</v>
      </c>
      <c r="C98" s="137">
        <v>19522007.749999996</v>
      </c>
      <c r="D98" s="137"/>
      <c r="E98" s="137">
        <v>19522007.749999996</v>
      </c>
      <c r="F98" s="137">
        <v>19550269.280000001</v>
      </c>
      <c r="G98" s="137"/>
      <c r="H98" s="137">
        <v>19550269.280000001</v>
      </c>
      <c r="I98" s="137">
        <f>(Taulukko2[[#This Row],[Sote-nettokustannus TP2021 (oikaisut huomioitu)]]+Taulukko2[[#This Row],[Sote-nettokustannus TP2022 (oikaisut huomioitu)]])/2</f>
        <v>19536138.515000001</v>
      </c>
      <c r="J98" s="140">
        <f t="shared" si="7"/>
        <v>20235263.01519572</v>
      </c>
      <c r="K98" s="137">
        <v>523191.00000000006</v>
      </c>
      <c r="L98" s="137">
        <v>559588</v>
      </c>
      <c r="M98" s="137">
        <f t="shared" si="8"/>
        <v>541389.5</v>
      </c>
      <c r="N98" s="140">
        <f t="shared" si="9"/>
        <v>555676.32401077275</v>
      </c>
      <c r="O98" s="141">
        <f t="shared" si="6"/>
        <v>20790939.339206494</v>
      </c>
    </row>
    <row r="99" spans="1:15" ht="15" x14ac:dyDescent="0.25">
      <c r="A99" s="136">
        <v>275</v>
      </c>
      <c r="B99" s="136" t="s">
        <v>102</v>
      </c>
      <c r="C99" s="137">
        <v>11292831.539999999</v>
      </c>
      <c r="D99" s="137">
        <v>270785</v>
      </c>
      <c r="E99" s="137">
        <v>11563616.539999999</v>
      </c>
      <c r="F99" s="137">
        <v>12245971.83</v>
      </c>
      <c r="G99" s="137">
        <v>-61001</v>
      </c>
      <c r="H99" s="137">
        <v>12184970.83</v>
      </c>
      <c r="I99" s="137">
        <f>(Taulukko2[[#This Row],[Sote-nettokustannus TP2021 (oikaisut huomioitu)]]+Taulukko2[[#This Row],[Sote-nettokustannus TP2022 (oikaisut huomioitu)]])/2</f>
        <v>11874293.684999999</v>
      </c>
      <c r="J99" s="140">
        <f t="shared" si="7"/>
        <v>12299229.74036881</v>
      </c>
      <c r="K99" s="137">
        <v>242696.94999999998</v>
      </c>
      <c r="L99" s="137">
        <v>255603.58</v>
      </c>
      <c r="M99" s="137">
        <f t="shared" si="8"/>
        <v>249150.26499999998</v>
      </c>
      <c r="N99" s="140">
        <f t="shared" si="9"/>
        <v>255725.13575071158</v>
      </c>
      <c r="O99" s="141">
        <f t="shared" si="6"/>
        <v>12554954.876119521</v>
      </c>
    </row>
    <row r="100" spans="1:15" ht="15" x14ac:dyDescent="0.25">
      <c r="A100" s="136">
        <v>276</v>
      </c>
      <c r="B100" s="136" t="s">
        <v>103</v>
      </c>
      <c r="C100" s="137">
        <v>39742661.489999995</v>
      </c>
      <c r="D100" s="137">
        <v>1073397.4486444525</v>
      </c>
      <c r="E100" s="137">
        <v>40816058.938644446</v>
      </c>
      <c r="F100" s="137">
        <v>43719628.460000001</v>
      </c>
      <c r="G100" s="137">
        <v>-193004.11008101143</v>
      </c>
      <c r="H100" s="137">
        <v>43526624.349918991</v>
      </c>
      <c r="I100" s="137">
        <f>(Taulukko2[[#This Row],[Sote-nettokustannus TP2021 (oikaisut huomioitu)]]+Taulukko2[[#This Row],[Sote-nettokustannus TP2022 (oikaisut huomioitu)]])/2</f>
        <v>42171341.644281715</v>
      </c>
      <c r="J100" s="140">
        <f t="shared" si="7"/>
        <v>43680494.444718912</v>
      </c>
      <c r="K100" s="137">
        <v>1263124</v>
      </c>
      <c r="L100" s="137">
        <v>1574294.14</v>
      </c>
      <c r="M100" s="137">
        <f t="shared" si="8"/>
        <v>1418709.0699999998</v>
      </c>
      <c r="N100" s="140">
        <f t="shared" si="9"/>
        <v>1456147.6365137149</v>
      </c>
      <c r="O100" s="141">
        <f t="shared" si="6"/>
        <v>45136642.08123263</v>
      </c>
    </row>
    <row r="101" spans="1:15" ht="15" x14ac:dyDescent="0.25">
      <c r="A101" s="136">
        <v>280</v>
      </c>
      <c r="B101" s="136" t="s">
        <v>104</v>
      </c>
      <c r="C101" s="137">
        <v>7892900.7199999997</v>
      </c>
      <c r="D101" s="137"/>
      <c r="E101" s="137">
        <v>7892900.7199999997</v>
      </c>
      <c r="F101" s="137">
        <v>8178607.1799999997</v>
      </c>
      <c r="G101" s="137"/>
      <c r="H101" s="137">
        <v>8178607.1799999997</v>
      </c>
      <c r="I101" s="137">
        <f>(Taulukko2[[#This Row],[Sote-nettokustannus TP2021 (oikaisut huomioitu)]]+Taulukko2[[#This Row],[Sote-nettokustannus TP2022 (oikaisut huomioitu)]])/2</f>
        <v>8035753.9499999993</v>
      </c>
      <c r="J101" s="140">
        <f t="shared" si="7"/>
        <v>8323323.1878857771</v>
      </c>
      <c r="K101" s="137">
        <v>164503.62</v>
      </c>
      <c r="L101" s="137">
        <v>168458.76</v>
      </c>
      <c r="M101" s="137">
        <f t="shared" si="8"/>
        <v>166481.19</v>
      </c>
      <c r="N101" s="140">
        <f t="shared" si="9"/>
        <v>170874.49179590482</v>
      </c>
      <c r="O101" s="141">
        <f t="shared" si="6"/>
        <v>8494197.6796816811</v>
      </c>
    </row>
    <row r="102" spans="1:15" ht="15" x14ac:dyDescent="0.25">
      <c r="A102" s="136">
        <v>284</v>
      </c>
      <c r="B102" s="136" t="s">
        <v>105</v>
      </c>
      <c r="C102" s="137">
        <v>8873999.0199999996</v>
      </c>
      <c r="D102" s="137">
        <v>-86621.246159999995</v>
      </c>
      <c r="E102" s="137">
        <v>8787377.773839999</v>
      </c>
      <c r="F102" s="137">
        <v>10652114.710000001</v>
      </c>
      <c r="G102" s="137">
        <v>150249.12677999999</v>
      </c>
      <c r="H102" s="137">
        <v>10802363.83678</v>
      </c>
      <c r="I102" s="137">
        <f>(Taulukko2[[#This Row],[Sote-nettokustannus TP2021 (oikaisut huomioitu)]]+Taulukko2[[#This Row],[Sote-nettokustannus TP2022 (oikaisut huomioitu)]])/2</f>
        <v>9794870.8053099997</v>
      </c>
      <c r="J102" s="140">
        <f t="shared" si="7"/>
        <v>10145392.181424638</v>
      </c>
      <c r="K102" s="137">
        <v>157714.73000000001</v>
      </c>
      <c r="L102" s="137">
        <v>228590.77</v>
      </c>
      <c r="M102" s="137">
        <f t="shared" si="8"/>
        <v>193152.75</v>
      </c>
      <c r="N102" s="140">
        <f t="shared" si="9"/>
        <v>198249.89234658555</v>
      </c>
      <c r="O102" s="141">
        <f t="shared" si="6"/>
        <v>10343642.073771223</v>
      </c>
    </row>
    <row r="103" spans="1:15" ht="15" x14ac:dyDescent="0.25">
      <c r="A103" s="136">
        <v>285</v>
      </c>
      <c r="B103" s="136" t="s">
        <v>106</v>
      </c>
      <c r="C103" s="137">
        <v>227050570.18000004</v>
      </c>
      <c r="D103" s="137"/>
      <c r="E103" s="137">
        <v>227050570.18000004</v>
      </c>
      <c r="F103" s="137">
        <v>249645558.03999999</v>
      </c>
      <c r="G103" s="137"/>
      <c r="H103" s="137">
        <v>249645558.03999999</v>
      </c>
      <c r="I103" s="137">
        <f>(Taulukko2[[#This Row],[Sote-nettokustannus TP2021 (oikaisut huomioitu)]]+Taulukko2[[#This Row],[Sote-nettokustannus TP2022 (oikaisut huomioitu)]])/2</f>
        <v>238348064.11000001</v>
      </c>
      <c r="J103" s="140">
        <f t="shared" si="7"/>
        <v>246877639.75083494</v>
      </c>
      <c r="K103" s="137">
        <v>6227941.7999999989</v>
      </c>
      <c r="L103" s="137">
        <v>5368178.18</v>
      </c>
      <c r="M103" s="137">
        <f t="shared" si="8"/>
        <v>5798059.9899999993</v>
      </c>
      <c r="N103" s="140">
        <f t="shared" si="9"/>
        <v>5951066.0285009909</v>
      </c>
      <c r="O103" s="141">
        <f t="shared" si="6"/>
        <v>252828705.77933595</v>
      </c>
    </row>
    <row r="104" spans="1:15" ht="15" x14ac:dyDescent="0.25">
      <c r="A104" s="136">
        <v>286</v>
      </c>
      <c r="B104" s="136" t="s">
        <v>107</v>
      </c>
      <c r="C104" s="137">
        <v>341043618.13999999</v>
      </c>
      <c r="D104" s="137"/>
      <c r="E104" s="137">
        <v>341043618.13999999</v>
      </c>
      <c r="F104" s="137">
        <v>371723804.50999999</v>
      </c>
      <c r="G104" s="137"/>
      <c r="H104" s="137">
        <v>371723804.50999999</v>
      </c>
      <c r="I104" s="137">
        <f>(Taulukko2[[#This Row],[Sote-nettokustannus TP2021 (oikaisut huomioitu)]]+Taulukko2[[#This Row],[Sote-nettokustannus TP2022 (oikaisut huomioitu)]])/2</f>
        <v>356383711.32499999</v>
      </c>
      <c r="J104" s="140">
        <f t="shared" si="7"/>
        <v>369137336.29887497</v>
      </c>
      <c r="K104" s="137">
        <v>7852496.4499999993</v>
      </c>
      <c r="L104" s="137">
        <v>9181657.3000000007</v>
      </c>
      <c r="M104" s="137">
        <f t="shared" si="8"/>
        <v>8517076.875</v>
      </c>
      <c r="N104" s="140">
        <f t="shared" si="9"/>
        <v>8741835.5347068235</v>
      </c>
      <c r="O104" s="141">
        <f t="shared" si="6"/>
        <v>377879171.83358181</v>
      </c>
    </row>
    <row r="105" spans="1:15" ht="15" x14ac:dyDescent="0.25">
      <c r="A105" s="136">
        <v>287</v>
      </c>
      <c r="B105" s="136" t="s">
        <v>108</v>
      </c>
      <c r="C105" s="137">
        <v>27541534.759999998</v>
      </c>
      <c r="D105" s="137"/>
      <c r="E105" s="137">
        <v>27541534.759999998</v>
      </c>
      <c r="F105" s="137">
        <v>29672550.449999999</v>
      </c>
      <c r="G105" s="137"/>
      <c r="H105" s="137">
        <v>29672550.449999999</v>
      </c>
      <c r="I105" s="137">
        <f>(Taulukko2[[#This Row],[Sote-nettokustannus TP2021 (oikaisut huomioitu)]]+Taulukko2[[#This Row],[Sote-nettokustannus TP2022 (oikaisut huomioitu)]])/2</f>
        <v>28607042.604999997</v>
      </c>
      <c r="J105" s="140">
        <f t="shared" si="7"/>
        <v>29630780.451040667</v>
      </c>
      <c r="K105" s="137">
        <v>498762.48000000004</v>
      </c>
      <c r="L105" s="137">
        <v>535373.56000000006</v>
      </c>
      <c r="M105" s="137">
        <f t="shared" si="8"/>
        <v>517068.02</v>
      </c>
      <c r="N105" s="140">
        <f t="shared" si="9"/>
        <v>530713.02014008164</v>
      </c>
      <c r="O105" s="141">
        <f t="shared" si="6"/>
        <v>30161493.471180748</v>
      </c>
    </row>
    <row r="106" spans="1:15" ht="15" x14ac:dyDescent="0.25">
      <c r="A106" s="136">
        <v>288</v>
      </c>
      <c r="B106" s="136" t="s">
        <v>109</v>
      </c>
      <c r="C106" s="137">
        <v>24386480.390000001</v>
      </c>
      <c r="D106" s="137"/>
      <c r="E106" s="137">
        <v>24386480.390000001</v>
      </c>
      <c r="F106" s="137">
        <v>24391803.989999998</v>
      </c>
      <c r="G106" s="137"/>
      <c r="H106" s="137">
        <v>24391803.989999998</v>
      </c>
      <c r="I106" s="137">
        <f>(Taulukko2[[#This Row],[Sote-nettokustannus TP2021 (oikaisut huomioitu)]]+Taulukko2[[#This Row],[Sote-nettokustannus TP2022 (oikaisut huomioitu)]])/2</f>
        <v>24389142.189999998</v>
      </c>
      <c r="J106" s="140">
        <f t="shared" si="7"/>
        <v>25261937.334787395</v>
      </c>
      <c r="K106" s="137">
        <v>595101.54</v>
      </c>
      <c r="L106" s="137">
        <v>754091.42</v>
      </c>
      <c r="M106" s="137">
        <f t="shared" si="8"/>
        <v>674596.48</v>
      </c>
      <c r="N106" s="140">
        <f t="shared" si="9"/>
        <v>692398.52674831462</v>
      </c>
      <c r="O106" s="141">
        <f t="shared" si="6"/>
        <v>25954335.861535709</v>
      </c>
    </row>
    <row r="107" spans="1:15" ht="15" x14ac:dyDescent="0.25">
      <c r="A107" s="136">
        <v>290</v>
      </c>
      <c r="B107" s="136" t="s">
        <v>110</v>
      </c>
      <c r="C107" s="137">
        <v>40808538.090000004</v>
      </c>
      <c r="D107" s="137">
        <v>-39805.705466735701</v>
      </c>
      <c r="E107" s="137">
        <v>40768732.384533271</v>
      </c>
      <c r="F107" s="137">
        <v>41132700.049999997</v>
      </c>
      <c r="G107" s="137">
        <v>98976.329529165989</v>
      </c>
      <c r="H107" s="137">
        <v>41231676.379529163</v>
      </c>
      <c r="I107" s="137">
        <f>(Taulukko2[[#This Row],[Sote-nettokustannus TP2021 (oikaisut huomioitu)]]+Taulukko2[[#This Row],[Sote-nettokustannus TP2022 (oikaisut huomioitu)]])/2</f>
        <v>41000204.382031217</v>
      </c>
      <c r="J107" s="140">
        <f t="shared" si="7"/>
        <v>42467446.609787799</v>
      </c>
      <c r="K107" s="137">
        <v>1094942.52</v>
      </c>
      <c r="L107" s="137">
        <v>1083449.9099999999</v>
      </c>
      <c r="M107" s="137">
        <f t="shared" si="8"/>
        <v>1089196.2149999999</v>
      </c>
      <c r="N107" s="140">
        <f t="shared" si="9"/>
        <v>1117939.2080519609</v>
      </c>
      <c r="O107" s="141">
        <f t="shared" si="6"/>
        <v>43585385.817839757</v>
      </c>
    </row>
    <row r="108" spans="1:15" ht="15" x14ac:dyDescent="0.25">
      <c r="A108" s="136">
        <v>291</v>
      </c>
      <c r="B108" s="136" t="s">
        <v>111</v>
      </c>
      <c r="C108" s="137">
        <v>10033785.790000001</v>
      </c>
      <c r="D108" s="137"/>
      <c r="E108" s="137">
        <v>10033785.790000001</v>
      </c>
      <c r="F108" s="137">
        <v>11375509.689999999</v>
      </c>
      <c r="G108" s="137"/>
      <c r="H108" s="137">
        <v>11375509.689999999</v>
      </c>
      <c r="I108" s="137">
        <f>(Taulukko2[[#This Row],[Sote-nettokustannus TP2021 (oikaisut huomioitu)]]+Taulukko2[[#This Row],[Sote-nettokustannus TP2022 (oikaisut huomioitu)]])/2</f>
        <v>10704647.74</v>
      </c>
      <c r="J108" s="140">
        <f t="shared" si="7"/>
        <v>11087726.591291547</v>
      </c>
      <c r="K108" s="137">
        <v>170479.2</v>
      </c>
      <c r="L108" s="137">
        <v>176717.2</v>
      </c>
      <c r="M108" s="137">
        <f t="shared" si="8"/>
        <v>173598.2</v>
      </c>
      <c r="N108" s="140">
        <f t="shared" si="9"/>
        <v>178179.31384130451</v>
      </c>
      <c r="O108" s="141">
        <f t="shared" si="6"/>
        <v>11265905.905132851</v>
      </c>
    </row>
    <row r="109" spans="1:15" ht="15" x14ac:dyDescent="0.25">
      <c r="A109" s="136">
        <v>297</v>
      </c>
      <c r="B109" s="136" t="s">
        <v>112</v>
      </c>
      <c r="C109" s="137">
        <v>455906741.93000001</v>
      </c>
      <c r="D109" s="137"/>
      <c r="E109" s="137">
        <v>455906741.93000001</v>
      </c>
      <c r="F109" s="137">
        <v>493452260.27000004</v>
      </c>
      <c r="G109" s="137"/>
      <c r="H109" s="137">
        <v>493452260.27000004</v>
      </c>
      <c r="I109" s="137">
        <f>(Taulukko2[[#This Row],[Sote-nettokustannus TP2021 (oikaisut huomioitu)]]+Taulukko2[[#This Row],[Sote-nettokustannus TP2022 (oikaisut huomioitu)]])/2</f>
        <v>474679501.10000002</v>
      </c>
      <c r="J109" s="140">
        <f t="shared" si="7"/>
        <v>491666484.92512423</v>
      </c>
      <c r="K109" s="137">
        <v>7630322.379999999</v>
      </c>
      <c r="L109" s="137">
        <v>13824334.689999999</v>
      </c>
      <c r="M109" s="137">
        <f t="shared" si="8"/>
        <v>10727328.535</v>
      </c>
      <c r="N109" s="140">
        <f t="shared" si="9"/>
        <v>11010413.919709686</v>
      </c>
      <c r="O109" s="141">
        <f t="shared" si="6"/>
        <v>502676898.84483391</v>
      </c>
    </row>
    <row r="110" spans="1:15" ht="15" x14ac:dyDescent="0.25">
      <c r="A110" s="136">
        <v>300</v>
      </c>
      <c r="B110" s="136" t="s">
        <v>113</v>
      </c>
      <c r="C110" s="137">
        <v>15284192.66</v>
      </c>
      <c r="D110" s="137"/>
      <c r="E110" s="137">
        <v>15284192.66</v>
      </c>
      <c r="F110" s="137">
        <v>15491211.630000001</v>
      </c>
      <c r="G110" s="137"/>
      <c r="H110" s="137">
        <v>15491211.630000001</v>
      </c>
      <c r="I110" s="137">
        <f>(Taulukko2[[#This Row],[Sote-nettokustannus TP2021 (oikaisut huomioitu)]]+Taulukko2[[#This Row],[Sote-nettokustannus TP2022 (oikaisut huomioitu)]])/2</f>
        <v>15387702.145</v>
      </c>
      <c r="J110" s="140">
        <f t="shared" si="7"/>
        <v>15938369.799358802</v>
      </c>
      <c r="K110" s="137">
        <v>295625.83</v>
      </c>
      <c r="L110" s="137">
        <v>299520.93</v>
      </c>
      <c r="M110" s="137">
        <f t="shared" si="8"/>
        <v>297573.38</v>
      </c>
      <c r="N110" s="140">
        <f t="shared" si="9"/>
        <v>305426.0969632045</v>
      </c>
      <c r="O110" s="141">
        <f t="shared" si="6"/>
        <v>16243795.896322006</v>
      </c>
    </row>
    <row r="111" spans="1:15" ht="15" x14ac:dyDescent="0.25">
      <c r="A111" s="136">
        <v>301</v>
      </c>
      <c r="B111" s="136" t="s">
        <v>114</v>
      </c>
      <c r="C111" s="137">
        <v>93382236.939999998</v>
      </c>
      <c r="D111" s="137"/>
      <c r="E111" s="137">
        <v>93382236.939999998</v>
      </c>
      <c r="F111" s="137">
        <v>94616191.989999995</v>
      </c>
      <c r="G111" s="137"/>
      <c r="H111" s="137">
        <v>94616191.989999995</v>
      </c>
      <c r="I111" s="137">
        <f>(Taulukko2[[#This Row],[Sote-nettokustannus TP2021 (oikaisut huomioitu)]]+Taulukko2[[#This Row],[Sote-nettokustannus TP2022 (oikaisut huomioitu)]])/2</f>
        <v>93999214.465000004</v>
      </c>
      <c r="J111" s="140">
        <f t="shared" si="7"/>
        <v>97363090.789954141</v>
      </c>
      <c r="K111" s="137">
        <v>2058262.51</v>
      </c>
      <c r="L111" s="137">
        <v>2085752.14</v>
      </c>
      <c r="M111" s="137">
        <f t="shared" si="8"/>
        <v>2072007.325</v>
      </c>
      <c r="N111" s="140">
        <f t="shared" si="9"/>
        <v>2126685.8956063879</v>
      </c>
      <c r="O111" s="141">
        <f t="shared" si="6"/>
        <v>99489776.685560524</v>
      </c>
    </row>
    <row r="112" spans="1:15" ht="15" x14ac:dyDescent="0.25">
      <c r="A112" s="136">
        <v>304</v>
      </c>
      <c r="B112" s="136" t="s">
        <v>115</v>
      </c>
      <c r="C112" s="137">
        <v>4763375.83</v>
      </c>
      <c r="D112" s="137">
        <v>-57747.497439999999</v>
      </c>
      <c r="E112" s="137">
        <v>4705628.33256</v>
      </c>
      <c r="F112" s="137">
        <v>4983274.5599999996</v>
      </c>
      <c r="G112" s="137">
        <v>100166.08452</v>
      </c>
      <c r="H112" s="137">
        <v>5083440.6445199996</v>
      </c>
      <c r="I112" s="137">
        <f>(Taulukko2[[#This Row],[Sote-nettokustannus TP2021 (oikaisut huomioitu)]]+Taulukko2[[#This Row],[Sote-nettokustannus TP2022 (oikaisut huomioitu)]])/2</f>
        <v>4894534.4885399994</v>
      </c>
      <c r="J112" s="140">
        <f t="shared" si="7"/>
        <v>5069691.3638541196</v>
      </c>
      <c r="K112" s="137">
        <v>96069.3</v>
      </c>
      <c r="L112" s="137">
        <v>102396.21</v>
      </c>
      <c r="M112" s="137">
        <f t="shared" si="8"/>
        <v>99232.755000000005</v>
      </c>
      <c r="N112" s="140">
        <f t="shared" si="9"/>
        <v>101851.42585857617</v>
      </c>
      <c r="O112" s="141">
        <f t="shared" si="6"/>
        <v>5171542.7897126954</v>
      </c>
    </row>
    <row r="113" spans="1:15" ht="15" x14ac:dyDescent="0.25">
      <c r="A113" s="136">
        <v>305</v>
      </c>
      <c r="B113" s="136" t="s">
        <v>116</v>
      </c>
      <c r="C113" s="137">
        <v>63537227.75</v>
      </c>
      <c r="D113" s="137">
        <v>-75853.066999999995</v>
      </c>
      <c r="E113" s="137">
        <v>63461374.682999998</v>
      </c>
      <c r="F113" s="137">
        <v>67622323.959999993</v>
      </c>
      <c r="G113" s="137">
        <v>847829.8097199999</v>
      </c>
      <c r="H113" s="137">
        <v>68470153.769719988</v>
      </c>
      <c r="I113" s="137">
        <f>(Taulukko2[[#This Row],[Sote-nettokustannus TP2021 (oikaisut huomioitu)]]+Taulukko2[[#This Row],[Sote-nettokustannus TP2022 (oikaisut huomioitu)]])/2</f>
        <v>65965764.226359993</v>
      </c>
      <c r="J113" s="140">
        <f t="shared" si="7"/>
        <v>68326429.406399161</v>
      </c>
      <c r="K113" s="137">
        <v>1054700.1599999999</v>
      </c>
      <c r="L113" s="137">
        <v>1173569.31</v>
      </c>
      <c r="M113" s="137">
        <f t="shared" si="8"/>
        <v>1114134.7349999999</v>
      </c>
      <c r="N113" s="140">
        <f t="shared" si="9"/>
        <v>1143535.835101191</v>
      </c>
      <c r="O113" s="141">
        <f t="shared" si="6"/>
        <v>69469965.241500348</v>
      </c>
    </row>
    <row r="114" spans="1:15" ht="15" x14ac:dyDescent="0.25">
      <c r="A114" s="136">
        <v>309</v>
      </c>
      <c r="B114" s="136" t="s">
        <v>117</v>
      </c>
      <c r="C114" s="137">
        <v>30033413.589999996</v>
      </c>
      <c r="D114" s="137">
        <v>633655.89824849321</v>
      </c>
      <c r="E114" s="137">
        <v>30667069.48824849</v>
      </c>
      <c r="F114" s="137">
        <v>32491575.23</v>
      </c>
      <c r="G114" s="137">
        <v>32740.523668172769</v>
      </c>
      <c r="H114" s="137">
        <v>32524315.753668174</v>
      </c>
      <c r="I114" s="137">
        <f>(Taulukko2[[#This Row],[Sote-nettokustannus TP2021 (oikaisut huomioitu)]]+Taulukko2[[#This Row],[Sote-nettokustannus TP2022 (oikaisut huomioitu)]])/2</f>
        <v>31595692.620958332</v>
      </c>
      <c r="J114" s="140">
        <f t="shared" si="7"/>
        <v>32726382.946224231</v>
      </c>
      <c r="K114" s="137">
        <v>579952</v>
      </c>
      <c r="L114" s="137">
        <v>689009.03</v>
      </c>
      <c r="M114" s="137">
        <f t="shared" si="8"/>
        <v>634480.51500000001</v>
      </c>
      <c r="N114" s="140">
        <f t="shared" si="9"/>
        <v>651223.93439780769</v>
      </c>
      <c r="O114" s="141">
        <f t="shared" si="6"/>
        <v>33377606.88062204</v>
      </c>
    </row>
    <row r="115" spans="1:15" ht="15" x14ac:dyDescent="0.25">
      <c r="A115" s="136">
        <v>312</v>
      </c>
      <c r="B115" s="136" t="s">
        <v>118</v>
      </c>
      <c r="C115" s="137">
        <v>5933820.0500000007</v>
      </c>
      <c r="D115" s="137">
        <v>149103</v>
      </c>
      <c r="E115" s="137">
        <v>6082923.0500000007</v>
      </c>
      <c r="F115" s="137">
        <v>6486818.2300000004</v>
      </c>
      <c r="G115" s="137">
        <v>-84571</v>
      </c>
      <c r="H115" s="137">
        <v>6402247.2300000004</v>
      </c>
      <c r="I115" s="137">
        <f>(Taulukko2[[#This Row],[Sote-nettokustannus TP2021 (oikaisut huomioitu)]]+Taulukko2[[#This Row],[Sote-nettokustannus TP2022 (oikaisut huomioitu)]])/2</f>
        <v>6242585.1400000006</v>
      </c>
      <c r="J115" s="140">
        <f t="shared" si="7"/>
        <v>6465983.6490032384</v>
      </c>
      <c r="K115" s="137">
        <v>120960.4</v>
      </c>
      <c r="L115" s="137">
        <v>124660.28</v>
      </c>
      <c r="M115" s="137">
        <f t="shared" si="8"/>
        <v>122810.34</v>
      </c>
      <c r="N115" s="140">
        <f t="shared" si="9"/>
        <v>126051.20395152316</v>
      </c>
      <c r="O115" s="141">
        <f t="shared" si="6"/>
        <v>6592034.8529547611</v>
      </c>
    </row>
    <row r="116" spans="1:15" ht="15" x14ac:dyDescent="0.25">
      <c r="A116" s="136">
        <v>316</v>
      </c>
      <c r="B116" s="136" t="s">
        <v>119</v>
      </c>
      <c r="C116" s="137">
        <v>15191455.620000003</v>
      </c>
      <c r="D116" s="137">
        <v>4524.6817347440001</v>
      </c>
      <c r="E116" s="137">
        <v>15195980.301734747</v>
      </c>
      <c r="F116" s="137">
        <v>16512392.309999999</v>
      </c>
      <c r="G116" s="137">
        <v>454507.22029799997</v>
      </c>
      <c r="H116" s="137">
        <v>16966899.530297998</v>
      </c>
      <c r="I116" s="137">
        <f>(Taulukko2[[#This Row],[Sote-nettokustannus TP2021 (oikaisut huomioitu)]]+Taulukko2[[#This Row],[Sote-nettokustannus TP2022 (oikaisut huomioitu)]])/2</f>
        <v>16081439.916016374</v>
      </c>
      <c r="J116" s="140">
        <f t="shared" si="7"/>
        <v>16656933.821072383</v>
      </c>
      <c r="K116" s="137">
        <v>432491</v>
      </c>
      <c r="L116" s="137">
        <v>444768</v>
      </c>
      <c r="M116" s="137">
        <f t="shared" si="8"/>
        <v>438629.5</v>
      </c>
      <c r="N116" s="140">
        <f t="shared" si="9"/>
        <v>450204.57205520832</v>
      </c>
      <c r="O116" s="141">
        <f t="shared" si="6"/>
        <v>17107138.39312759</v>
      </c>
    </row>
    <row r="117" spans="1:15" ht="15" x14ac:dyDescent="0.25">
      <c r="A117" s="136">
        <v>317</v>
      </c>
      <c r="B117" s="136" t="s">
        <v>120</v>
      </c>
      <c r="C117" s="137">
        <v>10998137.220000003</v>
      </c>
      <c r="D117" s="137"/>
      <c r="E117" s="137">
        <v>10998137.220000003</v>
      </c>
      <c r="F117" s="137">
        <v>11350281.939999999</v>
      </c>
      <c r="G117" s="137"/>
      <c r="H117" s="137">
        <v>11350281.939999999</v>
      </c>
      <c r="I117" s="137">
        <f>(Taulukko2[[#This Row],[Sote-nettokustannus TP2021 (oikaisut huomioitu)]]+Taulukko2[[#This Row],[Sote-nettokustannus TP2022 (oikaisut huomioitu)]])/2</f>
        <v>11174209.580000002</v>
      </c>
      <c r="J117" s="140">
        <f t="shared" si="7"/>
        <v>11574092.273383932</v>
      </c>
      <c r="K117" s="137">
        <v>269635.57</v>
      </c>
      <c r="L117" s="137">
        <v>332767.21000000002</v>
      </c>
      <c r="M117" s="137">
        <f t="shared" si="8"/>
        <v>301201.39</v>
      </c>
      <c r="N117" s="140">
        <f t="shared" si="9"/>
        <v>309149.84716573765</v>
      </c>
      <c r="O117" s="141">
        <f t="shared" si="6"/>
        <v>11883242.120549669</v>
      </c>
    </row>
    <row r="118" spans="1:15" ht="15" x14ac:dyDescent="0.25">
      <c r="A118" s="136">
        <v>320</v>
      </c>
      <c r="B118" s="136" t="s">
        <v>121</v>
      </c>
      <c r="C118" s="137">
        <v>35034497.049999997</v>
      </c>
      <c r="D118" s="137"/>
      <c r="E118" s="137">
        <v>35034497.049999997</v>
      </c>
      <c r="F118" s="137">
        <v>39914506.200000003</v>
      </c>
      <c r="G118" s="137"/>
      <c r="H118" s="137">
        <v>39914506.200000003</v>
      </c>
      <c r="I118" s="137">
        <f>(Taulukko2[[#This Row],[Sote-nettokustannus TP2021 (oikaisut huomioitu)]]+Taulukko2[[#This Row],[Sote-nettokustannus TP2022 (oikaisut huomioitu)]])/2</f>
        <v>37474501.625</v>
      </c>
      <c r="J118" s="140">
        <f t="shared" si="7"/>
        <v>38815572.287380174</v>
      </c>
      <c r="K118" s="137">
        <v>732877</v>
      </c>
      <c r="L118" s="137">
        <v>788219</v>
      </c>
      <c r="M118" s="137">
        <f t="shared" si="8"/>
        <v>760548</v>
      </c>
      <c r="N118" s="140">
        <f t="shared" si="9"/>
        <v>780618.23672927741</v>
      </c>
      <c r="O118" s="141">
        <f t="shared" si="6"/>
        <v>39596190.524109453</v>
      </c>
    </row>
    <row r="119" spans="1:15" ht="15" x14ac:dyDescent="0.25">
      <c r="A119" s="136">
        <v>322</v>
      </c>
      <c r="B119" s="136" t="s">
        <v>122</v>
      </c>
      <c r="C119" s="137">
        <v>26069096.390000004</v>
      </c>
      <c r="D119" s="137">
        <v>-288737.48719999997</v>
      </c>
      <c r="E119" s="137">
        <v>25780358.902800005</v>
      </c>
      <c r="F119" s="137">
        <v>29256571.850000001</v>
      </c>
      <c r="G119" s="137">
        <v>500830.42259999999</v>
      </c>
      <c r="H119" s="137">
        <v>29757402.272600003</v>
      </c>
      <c r="I119" s="137">
        <f>(Taulukko2[[#This Row],[Sote-nettokustannus TP2021 (oikaisut huomioitu)]]+Taulukko2[[#This Row],[Sote-nettokustannus TP2022 (oikaisut huomioitu)]])/2</f>
        <v>27768880.587700002</v>
      </c>
      <c r="J119" s="140">
        <f t="shared" si="7"/>
        <v>28762623.785567082</v>
      </c>
      <c r="K119" s="137">
        <v>499483.69</v>
      </c>
      <c r="L119" s="137">
        <v>552666.67000000004</v>
      </c>
      <c r="M119" s="137">
        <f t="shared" si="8"/>
        <v>526075.18000000005</v>
      </c>
      <c r="N119" s="140">
        <f t="shared" si="9"/>
        <v>539957.87169072463</v>
      </c>
      <c r="O119" s="141">
        <f t="shared" si="6"/>
        <v>29302581.657257807</v>
      </c>
    </row>
    <row r="120" spans="1:15" ht="15" x14ac:dyDescent="0.25">
      <c r="A120" s="136">
        <v>398</v>
      </c>
      <c r="B120" s="136" t="s">
        <v>123</v>
      </c>
      <c r="C120" s="137">
        <v>410750330.68000007</v>
      </c>
      <c r="D120" s="137">
        <v>120253.6623309775</v>
      </c>
      <c r="E120" s="137">
        <v>410870584.34233105</v>
      </c>
      <c r="F120" s="137">
        <v>386473033.94999999</v>
      </c>
      <c r="G120" s="137">
        <v>65841613.519445598</v>
      </c>
      <c r="H120" s="137">
        <v>452314647.46944559</v>
      </c>
      <c r="I120" s="137">
        <f>(Taulukko2[[#This Row],[Sote-nettokustannus TP2021 (oikaisut huomioitu)]]+Taulukko2[[#This Row],[Sote-nettokustannus TP2022 (oikaisut huomioitu)]])/2</f>
        <v>431592615.90588832</v>
      </c>
      <c r="J120" s="140">
        <f t="shared" si="7"/>
        <v>447037683.09005535</v>
      </c>
      <c r="K120" s="137">
        <v>11284373.85</v>
      </c>
      <c r="L120" s="137">
        <v>11488386.23</v>
      </c>
      <c r="M120" s="137">
        <f t="shared" si="8"/>
        <v>11386380.039999999</v>
      </c>
      <c r="N120" s="140">
        <f t="shared" si="9"/>
        <v>11686857.252342045</v>
      </c>
      <c r="O120" s="141">
        <f t="shared" si="6"/>
        <v>458724540.34239739</v>
      </c>
    </row>
    <row r="121" spans="1:15" ht="15" x14ac:dyDescent="0.25">
      <c r="A121" s="136">
        <v>399</v>
      </c>
      <c r="B121" s="136" t="s">
        <v>124</v>
      </c>
      <c r="C121" s="137">
        <v>29817070.79999999</v>
      </c>
      <c r="D121" s="137"/>
      <c r="E121" s="137">
        <v>29817070.79999999</v>
      </c>
      <c r="F121" s="137">
        <v>32769092.890000001</v>
      </c>
      <c r="G121" s="137"/>
      <c r="H121" s="137">
        <v>32769092.890000001</v>
      </c>
      <c r="I121" s="137">
        <f>(Taulukko2[[#This Row],[Sote-nettokustannus TP2021 (oikaisut huomioitu)]]+Taulukko2[[#This Row],[Sote-nettokustannus TP2022 (oikaisut huomioitu)]])/2</f>
        <v>31293081.844999995</v>
      </c>
      <c r="J121" s="140">
        <f t="shared" si="7"/>
        <v>32412942.87524768</v>
      </c>
      <c r="K121" s="137">
        <v>625735.32000000007</v>
      </c>
      <c r="L121" s="137">
        <v>640015.03</v>
      </c>
      <c r="M121" s="137">
        <f t="shared" si="8"/>
        <v>632875.17500000005</v>
      </c>
      <c r="N121" s="140">
        <f t="shared" si="9"/>
        <v>649576.23079441779</v>
      </c>
      <c r="O121" s="141">
        <f t="shared" si="6"/>
        <v>33062519.106042098</v>
      </c>
    </row>
    <row r="122" spans="1:15" ht="15" x14ac:dyDescent="0.25">
      <c r="A122" s="136">
        <v>400</v>
      </c>
      <c r="B122" s="136" t="s">
        <v>125</v>
      </c>
      <c r="C122" s="137">
        <v>27273457.190000001</v>
      </c>
      <c r="D122" s="137">
        <v>-375358.73335999995</v>
      </c>
      <c r="E122" s="137">
        <v>26898098.456640001</v>
      </c>
      <c r="F122" s="137">
        <v>33234364.489999998</v>
      </c>
      <c r="G122" s="137">
        <v>609566.78587999998</v>
      </c>
      <c r="H122" s="137">
        <v>33843931.275880001</v>
      </c>
      <c r="I122" s="137">
        <f>(Taulukko2[[#This Row],[Sote-nettokustannus TP2021 (oikaisut huomioitu)]]+Taulukko2[[#This Row],[Sote-nettokustannus TP2022 (oikaisut huomioitu)]])/2</f>
        <v>30371014.86626</v>
      </c>
      <c r="J122" s="140">
        <f t="shared" si="7"/>
        <v>31457878.607142456</v>
      </c>
      <c r="K122" s="137">
        <v>633094.41</v>
      </c>
      <c r="L122" s="137">
        <v>759365.85</v>
      </c>
      <c r="M122" s="137">
        <f t="shared" si="8"/>
        <v>696230.13</v>
      </c>
      <c r="N122" s="140">
        <f t="shared" si="9"/>
        <v>714603.07099406689</v>
      </c>
      <c r="O122" s="141">
        <f t="shared" si="6"/>
        <v>32172481.678136524</v>
      </c>
    </row>
    <row r="123" spans="1:15" ht="15" x14ac:dyDescent="0.25">
      <c r="A123" s="136">
        <v>402</v>
      </c>
      <c r="B123" s="136" t="s">
        <v>126</v>
      </c>
      <c r="C123" s="137">
        <v>42923918.989999995</v>
      </c>
      <c r="D123" s="137"/>
      <c r="E123" s="137">
        <v>42923918.989999995</v>
      </c>
      <c r="F123" s="137">
        <v>44121383.68</v>
      </c>
      <c r="G123" s="137"/>
      <c r="H123" s="137">
        <v>44121383.68</v>
      </c>
      <c r="I123" s="137">
        <f>(Taulukko2[[#This Row],[Sote-nettokustannus TP2021 (oikaisut huomioitu)]]+Taulukko2[[#This Row],[Sote-nettokustannus TP2022 (oikaisut huomioitu)]])/2</f>
        <v>43522651.334999993</v>
      </c>
      <c r="J123" s="140">
        <f t="shared" si="7"/>
        <v>45080162.397813752</v>
      </c>
      <c r="K123" s="137">
        <v>711350.19</v>
      </c>
      <c r="L123" s="137">
        <v>800980.88</v>
      </c>
      <c r="M123" s="137">
        <f t="shared" si="8"/>
        <v>756165.53499999992</v>
      </c>
      <c r="N123" s="140">
        <f t="shared" si="9"/>
        <v>776120.12207927788</v>
      </c>
      <c r="O123" s="141">
        <f t="shared" si="6"/>
        <v>45856282.519893028</v>
      </c>
    </row>
    <row r="124" spans="1:15" ht="15" x14ac:dyDescent="0.25">
      <c r="A124" s="136">
        <v>403</v>
      </c>
      <c r="B124" s="136" t="s">
        <v>127</v>
      </c>
      <c r="C124" s="137">
        <v>13730191.779999999</v>
      </c>
      <c r="D124" s="137"/>
      <c r="E124" s="137">
        <v>13730191.779999999</v>
      </c>
      <c r="F124" s="137">
        <v>14067352.52</v>
      </c>
      <c r="G124" s="137"/>
      <c r="H124" s="137">
        <v>14067352.52</v>
      </c>
      <c r="I124" s="137">
        <f>(Taulukko2[[#This Row],[Sote-nettokustannus TP2021 (oikaisut huomioitu)]]+Taulukko2[[#This Row],[Sote-nettokustannus TP2022 (oikaisut huomioitu)]])/2</f>
        <v>13898772.149999999</v>
      </c>
      <c r="J124" s="140">
        <f t="shared" si="7"/>
        <v>14396156.631853573</v>
      </c>
      <c r="K124" s="137">
        <v>289195</v>
      </c>
      <c r="L124" s="137">
        <v>292685.3</v>
      </c>
      <c r="M124" s="137">
        <f t="shared" si="8"/>
        <v>290940.15000000002</v>
      </c>
      <c r="N124" s="140">
        <f t="shared" si="9"/>
        <v>298617.82147445198</v>
      </c>
      <c r="O124" s="141">
        <f t="shared" si="6"/>
        <v>14694774.453328025</v>
      </c>
    </row>
    <row r="125" spans="1:15" ht="15" x14ac:dyDescent="0.25">
      <c r="A125" s="136">
        <v>405</v>
      </c>
      <c r="B125" s="136" t="s">
        <v>128</v>
      </c>
      <c r="C125" s="137">
        <v>258458167.17856368</v>
      </c>
      <c r="D125" s="137">
        <v>-418144</v>
      </c>
      <c r="E125" s="137">
        <v>258040023.17856368</v>
      </c>
      <c r="F125" s="137">
        <v>275279762.6981197</v>
      </c>
      <c r="G125" s="137">
        <v>-19582</v>
      </c>
      <c r="H125" s="137">
        <v>275260180.6981197</v>
      </c>
      <c r="I125" s="137">
        <f>(Taulukko2[[#This Row],[Sote-nettokustannus TP2021 (oikaisut huomioitu)]]+Taulukko2[[#This Row],[Sote-nettokustannus TP2022 (oikaisut huomioitu)]])/2</f>
        <v>266650101.93834168</v>
      </c>
      <c r="J125" s="140">
        <f t="shared" si="7"/>
        <v>276192500.45796955</v>
      </c>
      <c r="K125" s="137">
        <v>7318736.2199999997</v>
      </c>
      <c r="L125" s="137">
        <v>7952556.4000000004</v>
      </c>
      <c r="M125" s="137">
        <f t="shared" si="8"/>
        <v>7635646.3100000005</v>
      </c>
      <c r="N125" s="140">
        <f t="shared" si="9"/>
        <v>7837144.7414240958</v>
      </c>
      <c r="O125" s="141">
        <f t="shared" si="6"/>
        <v>284029645.19939363</v>
      </c>
    </row>
    <row r="126" spans="1:15" ht="15" x14ac:dyDescent="0.25">
      <c r="A126" s="136">
        <v>407</v>
      </c>
      <c r="B126" s="136" t="s">
        <v>129</v>
      </c>
      <c r="C126" s="137">
        <v>10346099.23</v>
      </c>
      <c r="D126" s="137"/>
      <c r="E126" s="137">
        <v>10346099.23</v>
      </c>
      <c r="F126" s="137">
        <v>10798432.4</v>
      </c>
      <c r="G126" s="137"/>
      <c r="H126" s="137">
        <v>10798432.4</v>
      </c>
      <c r="I126" s="137">
        <f>(Taulukko2[[#This Row],[Sote-nettokustannus TP2021 (oikaisut huomioitu)]]+Taulukko2[[#This Row],[Sote-nettokustannus TP2022 (oikaisut huomioitu)]])/2</f>
        <v>10572265.815000001</v>
      </c>
      <c r="J126" s="140">
        <f t="shared" si="7"/>
        <v>10950607.217942709</v>
      </c>
      <c r="K126" s="137">
        <v>282183.06</v>
      </c>
      <c r="L126" s="137">
        <v>256306.8</v>
      </c>
      <c r="M126" s="137">
        <f t="shared" si="8"/>
        <v>269244.93</v>
      </c>
      <c r="N126" s="140">
        <f t="shared" si="9"/>
        <v>276350.08244699577</v>
      </c>
      <c r="O126" s="141">
        <f t="shared" si="6"/>
        <v>11226957.300389705</v>
      </c>
    </row>
    <row r="127" spans="1:15" ht="15" x14ac:dyDescent="0.25">
      <c r="A127" s="136">
        <v>408</v>
      </c>
      <c r="B127" s="136" t="s">
        <v>130</v>
      </c>
      <c r="C127" s="137">
        <v>53196960.129999988</v>
      </c>
      <c r="D127" s="137"/>
      <c r="E127" s="137">
        <v>53196960.129999988</v>
      </c>
      <c r="F127" s="137">
        <v>57194849.609999999</v>
      </c>
      <c r="G127" s="137"/>
      <c r="H127" s="137">
        <v>57194849.609999999</v>
      </c>
      <c r="I127" s="137">
        <f>(Taulukko2[[#This Row],[Sote-nettokustannus TP2021 (oikaisut huomioitu)]]+Taulukko2[[#This Row],[Sote-nettokustannus TP2022 (oikaisut huomioitu)]])/2</f>
        <v>55195904.86999999</v>
      </c>
      <c r="J127" s="140">
        <f t="shared" si="7"/>
        <v>57171157.521667078</v>
      </c>
      <c r="K127" s="137">
        <v>1378582.6099999999</v>
      </c>
      <c r="L127" s="137">
        <v>1420406.5</v>
      </c>
      <c r="M127" s="137">
        <f t="shared" si="8"/>
        <v>1399494.5549999999</v>
      </c>
      <c r="N127" s="140">
        <f t="shared" si="9"/>
        <v>1436426.0662526556</v>
      </c>
      <c r="O127" s="141">
        <f t="shared" si="6"/>
        <v>58607583.587919734</v>
      </c>
    </row>
    <row r="128" spans="1:15" ht="15" x14ac:dyDescent="0.25">
      <c r="A128" s="136">
        <v>410</v>
      </c>
      <c r="B128" s="136" t="s">
        <v>131</v>
      </c>
      <c r="C128" s="137">
        <v>63585871.339999989</v>
      </c>
      <c r="D128" s="137"/>
      <c r="E128" s="137">
        <v>63585871.339999989</v>
      </c>
      <c r="F128" s="137">
        <v>71067797.849999994</v>
      </c>
      <c r="G128" s="137"/>
      <c r="H128" s="137">
        <v>71067797.849999994</v>
      </c>
      <c r="I128" s="137">
        <f>(Taulukko2[[#This Row],[Sote-nettokustannus TP2021 (oikaisut huomioitu)]]+Taulukko2[[#This Row],[Sote-nettokustannus TP2022 (oikaisut huomioitu)]])/2</f>
        <v>67326834.594999999</v>
      </c>
      <c r="J128" s="140">
        <f t="shared" si="7"/>
        <v>69736207.335157871</v>
      </c>
      <c r="K128" s="137">
        <v>1799044.2399999998</v>
      </c>
      <c r="L128" s="137">
        <v>1812408.18</v>
      </c>
      <c r="M128" s="137">
        <f t="shared" si="8"/>
        <v>1805726.21</v>
      </c>
      <c r="N128" s="140">
        <f t="shared" si="9"/>
        <v>1853377.8408016863</v>
      </c>
      <c r="O128" s="141">
        <f t="shared" si="6"/>
        <v>71589585.175959557</v>
      </c>
    </row>
    <row r="129" spans="1:15" ht="15" x14ac:dyDescent="0.25">
      <c r="A129" s="136">
        <v>416</v>
      </c>
      <c r="B129" s="136" t="s">
        <v>132</v>
      </c>
      <c r="C129" s="137">
        <v>10965101.491654849</v>
      </c>
      <c r="D129" s="137">
        <v>-17288.82</v>
      </c>
      <c r="E129" s="137">
        <v>10947812.671654848</v>
      </c>
      <c r="F129" s="137">
        <v>11514781.528610062</v>
      </c>
      <c r="G129" s="137">
        <v>-804.27</v>
      </c>
      <c r="H129" s="137">
        <v>11513977.258610062</v>
      </c>
      <c r="I129" s="137">
        <f>(Taulukko2[[#This Row],[Sote-nettokustannus TP2021 (oikaisut huomioitu)]]+Taulukko2[[#This Row],[Sote-nettokustannus TP2022 (oikaisut huomioitu)]])/2</f>
        <v>11230894.965132456</v>
      </c>
      <c r="J129" s="140">
        <f t="shared" si="7"/>
        <v>11632806.214032548</v>
      </c>
      <c r="K129" s="137">
        <v>320267.49</v>
      </c>
      <c r="L129" s="137">
        <v>339571.69</v>
      </c>
      <c r="M129" s="137">
        <f t="shared" si="8"/>
        <v>329919.58999999997</v>
      </c>
      <c r="N129" s="140">
        <f t="shared" si="9"/>
        <v>338625.89686416386</v>
      </c>
      <c r="O129" s="141">
        <f t="shared" si="6"/>
        <v>11971432.110896712</v>
      </c>
    </row>
    <row r="130" spans="1:15" ht="15" x14ac:dyDescent="0.25">
      <c r="A130" s="136">
        <v>418</v>
      </c>
      <c r="B130" s="136" t="s">
        <v>133</v>
      </c>
      <c r="C130" s="137">
        <v>68733657.349999994</v>
      </c>
      <c r="D130" s="137"/>
      <c r="E130" s="137">
        <v>68733657.349999994</v>
      </c>
      <c r="F130" s="137">
        <v>73544144.290000007</v>
      </c>
      <c r="G130" s="137"/>
      <c r="H130" s="137">
        <v>73544144.290000007</v>
      </c>
      <c r="I130" s="137">
        <f>(Taulukko2[[#This Row],[Sote-nettokustannus TP2021 (oikaisut huomioitu)]]+Taulukko2[[#This Row],[Sote-nettokustannus TP2022 (oikaisut huomioitu)]])/2</f>
        <v>71138900.819999993</v>
      </c>
      <c r="J130" s="140">
        <f t="shared" si="7"/>
        <v>73684692.990856498</v>
      </c>
      <c r="K130" s="137">
        <v>1941409</v>
      </c>
      <c r="L130" s="137">
        <v>2048764.92</v>
      </c>
      <c r="M130" s="137">
        <f t="shared" si="8"/>
        <v>1995086.96</v>
      </c>
      <c r="N130" s="140">
        <f t="shared" si="9"/>
        <v>2047735.6653843995</v>
      </c>
      <c r="O130" s="141">
        <f t="shared" si="6"/>
        <v>75732428.656240895</v>
      </c>
    </row>
    <row r="131" spans="1:15" ht="15" x14ac:dyDescent="0.25">
      <c r="A131" s="136">
        <v>420</v>
      </c>
      <c r="B131" s="136" t="s">
        <v>134</v>
      </c>
      <c r="C131" s="137">
        <v>41120243.210000016</v>
      </c>
      <c r="D131" s="137"/>
      <c r="E131" s="137">
        <v>41120243.210000016</v>
      </c>
      <c r="F131" s="137">
        <v>43087275.219999999</v>
      </c>
      <c r="G131" s="137"/>
      <c r="H131" s="137">
        <v>43087275.219999999</v>
      </c>
      <c r="I131" s="137">
        <f>(Taulukko2[[#This Row],[Sote-nettokustannus TP2021 (oikaisut huomioitu)]]+Taulukko2[[#This Row],[Sote-nettokustannus TP2022 (oikaisut huomioitu)]])/2</f>
        <v>42103759.215000004</v>
      </c>
      <c r="J131" s="140">
        <f t="shared" si="7"/>
        <v>43610493.495930023</v>
      </c>
      <c r="K131" s="137">
        <v>596636.08000000007</v>
      </c>
      <c r="L131" s="137">
        <v>624684.37</v>
      </c>
      <c r="M131" s="137">
        <f t="shared" si="8"/>
        <v>610660.22500000009</v>
      </c>
      <c r="N131" s="140">
        <f t="shared" si="9"/>
        <v>626775.0465193569</v>
      </c>
      <c r="O131" s="141">
        <f t="shared" si="6"/>
        <v>44237268.542449377</v>
      </c>
    </row>
    <row r="132" spans="1:15" ht="15" x14ac:dyDescent="0.25">
      <c r="A132" s="136">
        <v>421</v>
      </c>
      <c r="B132" s="136" t="s">
        <v>135</v>
      </c>
      <c r="C132" s="137">
        <v>3274471.3700000006</v>
      </c>
      <c r="D132" s="137"/>
      <c r="E132" s="137">
        <v>3274471.3700000006</v>
      </c>
      <c r="F132" s="137">
        <v>2013920.92</v>
      </c>
      <c r="G132" s="137"/>
      <c r="H132" s="137">
        <v>2013920.92</v>
      </c>
      <c r="I132" s="137">
        <f>(Taulukko2[[#This Row],[Sote-nettokustannus TP2021 (oikaisut huomioitu)]]+Taulukko2[[#This Row],[Sote-nettokustannus TP2022 (oikaisut huomioitu)]])/2</f>
        <v>2644196.1450000005</v>
      </c>
      <c r="J132" s="140">
        <f t="shared" si="7"/>
        <v>2738821.9231123533</v>
      </c>
      <c r="K132" s="137">
        <v>159380.51</v>
      </c>
      <c r="L132" s="137">
        <v>170243.76</v>
      </c>
      <c r="M132" s="137">
        <f t="shared" si="8"/>
        <v>164812.13500000001</v>
      </c>
      <c r="N132" s="140">
        <f t="shared" si="9"/>
        <v>169161.3918060236</v>
      </c>
      <c r="O132" s="141">
        <f t="shared" si="6"/>
        <v>2907983.314918377</v>
      </c>
    </row>
    <row r="133" spans="1:15" ht="15" x14ac:dyDescent="0.25">
      <c r="A133" s="136">
        <v>422</v>
      </c>
      <c r="B133" s="136" t="s">
        <v>136</v>
      </c>
      <c r="C133" s="137">
        <v>52625929.759999998</v>
      </c>
      <c r="D133" s="137">
        <v>1134391.8026164714</v>
      </c>
      <c r="E133" s="137">
        <v>53760321.562616467</v>
      </c>
      <c r="F133" s="137">
        <v>55853393.780000001</v>
      </c>
      <c r="G133" s="137">
        <v>767788.17704782356</v>
      </c>
      <c r="H133" s="137">
        <v>56621181.957047828</v>
      </c>
      <c r="I133" s="137">
        <f>(Taulukko2[[#This Row],[Sote-nettokustannus TP2021 (oikaisut huomioitu)]]+Taulukko2[[#This Row],[Sote-nettokustannus TP2022 (oikaisut huomioitu)]])/2</f>
        <v>55190751.759832144</v>
      </c>
      <c r="J133" s="140">
        <f t="shared" si="7"/>
        <v>57165820.001178436</v>
      </c>
      <c r="K133" s="137">
        <v>1081647.08</v>
      </c>
      <c r="L133" s="137">
        <v>1149529.49</v>
      </c>
      <c r="M133" s="137">
        <f t="shared" si="8"/>
        <v>1115588.2850000001</v>
      </c>
      <c r="N133" s="140">
        <f t="shared" si="9"/>
        <v>1145027.7430912168</v>
      </c>
      <c r="O133" s="141">
        <f t="shared" ref="O133:O196" si="10">N133+J133</f>
        <v>58310847.744269654</v>
      </c>
    </row>
    <row r="134" spans="1:15" ht="15" x14ac:dyDescent="0.25">
      <c r="A134" s="136">
        <v>423</v>
      </c>
      <c r="B134" s="136" t="s">
        <v>137</v>
      </c>
      <c r="C134" s="137">
        <v>58032767.820000015</v>
      </c>
      <c r="D134" s="137"/>
      <c r="E134" s="137">
        <v>58032767.820000015</v>
      </c>
      <c r="F134" s="137">
        <v>62450460.619999997</v>
      </c>
      <c r="G134" s="137"/>
      <c r="H134" s="137">
        <v>62450460.619999997</v>
      </c>
      <c r="I134" s="137">
        <f>(Taulukko2[[#This Row],[Sote-nettokustannus TP2021 (oikaisut huomioitu)]]+Taulukko2[[#This Row],[Sote-nettokustannus TP2022 (oikaisut huomioitu)]])/2</f>
        <v>60241614.220000006</v>
      </c>
      <c r="J134" s="140">
        <f t="shared" ref="J134:J197" si="11">(I134/$I$4)*$H$4</f>
        <v>62397433.723439932</v>
      </c>
      <c r="K134" s="137">
        <v>1499908.97</v>
      </c>
      <c r="L134" s="137">
        <v>1693432.22</v>
      </c>
      <c r="M134" s="137">
        <f t="shared" ref="M134:M197" si="12">AVERAGE(K134:L134)</f>
        <v>1596670.595</v>
      </c>
      <c r="N134" s="140">
        <f t="shared" ref="N134:N197" si="13">(M134/$M$4)*$L$4</f>
        <v>1638805.4199161476</v>
      </c>
      <c r="O134" s="141">
        <f t="shared" si="10"/>
        <v>64036239.143356077</v>
      </c>
    </row>
    <row r="135" spans="1:15" ht="15" x14ac:dyDescent="0.25">
      <c r="A135" s="136">
        <v>425</v>
      </c>
      <c r="B135" s="136" t="s">
        <v>138</v>
      </c>
      <c r="C135" s="137">
        <v>27011070.440000005</v>
      </c>
      <c r="D135" s="137">
        <v>-54928.083000000006</v>
      </c>
      <c r="E135" s="137">
        <v>26956142.357000005</v>
      </c>
      <c r="F135" s="137">
        <v>28714404.390000001</v>
      </c>
      <c r="G135" s="137">
        <v>613945.72428000008</v>
      </c>
      <c r="H135" s="137">
        <v>29328350.11428</v>
      </c>
      <c r="I135" s="137">
        <f>(Taulukko2[[#This Row],[Sote-nettokustannus TP2021 (oikaisut huomioitu)]]+Taulukko2[[#This Row],[Sote-nettokustannus TP2022 (oikaisut huomioitu)]])/2</f>
        <v>28142246.235640004</v>
      </c>
      <c r="J135" s="140">
        <f t="shared" si="11"/>
        <v>29149350.777756665</v>
      </c>
      <c r="K135" s="137">
        <v>772566.7</v>
      </c>
      <c r="L135" s="137">
        <v>661245.86</v>
      </c>
      <c r="M135" s="137">
        <f t="shared" si="12"/>
        <v>716906.28</v>
      </c>
      <c r="N135" s="140">
        <f t="shared" si="13"/>
        <v>735824.84760165773</v>
      </c>
      <c r="O135" s="141">
        <f t="shared" si="10"/>
        <v>29885175.625358321</v>
      </c>
    </row>
    <row r="136" spans="1:15" ht="15" x14ac:dyDescent="0.25">
      <c r="A136" s="136">
        <v>426</v>
      </c>
      <c r="B136" s="136" t="s">
        <v>139</v>
      </c>
      <c r="C136" s="137">
        <v>42923200.019999996</v>
      </c>
      <c r="D136" s="137">
        <v>1016883.6104323032</v>
      </c>
      <c r="E136" s="137">
        <v>43940083.6304323</v>
      </c>
      <c r="F136" s="137">
        <v>47230919.25</v>
      </c>
      <c r="G136" s="137">
        <v>-88730.519503799267</v>
      </c>
      <c r="H136" s="137">
        <v>47142188.730496198</v>
      </c>
      <c r="I136" s="137">
        <f>(Taulukko2[[#This Row],[Sote-nettokustannus TP2021 (oikaisut huomioitu)]]+Taulukko2[[#This Row],[Sote-nettokustannus TP2022 (oikaisut huomioitu)]])/2</f>
        <v>45541136.180464253</v>
      </c>
      <c r="J136" s="140">
        <f t="shared" si="11"/>
        <v>47170881.180791013</v>
      </c>
      <c r="K136" s="137">
        <v>1030425.2</v>
      </c>
      <c r="L136" s="137">
        <v>1261872.32</v>
      </c>
      <c r="M136" s="137">
        <f t="shared" si="12"/>
        <v>1146148.76</v>
      </c>
      <c r="N136" s="140">
        <f t="shared" si="13"/>
        <v>1176394.6839129783</v>
      </c>
      <c r="O136" s="141">
        <f t="shared" si="10"/>
        <v>48347275.864703991</v>
      </c>
    </row>
    <row r="137" spans="1:15" ht="15" x14ac:dyDescent="0.25">
      <c r="A137" s="136">
        <v>430</v>
      </c>
      <c r="B137" s="136" t="s">
        <v>140</v>
      </c>
      <c r="C137" s="137">
        <v>63773287.299999997</v>
      </c>
      <c r="D137" s="137">
        <v>-736280.59235999989</v>
      </c>
      <c r="E137" s="137">
        <v>63037006.70764</v>
      </c>
      <c r="F137" s="137">
        <v>68736888.150000006</v>
      </c>
      <c r="G137" s="137">
        <v>1277117.57763</v>
      </c>
      <c r="H137" s="137">
        <v>70014005.727630004</v>
      </c>
      <c r="I137" s="137">
        <f>(Taulukko2[[#This Row],[Sote-nettokustannus TP2021 (oikaisut huomioitu)]]+Taulukko2[[#This Row],[Sote-nettokustannus TP2022 (oikaisut huomioitu)]])/2</f>
        <v>66525506.217635006</v>
      </c>
      <c r="J137" s="140">
        <f t="shared" si="11"/>
        <v>68906202.446265906</v>
      </c>
      <c r="K137" s="137">
        <v>1200326.47</v>
      </c>
      <c r="L137" s="137">
        <v>1222612.8899999999</v>
      </c>
      <c r="M137" s="137">
        <f t="shared" si="12"/>
        <v>1211469.68</v>
      </c>
      <c r="N137" s="140">
        <f t="shared" si="13"/>
        <v>1243439.3693134186</v>
      </c>
      <c r="O137" s="141">
        <f t="shared" si="10"/>
        <v>70149641.815579325</v>
      </c>
    </row>
    <row r="138" spans="1:15" ht="15" x14ac:dyDescent="0.25">
      <c r="A138" s="136">
        <v>433</v>
      </c>
      <c r="B138" s="136" t="s">
        <v>141</v>
      </c>
      <c r="C138" s="137">
        <v>27268583.149999999</v>
      </c>
      <c r="D138" s="137"/>
      <c r="E138" s="137">
        <v>27268583.149999999</v>
      </c>
      <c r="F138" s="137">
        <v>30359515.350000001</v>
      </c>
      <c r="G138" s="137"/>
      <c r="H138" s="137">
        <v>30359515.350000001</v>
      </c>
      <c r="I138" s="137">
        <f>(Taulukko2[[#This Row],[Sote-nettokustannus TP2021 (oikaisut huomioitu)]]+Taulukko2[[#This Row],[Sote-nettokustannus TP2022 (oikaisut huomioitu)]])/2</f>
        <v>28814049.25</v>
      </c>
      <c r="J138" s="140">
        <f t="shared" si="11"/>
        <v>29845195.080843385</v>
      </c>
      <c r="K138" s="137">
        <v>472769.06</v>
      </c>
      <c r="L138" s="137">
        <v>516842.35</v>
      </c>
      <c r="M138" s="137">
        <f t="shared" si="12"/>
        <v>494805.70499999996</v>
      </c>
      <c r="N138" s="140">
        <f t="shared" si="13"/>
        <v>507863.2209415934</v>
      </c>
      <c r="O138" s="141">
        <f t="shared" si="10"/>
        <v>30353058.301784977</v>
      </c>
    </row>
    <row r="139" spans="1:15" ht="15" x14ac:dyDescent="0.25">
      <c r="A139" s="136">
        <v>434</v>
      </c>
      <c r="B139" s="136" t="s">
        <v>142</v>
      </c>
      <c r="C139" s="137">
        <v>53249940.019999996</v>
      </c>
      <c r="D139" s="137"/>
      <c r="E139" s="137">
        <v>53249940.019999996</v>
      </c>
      <c r="F139" s="137">
        <v>57282508.979999997</v>
      </c>
      <c r="G139" s="137"/>
      <c r="H139" s="137">
        <v>57282508.979999997</v>
      </c>
      <c r="I139" s="137">
        <f>(Taulukko2[[#This Row],[Sote-nettokustannus TP2021 (oikaisut huomioitu)]]+Taulukko2[[#This Row],[Sote-nettokustannus TP2022 (oikaisut huomioitu)]])/2</f>
        <v>55266224.5</v>
      </c>
      <c r="J139" s="140">
        <f t="shared" si="11"/>
        <v>57243993.625234261</v>
      </c>
      <c r="K139" s="137">
        <v>1994615.73</v>
      </c>
      <c r="L139" s="137">
        <v>1993147.12</v>
      </c>
      <c r="M139" s="137">
        <f t="shared" si="12"/>
        <v>1993881.425</v>
      </c>
      <c r="N139" s="140">
        <f t="shared" si="13"/>
        <v>2046498.3173064145</v>
      </c>
      <c r="O139" s="141">
        <f t="shared" si="10"/>
        <v>59290491.942540675</v>
      </c>
    </row>
    <row r="140" spans="1:15" ht="15" x14ac:dyDescent="0.25">
      <c r="A140" s="136">
        <v>435</v>
      </c>
      <c r="B140" s="136" t="s">
        <v>143</v>
      </c>
      <c r="C140" s="137">
        <v>2929825.7</v>
      </c>
      <c r="D140" s="137"/>
      <c r="E140" s="137">
        <v>2929825.7</v>
      </c>
      <c r="F140" s="137">
        <v>3067224.85</v>
      </c>
      <c r="G140" s="137"/>
      <c r="H140" s="137">
        <v>3067224.85</v>
      </c>
      <c r="I140" s="137">
        <f>(Taulukko2[[#This Row],[Sote-nettokustannus TP2021 (oikaisut huomioitu)]]+Taulukko2[[#This Row],[Sote-nettokustannus TP2022 (oikaisut huomioitu)]])/2</f>
        <v>2998525.2750000004</v>
      </c>
      <c r="J140" s="140">
        <f t="shared" si="11"/>
        <v>3105831.1523922505</v>
      </c>
      <c r="K140" s="137">
        <v>63004.38</v>
      </c>
      <c r="L140" s="137">
        <v>60119.71</v>
      </c>
      <c r="M140" s="137">
        <f t="shared" si="12"/>
        <v>61562.044999999998</v>
      </c>
      <c r="N140" s="140">
        <f t="shared" si="13"/>
        <v>63186.616778097406</v>
      </c>
      <c r="O140" s="141">
        <f t="shared" si="10"/>
        <v>3169017.7691703481</v>
      </c>
    </row>
    <row r="141" spans="1:15" ht="15" x14ac:dyDescent="0.25">
      <c r="A141" s="136">
        <v>436</v>
      </c>
      <c r="B141" s="136" t="s">
        <v>144</v>
      </c>
      <c r="C141" s="137">
        <v>6002749.2199999988</v>
      </c>
      <c r="D141" s="137">
        <v>-10462.492</v>
      </c>
      <c r="E141" s="137">
        <v>5992286.7279999992</v>
      </c>
      <c r="F141" s="137">
        <v>7532834.5800000001</v>
      </c>
      <c r="G141" s="137">
        <v>116942.04272</v>
      </c>
      <c r="H141" s="137">
        <v>7649776.6227200003</v>
      </c>
      <c r="I141" s="137">
        <f>(Taulukko2[[#This Row],[Sote-nettokustannus TP2021 (oikaisut huomioitu)]]+Taulukko2[[#This Row],[Sote-nettokustannus TP2022 (oikaisut huomioitu)]])/2</f>
        <v>6821031.6753599998</v>
      </c>
      <c r="J141" s="140">
        <f t="shared" si="11"/>
        <v>7065130.597836094</v>
      </c>
      <c r="K141" s="137">
        <v>140577.12</v>
      </c>
      <c r="L141" s="137">
        <v>143454.48000000001</v>
      </c>
      <c r="M141" s="137">
        <f t="shared" si="12"/>
        <v>142015.79999999999</v>
      </c>
      <c r="N141" s="140">
        <f t="shared" si="13"/>
        <v>145763.48025857369</v>
      </c>
      <c r="O141" s="141">
        <f t="shared" si="10"/>
        <v>7210894.0780946678</v>
      </c>
    </row>
    <row r="142" spans="1:15" ht="15" x14ac:dyDescent="0.25">
      <c r="A142" s="136">
        <v>440</v>
      </c>
      <c r="B142" s="136" t="s">
        <v>145</v>
      </c>
      <c r="C142" s="137">
        <v>16950266.989999998</v>
      </c>
      <c r="D142" s="137"/>
      <c r="E142" s="137">
        <v>16950266.989999998</v>
      </c>
      <c r="F142" s="137">
        <v>17770118.739999998</v>
      </c>
      <c r="G142" s="137"/>
      <c r="H142" s="137">
        <v>17770118.739999998</v>
      </c>
      <c r="I142" s="137">
        <f>(Taulukko2[[#This Row],[Sote-nettokustannus TP2021 (oikaisut huomioitu)]]+Taulukko2[[#This Row],[Sote-nettokustannus TP2022 (oikaisut huomioitu)]])/2</f>
        <v>17360192.864999998</v>
      </c>
      <c r="J142" s="140">
        <f t="shared" si="11"/>
        <v>17981448.501098484</v>
      </c>
      <c r="K142" s="137">
        <v>368495.46</v>
      </c>
      <c r="L142" s="137">
        <v>366927.29</v>
      </c>
      <c r="M142" s="137">
        <f t="shared" si="12"/>
        <v>367711.375</v>
      </c>
      <c r="N142" s="140">
        <f t="shared" si="13"/>
        <v>377414.97601439763</v>
      </c>
      <c r="O142" s="141">
        <f t="shared" si="10"/>
        <v>18358863.477112882</v>
      </c>
    </row>
    <row r="143" spans="1:15" ht="15" x14ac:dyDescent="0.25">
      <c r="A143" s="136">
        <v>441</v>
      </c>
      <c r="B143" s="136" t="s">
        <v>146</v>
      </c>
      <c r="C143" s="137">
        <v>20850962.968723726</v>
      </c>
      <c r="D143" s="137">
        <v>-30278.6</v>
      </c>
      <c r="E143" s="137">
        <v>20820684.368723724</v>
      </c>
      <c r="F143" s="137">
        <v>22288267.879185557</v>
      </c>
      <c r="G143" s="137">
        <v>-1399.66</v>
      </c>
      <c r="H143" s="137">
        <v>22286868.219185557</v>
      </c>
      <c r="I143" s="137">
        <f>(Taulukko2[[#This Row],[Sote-nettokustannus TP2021 (oikaisut huomioitu)]]+Taulukko2[[#This Row],[Sote-nettokustannus TP2022 (oikaisut huomioitu)]])/2</f>
        <v>21553776.293954641</v>
      </c>
      <c r="J143" s="140">
        <f t="shared" si="11"/>
        <v>22325104.418357089</v>
      </c>
      <c r="K143" s="137">
        <v>524495.97</v>
      </c>
      <c r="L143" s="137">
        <v>534348.68999999994</v>
      </c>
      <c r="M143" s="137">
        <f t="shared" si="12"/>
        <v>529422.32999999996</v>
      </c>
      <c r="N143" s="140">
        <f t="shared" si="13"/>
        <v>543393.3502286583</v>
      </c>
      <c r="O143" s="141">
        <f t="shared" si="10"/>
        <v>22868497.768585749</v>
      </c>
    </row>
    <row r="144" spans="1:15" ht="15" x14ac:dyDescent="0.25">
      <c r="A144" s="136">
        <v>444</v>
      </c>
      <c r="B144" s="136" t="s">
        <v>147</v>
      </c>
      <c r="C144" s="137">
        <v>161120640.93999997</v>
      </c>
      <c r="D144" s="137"/>
      <c r="E144" s="137">
        <v>161120640.93999997</v>
      </c>
      <c r="F144" s="137">
        <v>171553716.75</v>
      </c>
      <c r="G144" s="137"/>
      <c r="H144" s="137">
        <v>171553716.75</v>
      </c>
      <c r="I144" s="137">
        <f>(Taulukko2[[#This Row],[Sote-nettokustannus TP2021 (oikaisut huomioitu)]]+Taulukko2[[#This Row],[Sote-nettokustannus TP2022 (oikaisut huomioitu)]])/2</f>
        <v>166337178.84499997</v>
      </c>
      <c r="J144" s="140">
        <f t="shared" si="11"/>
        <v>172289757.29005387</v>
      </c>
      <c r="K144" s="137">
        <v>3059303.92</v>
      </c>
      <c r="L144" s="137">
        <v>3432260.01</v>
      </c>
      <c r="M144" s="137">
        <f t="shared" si="12"/>
        <v>3245781.9649999999</v>
      </c>
      <c r="N144" s="140">
        <f t="shared" si="13"/>
        <v>3331435.4837906212</v>
      </c>
      <c r="O144" s="141">
        <f t="shared" si="10"/>
        <v>175621192.77384448</v>
      </c>
    </row>
    <row r="145" spans="1:15" ht="15" x14ac:dyDescent="0.25">
      <c r="A145" s="136">
        <v>445</v>
      </c>
      <c r="B145" s="136" t="s">
        <v>148</v>
      </c>
      <c r="C145" s="137">
        <v>59857078.740000002</v>
      </c>
      <c r="D145" s="137">
        <v>-519727.47695999994</v>
      </c>
      <c r="E145" s="137">
        <v>59337351.263039999</v>
      </c>
      <c r="F145" s="137">
        <v>66440591.649999999</v>
      </c>
      <c r="G145" s="137">
        <v>844015.54967999994</v>
      </c>
      <c r="H145" s="137">
        <v>67284607.199680001</v>
      </c>
      <c r="I145" s="137">
        <f>(Taulukko2[[#This Row],[Sote-nettokustannus TP2021 (oikaisut huomioitu)]]+Taulukko2[[#This Row],[Sote-nettokustannus TP2022 (oikaisut huomioitu)]])/2</f>
        <v>63310979.231360003</v>
      </c>
      <c r="J145" s="140">
        <f t="shared" si="11"/>
        <v>65576639.698398627</v>
      </c>
      <c r="K145" s="137">
        <v>1350056.4100000001</v>
      </c>
      <c r="L145" s="137">
        <v>1499088.4</v>
      </c>
      <c r="M145" s="137">
        <f t="shared" si="12"/>
        <v>1424572.405</v>
      </c>
      <c r="N145" s="140">
        <f t="shared" si="13"/>
        <v>1462165.7001060895</v>
      </c>
      <c r="O145" s="141">
        <f t="shared" si="10"/>
        <v>67038805.398504719</v>
      </c>
    </row>
    <row r="146" spans="1:15" ht="15" x14ac:dyDescent="0.25">
      <c r="A146" s="136">
        <v>475</v>
      </c>
      <c r="B146" s="136" t="s">
        <v>149</v>
      </c>
      <c r="C146" s="137">
        <v>23707425.999999996</v>
      </c>
      <c r="D146" s="137"/>
      <c r="E146" s="137">
        <v>23707425.999999996</v>
      </c>
      <c r="F146" s="137">
        <v>25622263.280000001</v>
      </c>
      <c r="G146" s="137"/>
      <c r="H146" s="137">
        <v>25622263.280000001</v>
      </c>
      <c r="I146" s="137">
        <f>(Taulukko2[[#This Row],[Sote-nettokustannus TP2021 (oikaisut huomioitu)]]+Taulukko2[[#This Row],[Sote-nettokustannus TP2022 (oikaisut huomioitu)]])/2</f>
        <v>24664844.640000001</v>
      </c>
      <c r="J146" s="140">
        <f t="shared" si="11"/>
        <v>25547506.132602807</v>
      </c>
      <c r="K146" s="137">
        <v>446053.97</v>
      </c>
      <c r="L146" s="137">
        <v>441853.04</v>
      </c>
      <c r="M146" s="137">
        <f t="shared" si="12"/>
        <v>443953.505</v>
      </c>
      <c r="N146" s="140">
        <f t="shared" si="13"/>
        <v>455669.07317208441</v>
      </c>
      <c r="O146" s="141">
        <f t="shared" si="10"/>
        <v>26003175.205774892</v>
      </c>
    </row>
    <row r="147" spans="1:15" ht="15" x14ac:dyDescent="0.25">
      <c r="A147" s="136">
        <v>480</v>
      </c>
      <c r="B147" s="136" t="s">
        <v>150</v>
      </c>
      <c r="C147" s="137">
        <v>7074087.7300000004</v>
      </c>
      <c r="D147" s="137">
        <v>-72184.371799999994</v>
      </c>
      <c r="E147" s="137">
        <v>7001903.3582000006</v>
      </c>
      <c r="F147" s="137">
        <v>7616461.8399999999</v>
      </c>
      <c r="G147" s="137">
        <v>117224.38189999999</v>
      </c>
      <c r="H147" s="137">
        <v>7733686.2219000002</v>
      </c>
      <c r="I147" s="137">
        <f>(Taulukko2[[#This Row],[Sote-nettokustannus TP2021 (oikaisut huomioitu)]]+Taulukko2[[#This Row],[Sote-nettokustannus TP2022 (oikaisut huomioitu)]])/2</f>
        <v>7367794.79005</v>
      </c>
      <c r="J147" s="140">
        <f t="shared" si="11"/>
        <v>7631460.2962186495</v>
      </c>
      <c r="K147" s="137">
        <v>149930.16999999998</v>
      </c>
      <c r="L147" s="137">
        <v>166044.10999999999</v>
      </c>
      <c r="M147" s="137">
        <f t="shared" si="12"/>
        <v>157987.13999999998</v>
      </c>
      <c r="N147" s="140">
        <f t="shared" si="13"/>
        <v>162156.29079650657</v>
      </c>
      <c r="O147" s="141">
        <f t="shared" si="10"/>
        <v>7793616.5870151557</v>
      </c>
    </row>
    <row r="148" spans="1:15" ht="15" x14ac:dyDescent="0.25">
      <c r="A148" s="136">
        <v>481</v>
      </c>
      <c r="B148" s="136" t="s">
        <v>151</v>
      </c>
      <c r="C148" s="137">
        <v>27993367.719999995</v>
      </c>
      <c r="D148" s="137"/>
      <c r="E148" s="137">
        <v>27993367.719999995</v>
      </c>
      <c r="F148" s="137">
        <v>28670486.07</v>
      </c>
      <c r="G148" s="137"/>
      <c r="H148" s="137">
        <v>28670486.07</v>
      </c>
      <c r="I148" s="137">
        <f>(Taulukko2[[#This Row],[Sote-nettokustannus TP2021 (oikaisut huomioitu)]]+Taulukko2[[#This Row],[Sote-nettokustannus TP2022 (oikaisut huomioitu)]])/2</f>
        <v>28331926.894999996</v>
      </c>
      <c r="J148" s="140">
        <f t="shared" si="11"/>
        <v>29345819.390430458</v>
      </c>
      <c r="K148" s="137">
        <v>707867.58</v>
      </c>
      <c r="L148" s="137">
        <v>802354.66</v>
      </c>
      <c r="M148" s="137">
        <f t="shared" si="12"/>
        <v>755111.12</v>
      </c>
      <c r="N148" s="140">
        <f t="shared" si="13"/>
        <v>775037.88193390786</v>
      </c>
      <c r="O148" s="141">
        <f t="shared" si="10"/>
        <v>30120857.272364367</v>
      </c>
    </row>
    <row r="149" spans="1:15" ht="15" x14ac:dyDescent="0.25">
      <c r="A149" s="136">
        <v>483</v>
      </c>
      <c r="B149" s="136" t="s">
        <v>152</v>
      </c>
      <c r="C149" s="137">
        <v>4043514.65</v>
      </c>
      <c r="D149" s="137">
        <v>-7846.8690000000006</v>
      </c>
      <c r="E149" s="137">
        <v>4035667.781</v>
      </c>
      <c r="F149" s="137">
        <v>4416995.0199999996</v>
      </c>
      <c r="G149" s="137">
        <v>87706.532040000006</v>
      </c>
      <c r="H149" s="137">
        <v>4504701.5520399995</v>
      </c>
      <c r="I149" s="137">
        <f>(Taulukko2[[#This Row],[Sote-nettokustannus TP2021 (oikaisut huomioitu)]]+Taulukko2[[#This Row],[Sote-nettokustannus TP2022 (oikaisut huomioitu)]])/2</f>
        <v>4270184.6665199995</v>
      </c>
      <c r="J149" s="140">
        <f t="shared" si="11"/>
        <v>4422998.4233651413</v>
      </c>
      <c r="K149" s="137">
        <v>93826</v>
      </c>
      <c r="L149" s="137">
        <v>115969.47</v>
      </c>
      <c r="M149" s="137">
        <f t="shared" si="12"/>
        <v>104897.735</v>
      </c>
      <c r="N149" s="140">
        <f t="shared" si="13"/>
        <v>107665.90002550137</v>
      </c>
      <c r="O149" s="141">
        <f t="shared" si="10"/>
        <v>4530664.3233906422</v>
      </c>
    </row>
    <row r="150" spans="1:15" ht="15" x14ac:dyDescent="0.25">
      <c r="A150" s="136">
        <v>484</v>
      </c>
      <c r="B150" s="136" t="s">
        <v>153</v>
      </c>
      <c r="C150" s="137">
        <v>14535588.550000001</v>
      </c>
      <c r="D150" s="137"/>
      <c r="E150" s="137">
        <v>14535588.550000001</v>
      </c>
      <c r="F150" s="137">
        <v>15205387.16</v>
      </c>
      <c r="G150" s="137"/>
      <c r="H150" s="137">
        <v>15205387.16</v>
      </c>
      <c r="I150" s="137">
        <f>(Taulukko2[[#This Row],[Sote-nettokustannus TP2021 (oikaisut huomioitu)]]+Taulukko2[[#This Row],[Sote-nettokustannus TP2022 (oikaisut huomioitu)]])/2</f>
        <v>14870487.855</v>
      </c>
      <c r="J150" s="140">
        <f t="shared" si="11"/>
        <v>15402646.366330734</v>
      </c>
      <c r="K150" s="137">
        <v>349566.1</v>
      </c>
      <c r="L150" s="137">
        <v>368182.32</v>
      </c>
      <c r="M150" s="137">
        <f t="shared" si="12"/>
        <v>358874.20999999996</v>
      </c>
      <c r="N150" s="140">
        <f t="shared" si="13"/>
        <v>368344.60549210885</v>
      </c>
      <c r="O150" s="141">
        <f t="shared" si="10"/>
        <v>15770990.971822843</v>
      </c>
    </row>
    <row r="151" spans="1:15" ht="15" x14ac:dyDescent="0.25">
      <c r="A151" s="136">
        <v>489</v>
      </c>
      <c r="B151" s="136" t="s">
        <v>154</v>
      </c>
      <c r="C151" s="137">
        <v>8484335.2899999972</v>
      </c>
      <c r="D151" s="137"/>
      <c r="E151" s="137">
        <v>8484335.2899999972</v>
      </c>
      <c r="F151" s="137">
        <v>9283904.6799999997</v>
      </c>
      <c r="G151" s="137"/>
      <c r="H151" s="137">
        <v>9283904.6799999997</v>
      </c>
      <c r="I151" s="137">
        <f>(Taulukko2[[#This Row],[Sote-nettokustannus TP2021 (oikaisut huomioitu)]]+Taulukko2[[#This Row],[Sote-nettokustannus TP2022 (oikaisut huomioitu)]])/2</f>
        <v>8884119.9849999994</v>
      </c>
      <c r="J151" s="140">
        <f t="shared" si="11"/>
        <v>9202049.0342552029</v>
      </c>
      <c r="K151" s="137">
        <v>303365.7</v>
      </c>
      <c r="L151" s="137">
        <v>362077.97</v>
      </c>
      <c r="M151" s="137">
        <f t="shared" si="12"/>
        <v>332721.83499999996</v>
      </c>
      <c r="N151" s="140">
        <f t="shared" si="13"/>
        <v>341502.09080693068</v>
      </c>
      <c r="O151" s="141">
        <f t="shared" si="10"/>
        <v>9543551.1250621341</v>
      </c>
    </row>
    <row r="152" spans="1:15" ht="15" x14ac:dyDescent="0.25">
      <c r="A152" s="136">
        <v>491</v>
      </c>
      <c r="B152" s="136" t="s">
        <v>155</v>
      </c>
      <c r="C152" s="137">
        <v>232053839.09999999</v>
      </c>
      <c r="D152" s="137">
        <v>4105462.64</v>
      </c>
      <c r="E152" s="137">
        <v>236159301.73999998</v>
      </c>
      <c r="F152" s="137">
        <v>239326703.97</v>
      </c>
      <c r="G152" s="137">
        <v>-6347847.6500000004</v>
      </c>
      <c r="H152" s="137">
        <v>232978856.31999999</v>
      </c>
      <c r="I152" s="137">
        <f>(Taulukko2[[#This Row],[Sote-nettokustannus TP2021 (oikaisut huomioitu)]]+Taulukko2[[#This Row],[Sote-nettokustannus TP2022 (oikaisut huomioitu)]])/2</f>
        <v>234569079.02999997</v>
      </c>
      <c r="J152" s="140">
        <f t="shared" si="11"/>
        <v>242963419.0891833</v>
      </c>
      <c r="K152" s="137">
        <v>5407718.049999997</v>
      </c>
      <c r="L152" s="137">
        <v>6225784.96</v>
      </c>
      <c r="M152" s="137">
        <f t="shared" si="12"/>
        <v>5816751.504999999</v>
      </c>
      <c r="N152" s="140">
        <f t="shared" si="13"/>
        <v>5970250.797221832</v>
      </c>
      <c r="O152" s="141">
        <f t="shared" si="10"/>
        <v>248933669.88640514</v>
      </c>
    </row>
    <row r="153" spans="1:15" ht="15" x14ac:dyDescent="0.25">
      <c r="A153" s="136">
        <v>494</v>
      </c>
      <c r="B153" s="136" t="s">
        <v>156</v>
      </c>
      <c r="C153" s="137">
        <v>33557000</v>
      </c>
      <c r="D153" s="137">
        <v>-62774.952000000005</v>
      </c>
      <c r="E153" s="137">
        <v>33494225.048</v>
      </c>
      <c r="F153" s="137">
        <v>34239581.079999998</v>
      </c>
      <c r="G153" s="137">
        <v>701652.25632000004</v>
      </c>
      <c r="H153" s="137">
        <v>34941233.336319998</v>
      </c>
      <c r="I153" s="137">
        <f>(Taulukko2[[#This Row],[Sote-nettokustannus TP2021 (oikaisut huomioitu)]]+Taulukko2[[#This Row],[Sote-nettokustannus TP2022 (oikaisut huomioitu)]])/2</f>
        <v>34217729.192159995</v>
      </c>
      <c r="J153" s="140">
        <f t="shared" si="11"/>
        <v>35442252.28821265</v>
      </c>
      <c r="K153" s="137">
        <v>628493.27</v>
      </c>
      <c r="L153" s="137">
        <v>627296.4</v>
      </c>
      <c r="M153" s="137">
        <f t="shared" si="12"/>
        <v>627894.83499999996</v>
      </c>
      <c r="N153" s="140">
        <f t="shared" si="13"/>
        <v>644464.46371448028</v>
      </c>
      <c r="O153" s="141">
        <f t="shared" si="10"/>
        <v>36086716.75192713</v>
      </c>
    </row>
    <row r="154" spans="1:15" ht="15" x14ac:dyDescent="0.25">
      <c r="A154" s="136">
        <v>495</v>
      </c>
      <c r="B154" s="136" t="s">
        <v>157</v>
      </c>
      <c r="C154" s="137">
        <v>7230506.7899999991</v>
      </c>
      <c r="D154" s="137"/>
      <c r="E154" s="137">
        <v>7230506.7899999991</v>
      </c>
      <c r="F154" s="137">
        <v>8026372.9000000004</v>
      </c>
      <c r="G154" s="137"/>
      <c r="H154" s="137">
        <v>8026372.9000000004</v>
      </c>
      <c r="I154" s="137">
        <f>(Taulukko2[[#This Row],[Sote-nettokustannus TP2021 (oikaisut huomioitu)]]+Taulukko2[[#This Row],[Sote-nettokustannus TP2022 (oikaisut huomioitu)]])/2</f>
        <v>7628439.8449999997</v>
      </c>
      <c r="J154" s="140">
        <f t="shared" si="11"/>
        <v>7901432.8517712122</v>
      </c>
      <c r="K154" s="137">
        <v>141390.96</v>
      </c>
      <c r="L154" s="137">
        <v>146052</v>
      </c>
      <c r="M154" s="137">
        <f t="shared" si="12"/>
        <v>143721.47999999998</v>
      </c>
      <c r="N154" s="140">
        <f t="shared" si="13"/>
        <v>147514.17175210782</v>
      </c>
      <c r="O154" s="141">
        <f t="shared" si="10"/>
        <v>8048947.0235233204</v>
      </c>
    </row>
    <row r="155" spans="1:15" ht="15" x14ac:dyDescent="0.25">
      <c r="A155" s="136">
        <v>498</v>
      </c>
      <c r="B155" s="136" t="s">
        <v>158</v>
      </c>
      <c r="C155" s="137">
        <v>10755731.249999998</v>
      </c>
      <c r="D155" s="137"/>
      <c r="E155" s="137">
        <v>10755731.249999998</v>
      </c>
      <c r="F155" s="137">
        <v>10971769</v>
      </c>
      <c r="G155" s="137"/>
      <c r="H155" s="137">
        <v>10971769</v>
      </c>
      <c r="I155" s="137">
        <f>(Taulukko2[[#This Row],[Sote-nettokustannus TP2021 (oikaisut huomioitu)]]+Taulukko2[[#This Row],[Sote-nettokustannus TP2022 (oikaisut huomioitu)]])/2</f>
        <v>10863750.125</v>
      </c>
      <c r="J155" s="140">
        <f t="shared" si="11"/>
        <v>11252522.648831166</v>
      </c>
      <c r="K155" s="137">
        <v>312843</v>
      </c>
      <c r="L155" s="137">
        <v>351052</v>
      </c>
      <c r="M155" s="137">
        <f t="shared" si="12"/>
        <v>331947.5</v>
      </c>
      <c r="N155" s="140">
        <f t="shared" si="13"/>
        <v>340707.32174260111</v>
      </c>
      <c r="O155" s="141">
        <f t="shared" si="10"/>
        <v>11593229.970573768</v>
      </c>
    </row>
    <row r="156" spans="1:15" ht="15" x14ac:dyDescent="0.25">
      <c r="A156" s="136">
        <v>499</v>
      </c>
      <c r="B156" s="136" t="s">
        <v>159</v>
      </c>
      <c r="C156" s="137">
        <v>62903359.340000018</v>
      </c>
      <c r="D156" s="137"/>
      <c r="E156" s="137">
        <v>62903359.340000018</v>
      </c>
      <c r="F156" s="137">
        <v>69652855.469999999</v>
      </c>
      <c r="G156" s="137"/>
      <c r="H156" s="137">
        <v>69652855.469999999</v>
      </c>
      <c r="I156" s="137">
        <f>(Taulukko2[[#This Row],[Sote-nettokustannus TP2021 (oikaisut huomioitu)]]+Taulukko2[[#This Row],[Sote-nettokustannus TP2022 (oikaisut huomioitu)]])/2</f>
        <v>66278107.405000009</v>
      </c>
      <c r="J156" s="140">
        <f t="shared" si="11"/>
        <v>68649950.16593565</v>
      </c>
      <c r="K156" s="137">
        <v>1489496.4</v>
      </c>
      <c r="L156" s="137">
        <v>1529505.36</v>
      </c>
      <c r="M156" s="137">
        <f t="shared" si="12"/>
        <v>1509500.88</v>
      </c>
      <c r="N156" s="140">
        <f t="shared" si="13"/>
        <v>1549335.3677702032</v>
      </c>
      <c r="O156" s="141">
        <f t="shared" si="10"/>
        <v>70199285.53370586</v>
      </c>
    </row>
    <row r="157" spans="1:15" ht="15" x14ac:dyDescent="0.25">
      <c r="A157" s="136">
        <v>500</v>
      </c>
      <c r="B157" s="136" t="s">
        <v>160</v>
      </c>
      <c r="C157" s="137">
        <v>25592939.870000005</v>
      </c>
      <c r="D157" s="137"/>
      <c r="E157" s="137">
        <v>25592939.870000005</v>
      </c>
      <c r="F157" s="137">
        <v>29237495.010000002</v>
      </c>
      <c r="G157" s="137"/>
      <c r="H157" s="137">
        <v>29237495.010000002</v>
      </c>
      <c r="I157" s="137">
        <f>(Taulukko2[[#This Row],[Sote-nettokustannus TP2021 (oikaisut huomioitu)]]+Taulukko2[[#This Row],[Sote-nettokustannus TP2022 (oikaisut huomioitu)]])/2</f>
        <v>27415217.440000005</v>
      </c>
      <c r="J157" s="140">
        <f t="shared" si="11"/>
        <v>28396304.371574566</v>
      </c>
      <c r="K157" s="137">
        <v>999808.83</v>
      </c>
      <c r="L157" s="137">
        <v>883668.21</v>
      </c>
      <c r="M157" s="137">
        <f t="shared" si="12"/>
        <v>941738.52</v>
      </c>
      <c r="N157" s="140">
        <f t="shared" si="13"/>
        <v>966590.22565628914</v>
      </c>
      <c r="O157" s="141">
        <f t="shared" si="10"/>
        <v>29362894.597230855</v>
      </c>
    </row>
    <row r="158" spans="1:15" ht="15" x14ac:dyDescent="0.25">
      <c r="A158" s="136">
        <v>503</v>
      </c>
      <c r="B158" s="136" t="s">
        <v>161</v>
      </c>
      <c r="C158" s="137">
        <v>30992566.890000001</v>
      </c>
      <c r="D158" s="137">
        <v>-375358.73336000001</v>
      </c>
      <c r="E158" s="137">
        <v>30617208.156640001</v>
      </c>
      <c r="F158" s="137">
        <v>30100879</v>
      </c>
      <c r="G158" s="137">
        <v>498979.54938000004</v>
      </c>
      <c r="H158" s="137">
        <v>30599858.549380001</v>
      </c>
      <c r="I158" s="137">
        <f>(Taulukko2[[#This Row],[Sote-nettokustannus TP2021 (oikaisut huomioitu)]]+Taulukko2[[#This Row],[Sote-nettokustannus TP2022 (oikaisut huomioitu)]])/2</f>
        <v>30608533.353009999</v>
      </c>
      <c r="J158" s="140">
        <f t="shared" si="11"/>
        <v>31703896.982097529</v>
      </c>
      <c r="K158" s="137">
        <v>555911.76</v>
      </c>
      <c r="L158" s="137">
        <v>630501.28</v>
      </c>
      <c r="M158" s="137">
        <f t="shared" si="12"/>
        <v>593206.52</v>
      </c>
      <c r="N158" s="140">
        <f t="shared" si="13"/>
        <v>608860.75258722762</v>
      </c>
      <c r="O158" s="141">
        <f t="shared" si="10"/>
        <v>32312757.734684758</v>
      </c>
    </row>
    <row r="159" spans="1:15" ht="15" x14ac:dyDescent="0.25">
      <c r="A159" s="136">
        <v>504</v>
      </c>
      <c r="B159" s="136" t="s">
        <v>162</v>
      </c>
      <c r="C159" s="137">
        <v>7822337.540000001</v>
      </c>
      <c r="D159" s="137">
        <v>2178.1403051570001</v>
      </c>
      <c r="E159" s="137">
        <v>7824515.6803051578</v>
      </c>
      <c r="F159" s="137">
        <v>8143037.5800000001</v>
      </c>
      <c r="G159" s="137">
        <v>218795.60896274998</v>
      </c>
      <c r="H159" s="137">
        <v>8361833.1889627501</v>
      </c>
      <c r="I159" s="137">
        <f>(Taulukko2[[#This Row],[Sote-nettokustannus TP2021 (oikaisut huomioitu)]]+Taulukko2[[#This Row],[Sote-nettokustannus TP2022 (oikaisut huomioitu)]])/2</f>
        <v>8093174.4346339535</v>
      </c>
      <c r="J159" s="140">
        <f t="shared" si="11"/>
        <v>8382798.5344664706</v>
      </c>
      <c r="K159" s="137">
        <v>187042</v>
      </c>
      <c r="L159" s="137">
        <v>183918.11</v>
      </c>
      <c r="M159" s="137">
        <f t="shared" si="12"/>
        <v>185480.05499999999</v>
      </c>
      <c r="N159" s="140">
        <f t="shared" si="13"/>
        <v>190374.72123067759</v>
      </c>
      <c r="O159" s="141">
        <f t="shared" si="10"/>
        <v>8573173.2556971479</v>
      </c>
    </row>
    <row r="160" spans="1:15" ht="15" x14ac:dyDescent="0.25">
      <c r="A160" s="136">
        <v>505</v>
      </c>
      <c r="B160" s="136" t="s">
        <v>163</v>
      </c>
      <c r="C160" s="137">
        <v>65216115.970000006</v>
      </c>
      <c r="D160" s="137"/>
      <c r="E160" s="137">
        <v>65216115.970000006</v>
      </c>
      <c r="F160" s="137">
        <v>72634524.739999995</v>
      </c>
      <c r="G160" s="137"/>
      <c r="H160" s="137">
        <v>72634524.739999995</v>
      </c>
      <c r="I160" s="137">
        <f>(Taulukko2[[#This Row],[Sote-nettokustannus TP2021 (oikaisut huomioitu)]]+Taulukko2[[#This Row],[Sote-nettokustannus TP2022 (oikaisut huomioitu)]])/2</f>
        <v>68925320.355000004</v>
      </c>
      <c r="J160" s="140">
        <f t="shared" si="11"/>
        <v>71391896.854087606</v>
      </c>
      <c r="K160" s="137">
        <v>1890260.6</v>
      </c>
      <c r="L160" s="137">
        <v>1508115.21</v>
      </c>
      <c r="M160" s="137">
        <f t="shared" si="12"/>
        <v>1699187.905</v>
      </c>
      <c r="N160" s="140">
        <f t="shared" si="13"/>
        <v>1744028.0774820456</v>
      </c>
      <c r="O160" s="141">
        <f t="shared" si="10"/>
        <v>73135924.931569651</v>
      </c>
    </row>
    <row r="161" spans="1:15" ht="15" x14ac:dyDescent="0.25">
      <c r="A161" s="136">
        <v>507</v>
      </c>
      <c r="B161" s="136" t="s">
        <v>164</v>
      </c>
      <c r="C161" s="137">
        <v>29420864.810000006</v>
      </c>
      <c r="D161" s="137">
        <v>305933.8</v>
      </c>
      <c r="E161" s="137">
        <v>29726798.610000007</v>
      </c>
      <c r="F161" s="137">
        <v>29992111.460000001</v>
      </c>
      <c r="G161" s="137">
        <v>-473033.45</v>
      </c>
      <c r="H161" s="137">
        <v>29519078.010000002</v>
      </c>
      <c r="I161" s="137">
        <f>(Taulukko2[[#This Row],[Sote-nettokustannus TP2021 (oikaisut huomioitu)]]+Taulukko2[[#This Row],[Sote-nettokustannus TP2022 (oikaisut huomioitu)]])/2</f>
        <v>29622938.310000002</v>
      </c>
      <c r="J161" s="140">
        <f t="shared" si="11"/>
        <v>30683031.220602885</v>
      </c>
      <c r="K161" s="137">
        <v>626145.61</v>
      </c>
      <c r="L161" s="137">
        <v>664476.68999999994</v>
      </c>
      <c r="M161" s="137">
        <f t="shared" si="12"/>
        <v>645311.14999999991</v>
      </c>
      <c r="N161" s="140">
        <f t="shared" si="13"/>
        <v>662340.3809552351</v>
      </c>
      <c r="O161" s="141">
        <f t="shared" si="10"/>
        <v>31345371.601558119</v>
      </c>
    </row>
    <row r="162" spans="1:15" ht="15" x14ac:dyDescent="0.25">
      <c r="A162" s="136">
        <v>508</v>
      </c>
      <c r="B162" s="136" t="s">
        <v>165</v>
      </c>
      <c r="C162" s="137">
        <v>44758129.619999997</v>
      </c>
      <c r="D162" s="137"/>
      <c r="E162" s="137">
        <v>44758129.619999997</v>
      </c>
      <c r="F162" s="137">
        <v>47593597.530000001</v>
      </c>
      <c r="G162" s="137"/>
      <c r="H162" s="137">
        <v>47593597.530000001</v>
      </c>
      <c r="I162" s="137">
        <f>(Taulukko2[[#This Row],[Sote-nettokustannus TP2021 (oikaisut huomioitu)]]+Taulukko2[[#This Row],[Sote-nettokustannus TP2022 (oikaisut huomioitu)]])/2</f>
        <v>46175863.575000003</v>
      </c>
      <c r="J162" s="140">
        <f t="shared" si="11"/>
        <v>47828323.067861944</v>
      </c>
      <c r="K162" s="137">
        <v>768211.7</v>
      </c>
      <c r="L162" s="137">
        <v>806417.86</v>
      </c>
      <c r="M162" s="137">
        <f t="shared" si="12"/>
        <v>787314.78</v>
      </c>
      <c r="N162" s="140">
        <f t="shared" si="13"/>
        <v>808091.37005750975</v>
      </c>
      <c r="O162" s="141">
        <f t="shared" si="10"/>
        <v>48636414.437919453</v>
      </c>
    </row>
    <row r="163" spans="1:15" ht="15" x14ac:dyDescent="0.25">
      <c r="A163" s="136">
        <v>529</v>
      </c>
      <c r="B163" s="136" t="s">
        <v>166</v>
      </c>
      <c r="C163" s="137">
        <v>64521811.609999999</v>
      </c>
      <c r="D163" s="137"/>
      <c r="E163" s="137">
        <v>64521811.609999999</v>
      </c>
      <c r="F163" s="137">
        <v>70889132.989999995</v>
      </c>
      <c r="G163" s="137">
        <v>-1542341.61</v>
      </c>
      <c r="H163" s="137">
        <v>69346791.379999995</v>
      </c>
      <c r="I163" s="137">
        <f>(Taulukko2[[#This Row],[Sote-nettokustannus TP2021 (oikaisut huomioitu)]]+Taulukko2[[#This Row],[Sote-nettokustannus TP2022 (oikaisut huomioitu)]])/2</f>
        <v>66934301.494999997</v>
      </c>
      <c r="J163" s="140">
        <f t="shared" si="11"/>
        <v>69329626.960301727</v>
      </c>
      <c r="K163" s="137">
        <v>1428389.98</v>
      </c>
      <c r="L163" s="137">
        <v>1618580.9</v>
      </c>
      <c r="M163" s="137">
        <f t="shared" si="12"/>
        <v>1523485.44</v>
      </c>
      <c r="N163" s="140">
        <f t="shared" si="13"/>
        <v>1563688.9688165996</v>
      </c>
      <c r="O163" s="141">
        <f t="shared" si="10"/>
        <v>70893315.92911832</v>
      </c>
    </row>
    <row r="164" spans="1:15" ht="15" x14ac:dyDescent="0.25">
      <c r="A164" s="136">
        <v>531</v>
      </c>
      <c r="B164" s="136" t="s">
        <v>167</v>
      </c>
      <c r="C164" s="137">
        <v>21241175.390000001</v>
      </c>
      <c r="D164" s="137"/>
      <c r="E164" s="137">
        <v>21241175.390000001</v>
      </c>
      <c r="F164" s="137">
        <v>22569541.510000002</v>
      </c>
      <c r="G164" s="137"/>
      <c r="H164" s="137">
        <v>22569541.510000002</v>
      </c>
      <c r="I164" s="137">
        <f>(Taulukko2[[#This Row],[Sote-nettokustannus TP2021 (oikaisut huomioitu)]]+Taulukko2[[#This Row],[Sote-nettokustannus TP2022 (oikaisut huomioitu)]])/2</f>
        <v>21905358.450000003</v>
      </c>
      <c r="J164" s="140">
        <f t="shared" si="11"/>
        <v>22689268.369875196</v>
      </c>
      <c r="K164" s="137">
        <v>564204.93000000005</v>
      </c>
      <c r="L164" s="137">
        <v>586416.91</v>
      </c>
      <c r="M164" s="137">
        <f t="shared" si="12"/>
        <v>575310.92000000004</v>
      </c>
      <c r="N164" s="140">
        <f t="shared" si="13"/>
        <v>590492.90240918181</v>
      </c>
      <c r="O164" s="141">
        <f t="shared" si="10"/>
        <v>23279761.272284377</v>
      </c>
    </row>
    <row r="165" spans="1:15" ht="15" x14ac:dyDescent="0.25">
      <c r="A165" s="136">
        <v>535</v>
      </c>
      <c r="B165" s="136" t="s">
        <v>168</v>
      </c>
      <c r="C165" s="137">
        <v>42724692.069999993</v>
      </c>
      <c r="D165" s="137">
        <v>-52312.46</v>
      </c>
      <c r="E165" s="137">
        <v>42672379.609999992</v>
      </c>
      <c r="F165" s="137">
        <v>44642485.939999998</v>
      </c>
      <c r="G165" s="137">
        <v>584710.21360000002</v>
      </c>
      <c r="H165" s="137">
        <v>45227196.1536</v>
      </c>
      <c r="I165" s="137">
        <f>(Taulukko2[[#This Row],[Sote-nettokustannus TP2021 (oikaisut huomioitu)]]+Taulukko2[[#This Row],[Sote-nettokustannus TP2022 (oikaisut huomioitu)]])/2</f>
        <v>43949787.881799996</v>
      </c>
      <c r="J165" s="140">
        <f t="shared" si="11"/>
        <v>45522584.545940116</v>
      </c>
      <c r="K165" s="137">
        <v>1063616.8400000001</v>
      </c>
      <c r="L165" s="137">
        <v>1567697.05</v>
      </c>
      <c r="M165" s="137">
        <f t="shared" si="12"/>
        <v>1315656.9450000001</v>
      </c>
      <c r="N165" s="140">
        <f t="shared" si="13"/>
        <v>1350376.0506194585</v>
      </c>
      <c r="O165" s="141">
        <f t="shared" si="10"/>
        <v>46872960.596559577</v>
      </c>
    </row>
    <row r="166" spans="1:15" ht="15" x14ac:dyDescent="0.25">
      <c r="A166" s="136">
        <v>536</v>
      </c>
      <c r="B166" s="136" t="s">
        <v>169</v>
      </c>
      <c r="C166" s="137">
        <v>111875562.01999998</v>
      </c>
      <c r="D166" s="137"/>
      <c r="E166" s="137">
        <v>111875562.01999998</v>
      </c>
      <c r="F166" s="137">
        <v>120588006.7</v>
      </c>
      <c r="G166" s="137"/>
      <c r="H166" s="137">
        <v>120588006.7</v>
      </c>
      <c r="I166" s="137">
        <f>(Taulukko2[[#This Row],[Sote-nettokustannus TP2021 (oikaisut huomioitu)]]+Taulukko2[[#This Row],[Sote-nettokustannus TP2022 (oikaisut huomioitu)]])/2</f>
        <v>116231784.35999998</v>
      </c>
      <c r="J166" s="140">
        <f t="shared" si="11"/>
        <v>120391280.26473823</v>
      </c>
      <c r="K166" s="137">
        <v>2647979</v>
      </c>
      <c r="L166" s="137">
        <v>2808125.94</v>
      </c>
      <c r="M166" s="137">
        <f t="shared" si="12"/>
        <v>2728052.4699999997</v>
      </c>
      <c r="N166" s="140">
        <f t="shared" si="13"/>
        <v>2800043.5328688654</v>
      </c>
      <c r="O166" s="141">
        <f t="shared" si="10"/>
        <v>123191323.79760709</v>
      </c>
    </row>
    <row r="167" spans="1:15" ht="15" x14ac:dyDescent="0.25">
      <c r="A167" s="136">
        <v>538</v>
      </c>
      <c r="B167" s="136" t="s">
        <v>170</v>
      </c>
      <c r="C167" s="137">
        <v>15548436.510000002</v>
      </c>
      <c r="D167" s="137">
        <v>-144368.74359999999</v>
      </c>
      <c r="E167" s="137">
        <v>15404067.766400002</v>
      </c>
      <c r="F167" s="137">
        <v>15329767.34</v>
      </c>
      <c r="G167" s="137">
        <v>234448.76379999999</v>
      </c>
      <c r="H167" s="137">
        <v>15564216.103800001</v>
      </c>
      <c r="I167" s="137">
        <f>(Taulukko2[[#This Row],[Sote-nettokustannus TP2021 (oikaisut huomioitu)]]+Taulukko2[[#This Row],[Sote-nettokustannus TP2022 (oikaisut huomioitu)]])/2</f>
        <v>15484141.9351</v>
      </c>
      <c r="J167" s="140">
        <f t="shared" si="11"/>
        <v>16038260.80475403</v>
      </c>
      <c r="K167" s="137">
        <v>350566.3</v>
      </c>
      <c r="L167" s="137">
        <v>391530.57</v>
      </c>
      <c r="M167" s="137">
        <f t="shared" si="12"/>
        <v>371048.435</v>
      </c>
      <c r="N167" s="140">
        <f t="shared" si="13"/>
        <v>380840.09828552295</v>
      </c>
      <c r="O167" s="141">
        <f t="shared" si="10"/>
        <v>16419100.903039552</v>
      </c>
    </row>
    <row r="168" spans="1:15" ht="15" x14ac:dyDescent="0.25">
      <c r="A168" s="136">
        <v>541</v>
      </c>
      <c r="B168" s="136" t="s">
        <v>171</v>
      </c>
      <c r="C168" s="137">
        <v>45684758.609999977</v>
      </c>
      <c r="D168" s="137">
        <v>924444.41768288938</v>
      </c>
      <c r="E168" s="137">
        <v>46609203.027682863</v>
      </c>
      <c r="F168" s="137">
        <v>47888987.43</v>
      </c>
      <c r="G168" s="137">
        <v>-50574.310856034514</v>
      </c>
      <c r="H168" s="137">
        <v>47838413.119143963</v>
      </c>
      <c r="I168" s="137">
        <f>(Taulukko2[[#This Row],[Sote-nettokustannus TP2021 (oikaisut huomioitu)]]+Taulukko2[[#This Row],[Sote-nettokustannus TP2022 (oikaisut huomioitu)]])/2</f>
        <v>47223808.073413417</v>
      </c>
      <c r="J168" s="140">
        <f t="shared" si="11"/>
        <v>48913769.535926305</v>
      </c>
      <c r="K168" s="137">
        <v>897949.95</v>
      </c>
      <c r="L168" s="137">
        <v>1155710.6599999999</v>
      </c>
      <c r="M168" s="137">
        <f t="shared" si="12"/>
        <v>1026830.3049999999</v>
      </c>
      <c r="N168" s="140">
        <f t="shared" si="13"/>
        <v>1053927.5129371008</v>
      </c>
      <c r="O168" s="141">
        <f t="shared" si="10"/>
        <v>49967697.048863403</v>
      </c>
    </row>
    <row r="169" spans="1:15" ht="15" x14ac:dyDescent="0.25">
      <c r="A169" s="136">
        <v>543</v>
      </c>
      <c r="B169" s="136" t="s">
        <v>172</v>
      </c>
      <c r="C169" s="137">
        <v>126121979.75</v>
      </c>
      <c r="D169" s="137"/>
      <c r="E169" s="137">
        <v>126121979.75</v>
      </c>
      <c r="F169" s="137">
        <v>140639514.16999999</v>
      </c>
      <c r="G169" s="137"/>
      <c r="H169" s="137">
        <v>140639514.16999999</v>
      </c>
      <c r="I169" s="137">
        <f>(Taulukko2[[#This Row],[Sote-nettokustannus TP2021 (oikaisut huomioitu)]]+Taulukko2[[#This Row],[Sote-nettokustannus TP2022 (oikaisut huomioitu)]])/2</f>
        <v>133380746.95999999</v>
      </c>
      <c r="J169" s="140">
        <f t="shared" si="11"/>
        <v>138153939.36865047</v>
      </c>
      <c r="K169" s="137">
        <v>3513944.77</v>
      </c>
      <c r="L169" s="137">
        <v>2629425.9300000002</v>
      </c>
      <c r="M169" s="137">
        <f t="shared" si="12"/>
        <v>3071685.35</v>
      </c>
      <c r="N169" s="140">
        <f t="shared" si="13"/>
        <v>3152744.6021870458</v>
      </c>
      <c r="O169" s="141">
        <f t="shared" si="10"/>
        <v>141306683.9708375</v>
      </c>
    </row>
    <row r="170" spans="1:15" ht="15" x14ac:dyDescent="0.25">
      <c r="A170" s="136">
        <v>545</v>
      </c>
      <c r="B170" s="136" t="s">
        <v>173</v>
      </c>
      <c r="C170" s="137">
        <v>35413628.560000002</v>
      </c>
      <c r="D170" s="137"/>
      <c r="E170" s="137">
        <v>35413628.560000002</v>
      </c>
      <c r="F170" s="137">
        <v>40269497.950000003</v>
      </c>
      <c r="G170" s="137"/>
      <c r="H170" s="137">
        <v>40269497.950000003</v>
      </c>
      <c r="I170" s="137">
        <f>(Taulukko2[[#This Row],[Sote-nettokustannus TP2021 (oikaisut huomioitu)]]+Taulukko2[[#This Row],[Sote-nettokustannus TP2022 (oikaisut huomioitu)]])/2</f>
        <v>37841563.255000003</v>
      </c>
      <c r="J170" s="140">
        <f t="shared" si="11"/>
        <v>39195769.664673209</v>
      </c>
      <c r="K170" s="137">
        <v>727098.62</v>
      </c>
      <c r="L170" s="137">
        <v>752695.08</v>
      </c>
      <c r="M170" s="137">
        <f t="shared" si="12"/>
        <v>739896.85</v>
      </c>
      <c r="N170" s="140">
        <f t="shared" si="13"/>
        <v>759422.1198511424</v>
      </c>
      <c r="O170" s="141">
        <f t="shared" si="10"/>
        <v>39955191.784524351</v>
      </c>
    </row>
    <row r="171" spans="1:15" ht="15" x14ac:dyDescent="0.25">
      <c r="A171" s="136">
        <v>560</v>
      </c>
      <c r="B171" s="136" t="s">
        <v>174</v>
      </c>
      <c r="C171" s="137">
        <v>53863811.720000006</v>
      </c>
      <c r="D171" s="137">
        <v>15980.352133232998</v>
      </c>
      <c r="E171" s="137">
        <v>53879792.072133236</v>
      </c>
      <c r="F171" s="137">
        <v>59089731.350000001</v>
      </c>
      <c r="G171" s="137">
        <v>1605236.75547975</v>
      </c>
      <c r="H171" s="137">
        <v>60694968.105479755</v>
      </c>
      <c r="I171" s="137">
        <f>(Taulukko2[[#This Row],[Sote-nettokustannus TP2021 (oikaisut huomioitu)]]+Taulukko2[[#This Row],[Sote-nettokustannus TP2022 (oikaisut huomioitu)]])/2</f>
        <v>57287380.088806495</v>
      </c>
      <c r="J171" s="140">
        <f t="shared" si="11"/>
        <v>59337478.727355644</v>
      </c>
      <c r="K171" s="137">
        <v>1952940.6700000002</v>
      </c>
      <c r="L171" s="137">
        <v>1849033.93</v>
      </c>
      <c r="M171" s="137">
        <f t="shared" si="12"/>
        <v>1900987.3</v>
      </c>
      <c r="N171" s="140">
        <f t="shared" si="13"/>
        <v>1951152.7926846824</v>
      </c>
      <c r="O171" s="141">
        <f t="shared" si="10"/>
        <v>61288631.520040326</v>
      </c>
    </row>
    <row r="172" spans="1:15" ht="15" x14ac:dyDescent="0.25">
      <c r="A172" s="136">
        <v>561</v>
      </c>
      <c r="B172" s="136" t="s">
        <v>175</v>
      </c>
      <c r="C172" s="137">
        <v>4751326.8599999994</v>
      </c>
      <c r="D172" s="137">
        <v>-57747.497439999999</v>
      </c>
      <c r="E172" s="137">
        <v>4693579.3625599993</v>
      </c>
      <c r="F172" s="137">
        <v>5060654.1500000004</v>
      </c>
      <c r="G172" s="137">
        <v>76766.084520000004</v>
      </c>
      <c r="H172" s="137">
        <v>5137420.2345200004</v>
      </c>
      <c r="I172" s="137">
        <f>(Taulukko2[[#This Row],[Sote-nettokustannus TP2021 (oikaisut huomioitu)]]+Taulukko2[[#This Row],[Sote-nettokustannus TP2022 (oikaisut huomioitu)]])/2</f>
        <v>4915499.7985399999</v>
      </c>
      <c r="J172" s="140">
        <f t="shared" si="11"/>
        <v>5091406.9429957904</v>
      </c>
      <c r="K172" s="137">
        <v>94238.66</v>
      </c>
      <c r="L172" s="137">
        <v>111420.81</v>
      </c>
      <c r="M172" s="137">
        <f t="shared" si="12"/>
        <v>102829.735</v>
      </c>
      <c r="N172" s="140">
        <f t="shared" si="13"/>
        <v>105543.32720490865</v>
      </c>
      <c r="O172" s="141">
        <f t="shared" si="10"/>
        <v>5196950.2702006986</v>
      </c>
    </row>
    <row r="173" spans="1:15" ht="15" x14ac:dyDescent="0.25">
      <c r="A173" s="136">
        <v>562</v>
      </c>
      <c r="B173" s="136" t="s">
        <v>176</v>
      </c>
      <c r="C173" s="137">
        <v>37836026.57</v>
      </c>
      <c r="D173" s="137"/>
      <c r="E173" s="137">
        <v>37836026.57</v>
      </c>
      <c r="F173" s="137">
        <v>38205097.210000001</v>
      </c>
      <c r="G173" s="137"/>
      <c r="H173" s="137">
        <v>38205097.210000001</v>
      </c>
      <c r="I173" s="137">
        <f>(Taulukko2[[#This Row],[Sote-nettokustannus TP2021 (oikaisut huomioitu)]]+Taulukko2[[#This Row],[Sote-nettokustannus TP2022 (oikaisut huomioitu)]])/2</f>
        <v>38020561.890000001</v>
      </c>
      <c r="J173" s="140">
        <f t="shared" si="11"/>
        <v>39381173.983740918</v>
      </c>
      <c r="K173" s="137">
        <v>706539.4</v>
      </c>
      <c r="L173" s="137">
        <v>726323.06</v>
      </c>
      <c r="M173" s="137">
        <f t="shared" si="12"/>
        <v>716431.23</v>
      </c>
      <c r="N173" s="140">
        <f t="shared" si="13"/>
        <v>735337.26142253657</v>
      </c>
      <c r="O173" s="141">
        <f t="shared" si="10"/>
        <v>40116511.245163456</v>
      </c>
    </row>
    <row r="174" spans="1:15" ht="15" x14ac:dyDescent="0.25">
      <c r="A174" s="136">
        <v>563</v>
      </c>
      <c r="B174" s="136" t="s">
        <v>177</v>
      </c>
      <c r="C174" s="137">
        <v>33839844.240000002</v>
      </c>
      <c r="D174" s="137">
        <v>-54928.083000000006</v>
      </c>
      <c r="E174" s="137">
        <v>33784916.157000005</v>
      </c>
      <c r="F174" s="137">
        <v>35899584.030000001</v>
      </c>
      <c r="G174" s="137">
        <v>613945.72428000008</v>
      </c>
      <c r="H174" s="137">
        <v>36513529.754280001</v>
      </c>
      <c r="I174" s="137">
        <f>(Taulukko2[[#This Row],[Sote-nettokustannus TP2021 (oikaisut huomioitu)]]+Taulukko2[[#This Row],[Sote-nettokustannus TP2022 (oikaisut huomioitu)]])/2</f>
        <v>35149222.955640003</v>
      </c>
      <c r="J174" s="140">
        <f t="shared" si="11"/>
        <v>36407080.690026045</v>
      </c>
      <c r="K174" s="137">
        <v>975166.02</v>
      </c>
      <c r="L174" s="137">
        <v>1413255.7</v>
      </c>
      <c r="M174" s="137">
        <f t="shared" si="12"/>
        <v>1194210.8599999999</v>
      </c>
      <c r="N174" s="140">
        <f t="shared" si="13"/>
        <v>1225725.1032362899</v>
      </c>
      <c r="O174" s="141">
        <f t="shared" si="10"/>
        <v>37632805.793262333</v>
      </c>
    </row>
    <row r="175" spans="1:15" ht="15" x14ac:dyDescent="0.25">
      <c r="A175" s="136">
        <v>564</v>
      </c>
      <c r="B175" s="136" t="s">
        <v>178</v>
      </c>
      <c r="C175" s="137">
        <v>677623367.79999995</v>
      </c>
      <c r="D175" s="137">
        <v>-1399358.3050000002</v>
      </c>
      <c r="E175" s="137">
        <v>676224009.495</v>
      </c>
      <c r="F175" s="137">
        <v>621660631.20000005</v>
      </c>
      <c r="G175" s="137">
        <v>115116798.2138</v>
      </c>
      <c r="H175" s="137">
        <v>736777429.4138</v>
      </c>
      <c r="I175" s="137">
        <f>(Taulukko2[[#This Row],[Sote-nettokustannus TP2021 (oikaisut huomioitu)]]+Taulukko2[[#This Row],[Sote-nettokustannus TP2022 (oikaisut huomioitu)]])/2</f>
        <v>706500719.45440006</v>
      </c>
      <c r="J175" s="140">
        <f t="shared" si="11"/>
        <v>731783707.79916573</v>
      </c>
      <c r="K175" s="137">
        <v>13557211.560000001</v>
      </c>
      <c r="L175" s="137">
        <v>16340989.9</v>
      </c>
      <c r="M175" s="137">
        <f t="shared" si="12"/>
        <v>14949100.73</v>
      </c>
      <c r="N175" s="140">
        <f t="shared" si="13"/>
        <v>15343595.213636687</v>
      </c>
      <c r="O175" s="141">
        <f t="shared" si="10"/>
        <v>747127303.01280236</v>
      </c>
    </row>
    <row r="176" spans="1:15" ht="15" x14ac:dyDescent="0.25">
      <c r="A176" s="136">
        <v>576</v>
      </c>
      <c r="B176" s="136" t="s">
        <v>179</v>
      </c>
      <c r="C176" s="137">
        <v>13852080.759999998</v>
      </c>
      <c r="D176" s="137">
        <v>3775.6645493070005</v>
      </c>
      <c r="E176" s="137">
        <v>13855856.424549306</v>
      </c>
      <c r="F176" s="137">
        <v>13963655.9</v>
      </c>
      <c r="G176" s="137">
        <v>379267.95732525003</v>
      </c>
      <c r="H176" s="137">
        <v>14342923.85732525</v>
      </c>
      <c r="I176" s="137">
        <f>(Taulukko2[[#This Row],[Sote-nettokustannus TP2021 (oikaisut huomioitu)]]+Taulukko2[[#This Row],[Sote-nettokustannus TP2022 (oikaisut huomioitu)]])/2</f>
        <v>14099390.140937278</v>
      </c>
      <c r="J176" s="140">
        <f t="shared" si="11"/>
        <v>14603953.981830336</v>
      </c>
      <c r="K176" s="137">
        <v>286943</v>
      </c>
      <c r="L176" s="137">
        <v>294156</v>
      </c>
      <c r="M176" s="137">
        <f t="shared" si="12"/>
        <v>290549.5</v>
      </c>
      <c r="N176" s="140">
        <f t="shared" si="13"/>
        <v>298216.86254197394</v>
      </c>
      <c r="O176" s="141">
        <f t="shared" si="10"/>
        <v>14902170.84437231</v>
      </c>
    </row>
    <row r="177" spans="1:15" ht="15" x14ac:dyDescent="0.25">
      <c r="A177" s="136">
        <v>577</v>
      </c>
      <c r="B177" s="136" t="s">
        <v>180</v>
      </c>
      <c r="C177" s="137">
        <v>34202810.450000003</v>
      </c>
      <c r="D177" s="137"/>
      <c r="E177" s="137">
        <v>34202810.450000003</v>
      </c>
      <c r="F177" s="137">
        <v>38333929.469999999</v>
      </c>
      <c r="G177" s="137"/>
      <c r="H177" s="137">
        <v>38333929.469999999</v>
      </c>
      <c r="I177" s="137">
        <f>(Taulukko2[[#This Row],[Sote-nettokustannus TP2021 (oikaisut huomioitu)]]+Taulukko2[[#This Row],[Sote-nettokustannus TP2022 (oikaisut huomioitu)]])/2</f>
        <v>36268369.960000001</v>
      </c>
      <c r="J177" s="140">
        <f t="shared" si="11"/>
        <v>37566277.732394725</v>
      </c>
      <c r="K177" s="137">
        <v>810087.14999999991</v>
      </c>
      <c r="L177" s="137">
        <v>912754.73</v>
      </c>
      <c r="M177" s="137">
        <f t="shared" si="12"/>
        <v>861420.94</v>
      </c>
      <c r="N177" s="140">
        <f t="shared" si="13"/>
        <v>884153.13072215905</v>
      </c>
      <c r="O177" s="141">
        <f t="shared" si="10"/>
        <v>38450430.863116883</v>
      </c>
    </row>
    <row r="178" spans="1:15" ht="15" x14ac:dyDescent="0.25">
      <c r="A178" s="136">
        <v>578</v>
      </c>
      <c r="B178" s="136" t="s">
        <v>181</v>
      </c>
      <c r="C178" s="137">
        <v>16571766.309999997</v>
      </c>
      <c r="D178" s="137">
        <v>-15726.019751526983</v>
      </c>
      <c r="E178" s="137">
        <v>16556040.29024847</v>
      </c>
      <c r="F178" s="137">
        <v>16066307.619999999</v>
      </c>
      <c r="G178" s="137">
        <v>37659.274180050008</v>
      </c>
      <c r="H178" s="137">
        <v>16103966.894180048</v>
      </c>
      <c r="I178" s="137">
        <f>(Taulukko2[[#This Row],[Sote-nettokustannus TP2021 (oikaisut huomioitu)]]+Taulukko2[[#This Row],[Sote-nettokustannus TP2022 (oikaisut huomioitu)]])/2</f>
        <v>16330003.59221426</v>
      </c>
      <c r="J178" s="140">
        <f t="shared" si="11"/>
        <v>16914392.651026227</v>
      </c>
      <c r="K178" s="137">
        <v>504979.1</v>
      </c>
      <c r="L178" s="137">
        <v>502186.19</v>
      </c>
      <c r="M178" s="137">
        <f t="shared" si="12"/>
        <v>503582.64500000002</v>
      </c>
      <c r="N178" s="140">
        <f t="shared" si="13"/>
        <v>516871.77717562299</v>
      </c>
      <c r="O178" s="141">
        <f t="shared" si="10"/>
        <v>17431264.428201851</v>
      </c>
    </row>
    <row r="179" spans="1:15" ht="15" x14ac:dyDescent="0.25">
      <c r="A179" s="136">
        <v>580</v>
      </c>
      <c r="B179" s="136" t="s">
        <v>182</v>
      </c>
      <c r="C179" s="137">
        <v>23719347.461552497</v>
      </c>
      <c r="D179" s="137">
        <v>-38305.93</v>
      </c>
      <c r="E179" s="137">
        <v>23681041.531552497</v>
      </c>
      <c r="F179" s="137">
        <v>24850847.077268895</v>
      </c>
      <c r="G179" s="137">
        <v>-1768.16</v>
      </c>
      <c r="H179" s="137">
        <v>24849078.917268895</v>
      </c>
      <c r="I179" s="137">
        <f>(Taulukko2[[#This Row],[Sote-nettokustannus TP2021 (oikaisut huomioitu)]]+Taulukko2[[#This Row],[Sote-nettokustannus TP2022 (oikaisut huomioitu)]])/2</f>
        <v>24265060.224410698</v>
      </c>
      <c r="J179" s="140">
        <f t="shared" si="11"/>
        <v>25133414.9450012</v>
      </c>
      <c r="K179" s="137">
        <v>535557.91</v>
      </c>
      <c r="L179" s="137">
        <v>554174.54</v>
      </c>
      <c r="M179" s="137">
        <f t="shared" si="12"/>
        <v>544866.22500000009</v>
      </c>
      <c r="N179" s="140">
        <f t="shared" si="13"/>
        <v>559244.79692647653</v>
      </c>
      <c r="O179" s="141">
        <f t="shared" si="10"/>
        <v>25692659.741927676</v>
      </c>
    </row>
    <row r="180" spans="1:15" ht="15" x14ac:dyDescent="0.25">
      <c r="A180" s="136">
        <v>581</v>
      </c>
      <c r="B180" s="136" t="s">
        <v>183</v>
      </c>
      <c r="C180" s="137">
        <v>28296959.149999999</v>
      </c>
      <c r="D180" s="137">
        <v>779856</v>
      </c>
      <c r="E180" s="137">
        <v>29076815.149999999</v>
      </c>
      <c r="F180" s="137">
        <v>31841257.739999998</v>
      </c>
      <c r="G180" s="137">
        <v>-1403446</v>
      </c>
      <c r="H180" s="137">
        <v>30437811.739999998</v>
      </c>
      <c r="I180" s="137">
        <f>(Taulukko2[[#This Row],[Sote-nettokustannus TP2021 (oikaisut huomioitu)]]+Taulukko2[[#This Row],[Sote-nettokustannus TP2022 (oikaisut huomioitu)]])/2</f>
        <v>29757313.445</v>
      </c>
      <c r="J180" s="140">
        <f t="shared" si="11"/>
        <v>30822215.133398116</v>
      </c>
      <c r="K180" s="137">
        <v>493632.54</v>
      </c>
      <c r="L180" s="137">
        <v>500747.04</v>
      </c>
      <c r="M180" s="137">
        <f t="shared" si="12"/>
        <v>497189.79</v>
      </c>
      <c r="N180" s="140">
        <f t="shared" si="13"/>
        <v>510310.21998558892</v>
      </c>
      <c r="O180" s="141">
        <f t="shared" si="10"/>
        <v>31332525.353383705</v>
      </c>
    </row>
    <row r="181" spans="1:15" ht="15" x14ac:dyDescent="0.25">
      <c r="A181" s="136">
        <v>583</v>
      </c>
      <c r="B181" s="136" t="s">
        <v>184</v>
      </c>
      <c r="C181" s="137">
        <v>5992599</v>
      </c>
      <c r="D181" s="137"/>
      <c r="E181" s="137">
        <v>5992599</v>
      </c>
      <c r="F181" s="137">
        <v>6116512.4299999997</v>
      </c>
      <c r="G181" s="137"/>
      <c r="H181" s="137">
        <v>6116512.4299999997</v>
      </c>
      <c r="I181" s="137">
        <f>(Taulukko2[[#This Row],[Sote-nettokustannus TP2021 (oikaisut huomioitu)]]+Taulukko2[[#This Row],[Sote-nettokustannus TP2022 (oikaisut huomioitu)]])/2</f>
        <v>6054555.7149999999</v>
      </c>
      <c r="J181" s="140">
        <f t="shared" si="11"/>
        <v>6271225.36212123</v>
      </c>
      <c r="K181" s="137">
        <v>202971</v>
      </c>
      <c r="L181" s="137">
        <v>216099.61</v>
      </c>
      <c r="M181" s="137">
        <f t="shared" si="12"/>
        <v>209535.30499999999</v>
      </c>
      <c r="N181" s="140">
        <f t="shared" si="13"/>
        <v>215064.76951044687</v>
      </c>
      <c r="O181" s="141">
        <f t="shared" si="10"/>
        <v>6486290.131631677</v>
      </c>
    </row>
    <row r="182" spans="1:15" ht="15" x14ac:dyDescent="0.25">
      <c r="A182" s="136">
        <v>584</v>
      </c>
      <c r="B182" s="136" t="s">
        <v>185</v>
      </c>
      <c r="C182" s="137">
        <v>11260131.07</v>
      </c>
      <c r="D182" s="137"/>
      <c r="E182" s="137">
        <v>11260131.07</v>
      </c>
      <c r="F182" s="137">
        <v>12127898.359999999</v>
      </c>
      <c r="G182" s="137"/>
      <c r="H182" s="137">
        <v>12127898.359999999</v>
      </c>
      <c r="I182" s="137">
        <f>(Taulukko2[[#This Row],[Sote-nettokustannus TP2021 (oikaisut huomioitu)]]+Taulukko2[[#This Row],[Sote-nettokustannus TP2022 (oikaisut huomioitu)]])/2</f>
        <v>11694014.715</v>
      </c>
      <c r="J182" s="140">
        <f t="shared" si="11"/>
        <v>12112499.267954439</v>
      </c>
      <c r="K182" s="137">
        <v>346170.32999999996</v>
      </c>
      <c r="L182" s="137">
        <v>372842.31</v>
      </c>
      <c r="M182" s="137">
        <f t="shared" si="12"/>
        <v>359506.31999999995</v>
      </c>
      <c r="N182" s="140">
        <f t="shared" si="13"/>
        <v>368993.39635556377</v>
      </c>
      <c r="O182" s="141">
        <f t="shared" si="10"/>
        <v>12481492.664310003</v>
      </c>
    </row>
    <row r="183" spans="1:15" ht="15" x14ac:dyDescent="0.25">
      <c r="A183" s="136">
        <v>588</v>
      </c>
      <c r="B183" s="136" t="s">
        <v>186</v>
      </c>
      <c r="C183" s="137">
        <v>9311979.0800000001</v>
      </c>
      <c r="D183" s="137">
        <v>136891.76</v>
      </c>
      <c r="E183" s="137">
        <v>9448870.8399999999</v>
      </c>
      <c r="F183" s="137">
        <v>9577926.2200000007</v>
      </c>
      <c r="G183" s="137">
        <v>-143605.13</v>
      </c>
      <c r="H183" s="137">
        <v>9434321.0899999999</v>
      </c>
      <c r="I183" s="137">
        <f>(Taulukko2[[#This Row],[Sote-nettokustannus TP2021 (oikaisut huomioitu)]]+Taulukko2[[#This Row],[Sote-nettokustannus TP2022 (oikaisut huomioitu)]])/2</f>
        <v>9441595.9649999999</v>
      </c>
      <c r="J183" s="140">
        <f t="shared" si="11"/>
        <v>9779474.9708747976</v>
      </c>
      <c r="K183" s="137">
        <v>155084.85</v>
      </c>
      <c r="L183" s="137">
        <v>166369.06</v>
      </c>
      <c r="M183" s="137">
        <f t="shared" si="12"/>
        <v>160726.95500000002</v>
      </c>
      <c r="N183" s="140">
        <f t="shared" si="13"/>
        <v>164968.40726287614</v>
      </c>
      <c r="O183" s="141">
        <f t="shared" si="10"/>
        <v>9944443.3781376742</v>
      </c>
    </row>
    <row r="184" spans="1:15" ht="15" x14ac:dyDescent="0.25">
      <c r="A184" s="136">
        <v>592</v>
      </c>
      <c r="B184" s="136" t="s">
        <v>187</v>
      </c>
      <c r="C184" s="137">
        <v>13670920.51</v>
      </c>
      <c r="D184" s="137"/>
      <c r="E184" s="137">
        <v>13670920.51</v>
      </c>
      <c r="F184" s="137">
        <v>14881523.369999999</v>
      </c>
      <c r="G184" s="137"/>
      <c r="H184" s="137">
        <v>14881523.369999999</v>
      </c>
      <c r="I184" s="137">
        <f>(Taulukko2[[#This Row],[Sote-nettokustannus TP2021 (oikaisut huomioitu)]]+Taulukko2[[#This Row],[Sote-nettokustannus TP2022 (oikaisut huomioitu)]])/2</f>
        <v>14276221.939999999</v>
      </c>
      <c r="J184" s="140">
        <f t="shared" si="11"/>
        <v>14787113.922098828</v>
      </c>
      <c r="K184" s="137">
        <v>346796.04</v>
      </c>
      <c r="L184" s="137">
        <v>362788.62</v>
      </c>
      <c r="M184" s="137">
        <f t="shared" si="12"/>
        <v>354792.32999999996</v>
      </c>
      <c r="N184" s="140">
        <f t="shared" si="13"/>
        <v>364155.00803324959</v>
      </c>
      <c r="O184" s="141">
        <f t="shared" si="10"/>
        <v>15151268.930132078</v>
      </c>
    </row>
    <row r="185" spans="1:15" ht="15" x14ac:dyDescent="0.25">
      <c r="A185" s="136">
        <v>593</v>
      </c>
      <c r="B185" s="136" t="s">
        <v>188</v>
      </c>
      <c r="C185" s="137">
        <v>80195188.690000013</v>
      </c>
      <c r="D185" s="137">
        <v>570567.89999999991</v>
      </c>
      <c r="E185" s="137">
        <v>80765756.590000018</v>
      </c>
      <c r="F185" s="137">
        <v>89729005.890000001</v>
      </c>
      <c r="G185" s="137">
        <v>-882209.49</v>
      </c>
      <c r="H185" s="137">
        <v>88846796.400000006</v>
      </c>
      <c r="I185" s="137">
        <f>(Taulukko2[[#This Row],[Sote-nettokustannus TP2021 (oikaisut huomioitu)]]+Taulukko2[[#This Row],[Sote-nettokustannus TP2022 (oikaisut huomioitu)]])/2</f>
        <v>84806276.495000005</v>
      </c>
      <c r="J185" s="140">
        <f t="shared" si="11"/>
        <v>87841172.34314847</v>
      </c>
      <c r="K185" s="137">
        <v>1536632.29</v>
      </c>
      <c r="L185" s="137">
        <v>1734042.83</v>
      </c>
      <c r="M185" s="137">
        <f t="shared" si="12"/>
        <v>1635337.56</v>
      </c>
      <c r="N185" s="140">
        <f t="shared" si="13"/>
        <v>1678492.7743473903</v>
      </c>
      <c r="O185" s="141">
        <f t="shared" si="10"/>
        <v>89519665.117495865</v>
      </c>
    </row>
    <row r="186" spans="1:15" ht="15" x14ac:dyDescent="0.25">
      <c r="A186" s="136">
        <v>595</v>
      </c>
      <c r="B186" s="136" t="s">
        <v>189</v>
      </c>
      <c r="C186" s="137">
        <v>22012982.809999999</v>
      </c>
      <c r="D186" s="137"/>
      <c r="E186" s="137">
        <v>22012982.809999999</v>
      </c>
      <c r="F186" s="137">
        <v>23627891.75</v>
      </c>
      <c r="G186" s="137"/>
      <c r="H186" s="137">
        <v>23627891.75</v>
      </c>
      <c r="I186" s="137">
        <f>(Taulukko2[[#This Row],[Sote-nettokustannus TP2021 (oikaisut huomioitu)]]+Taulukko2[[#This Row],[Sote-nettokustannus TP2022 (oikaisut huomioitu)]])/2</f>
        <v>22820437.280000001</v>
      </c>
      <c r="J186" s="140">
        <f t="shared" si="11"/>
        <v>23637094.409830339</v>
      </c>
      <c r="K186" s="137">
        <v>426731.29</v>
      </c>
      <c r="L186" s="137">
        <v>522513.4</v>
      </c>
      <c r="M186" s="137">
        <f t="shared" si="12"/>
        <v>474622.34499999997</v>
      </c>
      <c r="N186" s="140">
        <f t="shared" si="13"/>
        <v>487147.23865714559</v>
      </c>
      <c r="O186" s="141">
        <f t="shared" si="10"/>
        <v>24124241.648487486</v>
      </c>
    </row>
    <row r="187" spans="1:15" ht="15" x14ac:dyDescent="0.25">
      <c r="A187" s="136">
        <v>598</v>
      </c>
      <c r="B187" s="136" t="s">
        <v>190</v>
      </c>
      <c r="C187" s="137">
        <v>85170847</v>
      </c>
      <c r="D187" s="137"/>
      <c r="E187" s="137">
        <v>85170847</v>
      </c>
      <c r="F187" s="137">
        <v>88084019</v>
      </c>
      <c r="G187" s="137"/>
      <c r="H187" s="137">
        <v>88084019</v>
      </c>
      <c r="I187" s="137">
        <f>(Taulukko2[[#This Row],[Sote-nettokustannus TP2021 (oikaisut huomioitu)]]+Taulukko2[[#This Row],[Sote-nettokustannus TP2022 (oikaisut huomioitu)]])/2</f>
        <v>86627433</v>
      </c>
      <c r="J187" s="140">
        <f t="shared" si="11"/>
        <v>89727501.15076901</v>
      </c>
      <c r="K187" s="137">
        <v>2489919</v>
      </c>
      <c r="L187" s="137">
        <v>2478293</v>
      </c>
      <c r="M187" s="137">
        <f t="shared" si="12"/>
        <v>2484106</v>
      </c>
      <c r="N187" s="140">
        <f t="shared" si="13"/>
        <v>2549659.5159919141</v>
      </c>
      <c r="O187" s="141">
        <f t="shared" si="10"/>
        <v>92277160.666760921</v>
      </c>
    </row>
    <row r="188" spans="1:15" ht="15" x14ac:dyDescent="0.25">
      <c r="A188" s="136">
        <v>599</v>
      </c>
      <c r="B188" s="136" t="s">
        <v>191</v>
      </c>
      <c r="C188" s="137">
        <v>36195760.909999996</v>
      </c>
      <c r="D188" s="137"/>
      <c r="E188" s="137">
        <v>36195760.909999996</v>
      </c>
      <c r="F188" s="137">
        <v>38996754.25</v>
      </c>
      <c r="G188" s="137"/>
      <c r="H188" s="137">
        <v>38996754.25</v>
      </c>
      <c r="I188" s="137">
        <f>(Taulukko2[[#This Row],[Sote-nettokustannus TP2021 (oikaisut huomioitu)]]+Taulukko2[[#This Row],[Sote-nettokustannus TP2022 (oikaisut huomioitu)]])/2</f>
        <v>37596257.579999998</v>
      </c>
      <c r="J188" s="140">
        <f t="shared" si="11"/>
        <v>38941685.427456424</v>
      </c>
      <c r="K188" s="137">
        <v>850662.87</v>
      </c>
      <c r="L188" s="137">
        <v>883699.46</v>
      </c>
      <c r="M188" s="137">
        <f t="shared" si="12"/>
        <v>867181.16500000004</v>
      </c>
      <c r="N188" s="140">
        <f t="shared" si="13"/>
        <v>890065.36332636548</v>
      </c>
      <c r="O188" s="141">
        <f t="shared" si="10"/>
        <v>39831750.790782787</v>
      </c>
    </row>
    <row r="189" spans="1:15" ht="15" x14ac:dyDescent="0.25">
      <c r="A189" s="136">
        <v>601</v>
      </c>
      <c r="B189" s="136" t="s">
        <v>192</v>
      </c>
      <c r="C189" s="137">
        <v>18305290.16</v>
      </c>
      <c r="D189" s="137">
        <v>432036</v>
      </c>
      <c r="E189" s="137">
        <v>18737326.16</v>
      </c>
      <c r="F189" s="137">
        <v>20811514.289999999</v>
      </c>
      <c r="G189" s="137">
        <v>-679685</v>
      </c>
      <c r="H189" s="137">
        <v>20131829.289999999</v>
      </c>
      <c r="I189" s="137">
        <f>(Taulukko2[[#This Row],[Sote-nettokustannus TP2021 (oikaisut huomioitu)]]+Taulukko2[[#This Row],[Sote-nettokustannus TP2022 (oikaisut huomioitu)]])/2</f>
        <v>19434577.725000001</v>
      </c>
      <c r="J189" s="140">
        <f t="shared" si="11"/>
        <v>20130067.74868473</v>
      </c>
      <c r="K189" s="137">
        <v>430830.69999999995</v>
      </c>
      <c r="L189" s="137">
        <v>374926.45</v>
      </c>
      <c r="M189" s="137">
        <f t="shared" si="12"/>
        <v>402878.57499999995</v>
      </c>
      <c r="N189" s="140">
        <f t="shared" si="13"/>
        <v>413510.20952326996</v>
      </c>
      <c r="O189" s="141">
        <f t="shared" si="10"/>
        <v>20543577.958208002</v>
      </c>
    </row>
    <row r="190" spans="1:15" ht="15" x14ac:dyDescent="0.25">
      <c r="A190" s="136">
        <v>604</v>
      </c>
      <c r="B190" s="136" t="s">
        <v>193</v>
      </c>
      <c r="C190" s="137">
        <v>58370941.330000013</v>
      </c>
      <c r="D190" s="137"/>
      <c r="E190" s="137">
        <v>58370941.330000013</v>
      </c>
      <c r="F190" s="137">
        <v>63822683.020000003</v>
      </c>
      <c r="G190" s="137"/>
      <c r="H190" s="137">
        <v>63822683.020000003</v>
      </c>
      <c r="I190" s="137">
        <f>(Taulukko2[[#This Row],[Sote-nettokustannus TP2021 (oikaisut huomioitu)]]+Taulukko2[[#This Row],[Sote-nettokustannus TP2022 (oikaisut huomioitu)]])/2</f>
        <v>61096812.175000012</v>
      </c>
      <c r="J190" s="140">
        <f t="shared" si="11"/>
        <v>63283235.978383787</v>
      </c>
      <c r="K190" s="137">
        <v>1520813.85</v>
      </c>
      <c r="L190" s="137">
        <v>1599540.31</v>
      </c>
      <c r="M190" s="137">
        <f t="shared" si="12"/>
        <v>1560177.08</v>
      </c>
      <c r="N190" s="140">
        <f t="shared" si="13"/>
        <v>1601348.8710443429</v>
      </c>
      <c r="O190" s="141">
        <f t="shared" si="10"/>
        <v>64884584.849428132</v>
      </c>
    </row>
    <row r="191" spans="1:15" ht="15" x14ac:dyDescent="0.25">
      <c r="A191" s="136">
        <v>607</v>
      </c>
      <c r="B191" s="136" t="s">
        <v>194</v>
      </c>
      <c r="C191" s="137">
        <v>18998753.550000001</v>
      </c>
      <c r="D191" s="137">
        <v>213349.98029965931</v>
      </c>
      <c r="E191" s="137">
        <v>19212103.53029966</v>
      </c>
      <c r="F191" s="137">
        <v>20278407.559999999</v>
      </c>
      <c r="G191" s="137">
        <v>451631.50387314567</v>
      </c>
      <c r="H191" s="137">
        <v>20730039.063873146</v>
      </c>
      <c r="I191" s="137">
        <f>(Taulukko2[[#This Row],[Sote-nettokustannus TP2021 (oikaisut huomioitu)]]+Taulukko2[[#This Row],[Sote-nettokustannus TP2022 (oikaisut huomioitu)]])/2</f>
        <v>19971071.297086403</v>
      </c>
      <c r="J191" s="140">
        <f t="shared" si="11"/>
        <v>20685760.396379404</v>
      </c>
      <c r="K191" s="137">
        <v>361848</v>
      </c>
      <c r="L191" s="137">
        <v>395184</v>
      </c>
      <c r="M191" s="137">
        <f t="shared" si="12"/>
        <v>378516</v>
      </c>
      <c r="N191" s="140">
        <f t="shared" si="13"/>
        <v>388504.72618929925</v>
      </c>
      <c r="O191" s="141">
        <f t="shared" si="10"/>
        <v>21074265.122568704</v>
      </c>
    </row>
    <row r="192" spans="1:15" ht="15" x14ac:dyDescent="0.25">
      <c r="A192" s="136">
        <v>608</v>
      </c>
      <c r="B192" s="136" t="s">
        <v>195</v>
      </c>
      <c r="C192" s="137">
        <v>9268689.4699999988</v>
      </c>
      <c r="D192" s="137"/>
      <c r="E192" s="137">
        <v>9268689.4699999988</v>
      </c>
      <c r="F192" s="137">
        <v>9339986.4499999993</v>
      </c>
      <c r="G192" s="137"/>
      <c r="H192" s="137">
        <v>9339986.4499999993</v>
      </c>
      <c r="I192" s="137">
        <f>(Taulukko2[[#This Row],[Sote-nettokustannus TP2021 (oikaisut huomioitu)]]+Taulukko2[[#This Row],[Sote-nettokustannus TP2022 (oikaisut huomioitu)]])/2</f>
        <v>9304337.959999999</v>
      </c>
      <c r="J192" s="140">
        <f t="shared" si="11"/>
        <v>9637305.0210669823</v>
      </c>
      <c r="K192" s="137">
        <v>276977.82</v>
      </c>
      <c r="L192" s="137">
        <v>283188.47999999998</v>
      </c>
      <c r="M192" s="137">
        <f t="shared" si="12"/>
        <v>280083.15000000002</v>
      </c>
      <c r="N192" s="140">
        <f t="shared" si="13"/>
        <v>287474.31416634022</v>
      </c>
      <c r="O192" s="141">
        <f t="shared" si="10"/>
        <v>9924779.3352333233</v>
      </c>
    </row>
    <row r="193" spans="1:15" ht="15" x14ac:dyDescent="0.25">
      <c r="A193" s="136">
        <v>609</v>
      </c>
      <c r="B193" s="136" t="s">
        <v>196</v>
      </c>
      <c r="C193" s="137">
        <v>330955061.59999996</v>
      </c>
      <c r="D193" s="137"/>
      <c r="E193" s="137">
        <v>330955061.59999996</v>
      </c>
      <c r="F193" s="137">
        <v>353875049.58999997</v>
      </c>
      <c r="G193" s="137"/>
      <c r="H193" s="137">
        <v>353875049.58999997</v>
      </c>
      <c r="I193" s="137">
        <f>(Taulukko2[[#This Row],[Sote-nettokustannus TP2021 (oikaisut huomioitu)]]+Taulukko2[[#This Row],[Sote-nettokustannus TP2022 (oikaisut huomioitu)]])/2</f>
        <v>342415055.59499997</v>
      </c>
      <c r="J193" s="140">
        <f t="shared" si="11"/>
        <v>354668795.21803433</v>
      </c>
      <c r="K193" s="137">
        <v>7418344.8100000024</v>
      </c>
      <c r="L193" s="137">
        <v>7503807.4400000004</v>
      </c>
      <c r="M193" s="137">
        <f t="shared" si="12"/>
        <v>7461076.1250000019</v>
      </c>
      <c r="N193" s="140">
        <f t="shared" si="13"/>
        <v>7657967.7926973859</v>
      </c>
      <c r="O193" s="141">
        <f t="shared" si="10"/>
        <v>362326763.0107317</v>
      </c>
    </row>
    <row r="194" spans="1:15" ht="15" x14ac:dyDescent="0.25">
      <c r="A194" s="136">
        <v>611</v>
      </c>
      <c r="B194" s="136" t="s">
        <v>197</v>
      </c>
      <c r="C194" s="137">
        <v>13451202.870000001</v>
      </c>
      <c r="D194" s="137"/>
      <c r="E194" s="137">
        <v>13451202.870000001</v>
      </c>
      <c r="F194" s="137">
        <v>15242214.380000001</v>
      </c>
      <c r="G194" s="137"/>
      <c r="H194" s="137">
        <v>15242214.380000001</v>
      </c>
      <c r="I194" s="137">
        <f>(Taulukko2[[#This Row],[Sote-nettokustannus TP2021 (oikaisut huomioitu)]]+Taulukko2[[#This Row],[Sote-nettokustannus TP2022 (oikaisut huomioitu)]])/2</f>
        <v>14346708.625</v>
      </c>
      <c r="J194" s="140">
        <f t="shared" si="11"/>
        <v>14860123.058932556</v>
      </c>
      <c r="K194" s="137">
        <v>406350.26</v>
      </c>
      <c r="L194" s="137">
        <v>352906.35</v>
      </c>
      <c r="M194" s="137">
        <f t="shared" si="12"/>
        <v>379628.30499999999</v>
      </c>
      <c r="N194" s="140">
        <f t="shared" si="13"/>
        <v>389646.38400419737</v>
      </c>
      <c r="O194" s="141">
        <f t="shared" si="10"/>
        <v>15249769.442936754</v>
      </c>
    </row>
    <row r="195" spans="1:15" ht="15" x14ac:dyDescent="0.25">
      <c r="A195" s="136">
        <v>614</v>
      </c>
      <c r="B195" s="136" t="s">
        <v>198</v>
      </c>
      <c r="C195" s="137">
        <v>19093403.779999997</v>
      </c>
      <c r="D195" s="137"/>
      <c r="E195" s="137">
        <v>19093403.779999997</v>
      </c>
      <c r="F195" s="137">
        <v>20066840.140000001</v>
      </c>
      <c r="G195" s="137"/>
      <c r="H195" s="137">
        <v>20066840.140000001</v>
      </c>
      <c r="I195" s="137">
        <f>(Taulukko2[[#This Row],[Sote-nettokustannus TP2021 (oikaisut huomioitu)]]+Taulukko2[[#This Row],[Sote-nettokustannus TP2022 (oikaisut huomioitu)]])/2</f>
        <v>19580121.960000001</v>
      </c>
      <c r="J195" s="140">
        <f t="shared" si="11"/>
        <v>20280820.46132081</v>
      </c>
      <c r="K195" s="137">
        <v>379263</v>
      </c>
      <c r="L195" s="137">
        <v>430602.5</v>
      </c>
      <c r="M195" s="137">
        <f t="shared" si="12"/>
        <v>404932.75</v>
      </c>
      <c r="N195" s="140">
        <f t="shared" si="13"/>
        <v>415618.59251347353</v>
      </c>
      <c r="O195" s="141">
        <f t="shared" si="10"/>
        <v>20696439.053834282</v>
      </c>
    </row>
    <row r="196" spans="1:15" ht="15" x14ac:dyDescent="0.25">
      <c r="A196" s="136">
        <v>615</v>
      </c>
      <c r="B196" s="136" t="s">
        <v>199</v>
      </c>
      <c r="C196" s="137">
        <v>35747355.090000011</v>
      </c>
      <c r="D196" s="137">
        <v>-54928.083000000006</v>
      </c>
      <c r="E196" s="137">
        <v>35692427.007000014</v>
      </c>
      <c r="F196" s="137">
        <v>36161368.590000004</v>
      </c>
      <c r="G196" s="137">
        <v>613945.72428000008</v>
      </c>
      <c r="H196" s="137">
        <v>36775314.314280003</v>
      </c>
      <c r="I196" s="137">
        <f>(Taulukko2[[#This Row],[Sote-nettokustannus TP2021 (oikaisut huomioitu)]]+Taulukko2[[#This Row],[Sote-nettokustannus TP2022 (oikaisut huomioitu)]])/2</f>
        <v>36233870.660640009</v>
      </c>
      <c r="J196" s="140">
        <f t="shared" si="11"/>
        <v>37530543.833607443</v>
      </c>
      <c r="K196" s="137">
        <v>553065.31000000006</v>
      </c>
      <c r="L196" s="137">
        <v>551350.48</v>
      </c>
      <c r="M196" s="137">
        <f t="shared" si="12"/>
        <v>552207.89500000002</v>
      </c>
      <c r="N196" s="140">
        <f t="shared" si="13"/>
        <v>566780.2075646586</v>
      </c>
      <c r="O196" s="141">
        <f t="shared" si="10"/>
        <v>38097324.041172102</v>
      </c>
    </row>
    <row r="197" spans="1:15" ht="15" x14ac:dyDescent="0.25">
      <c r="A197" s="136">
        <v>616</v>
      </c>
      <c r="B197" s="136" t="s">
        <v>200</v>
      </c>
      <c r="C197" s="137">
        <v>6678799.3599999994</v>
      </c>
      <c r="D197" s="137">
        <v>1897.3856088079999</v>
      </c>
      <c r="E197" s="137">
        <v>6680696.7456088075</v>
      </c>
      <c r="F197" s="137">
        <v>7007020.7800000003</v>
      </c>
      <c r="G197" s="137">
        <v>190593.61728599999</v>
      </c>
      <c r="H197" s="137">
        <v>7197614.3972860007</v>
      </c>
      <c r="I197" s="137">
        <f>(Taulukko2[[#This Row],[Sote-nettokustannus TP2021 (oikaisut huomioitu)]]+Taulukko2[[#This Row],[Sote-nettokustannus TP2022 (oikaisut huomioitu)]])/2</f>
        <v>6939155.5714474041</v>
      </c>
      <c r="J197" s="140">
        <f t="shared" si="11"/>
        <v>7187481.7013498722</v>
      </c>
      <c r="K197" s="137">
        <v>221228.05000000002</v>
      </c>
      <c r="L197" s="137">
        <v>192763.78</v>
      </c>
      <c r="M197" s="137">
        <f t="shared" si="12"/>
        <v>206995.91500000001</v>
      </c>
      <c r="N197" s="140">
        <f t="shared" si="13"/>
        <v>212458.36709512534</v>
      </c>
      <c r="O197" s="141">
        <f t="shared" ref="O197:O260" si="14">N197+J197</f>
        <v>7399940.0684449971</v>
      </c>
    </row>
    <row r="198" spans="1:15" ht="15" x14ac:dyDescent="0.25">
      <c r="A198" s="136">
        <v>619</v>
      </c>
      <c r="B198" s="136" t="s">
        <v>201</v>
      </c>
      <c r="C198" s="137">
        <v>12769056.77</v>
      </c>
      <c r="D198" s="137">
        <v>-129931.86923999999</v>
      </c>
      <c r="E198" s="137">
        <v>12639124.900759999</v>
      </c>
      <c r="F198" s="137">
        <v>12331008.539999999</v>
      </c>
      <c r="G198" s="137">
        <v>211003.88741999998</v>
      </c>
      <c r="H198" s="137">
        <v>12542012.42742</v>
      </c>
      <c r="I198" s="137">
        <f>(Taulukko2[[#This Row],[Sote-nettokustannus TP2021 (oikaisut huomioitu)]]+Taulukko2[[#This Row],[Sote-nettokustannus TP2022 (oikaisut huomioitu)]])/2</f>
        <v>12590568.66409</v>
      </c>
      <c r="J198" s="140">
        <f t="shared" ref="J198:J261" si="15">(I198/$I$4)*$H$4</f>
        <v>13041137.491583891</v>
      </c>
      <c r="K198" s="137">
        <v>217505.45</v>
      </c>
      <c r="L198" s="137">
        <v>226345.5</v>
      </c>
      <c r="M198" s="137">
        <f t="shared" ref="M198:M261" si="16">AVERAGE(K198:L198)</f>
        <v>221925.47500000001</v>
      </c>
      <c r="N198" s="140">
        <f t="shared" ref="N198:N261" si="17">(M198/$M$4)*$L$4</f>
        <v>227781.90591495519</v>
      </c>
      <c r="O198" s="141">
        <f t="shared" si="14"/>
        <v>13268919.397498846</v>
      </c>
    </row>
    <row r="199" spans="1:15" ht="15" x14ac:dyDescent="0.25">
      <c r="A199" s="136">
        <v>620</v>
      </c>
      <c r="B199" s="136" t="s">
        <v>202</v>
      </c>
      <c r="C199" s="137">
        <v>15199925.350000001</v>
      </c>
      <c r="D199" s="137"/>
      <c r="E199" s="137">
        <v>15199925.350000001</v>
      </c>
      <c r="F199" s="137">
        <v>15311153.52</v>
      </c>
      <c r="G199" s="137"/>
      <c r="H199" s="137">
        <v>15311153.52</v>
      </c>
      <c r="I199" s="137">
        <f>(Taulukko2[[#This Row],[Sote-nettokustannus TP2021 (oikaisut huomioitu)]]+Taulukko2[[#This Row],[Sote-nettokustannus TP2022 (oikaisut huomioitu)]])/2</f>
        <v>15255539.435000001</v>
      </c>
      <c r="J199" s="140">
        <f t="shared" si="15"/>
        <v>15801477.485885615</v>
      </c>
      <c r="K199" s="137">
        <v>345872.8</v>
      </c>
      <c r="L199" s="137">
        <v>341943.78</v>
      </c>
      <c r="M199" s="137">
        <f t="shared" si="16"/>
        <v>343908.29000000004</v>
      </c>
      <c r="N199" s="140">
        <f t="shared" si="17"/>
        <v>352983.74716175842</v>
      </c>
      <c r="O199" s="141">
        <f t="shared" si="14"/>
        <v>16154461.233047374</v>
      </c>
    </row>
    <row r="200" spans="1:15" ht="15" x14ac:dyDescent="0.25">
      <c r="A200" s="136">
        <v>623</v>
      </c>
      <c r="B200" s="136" t="s">
        <v>203</v>
      </c>
      <c r="C200" s="137">
        <v>11037413.539999997</v>
      </c>
      <c r="D200" s="137">
        <v>117107.98</v>
      </c>
      <c r="E200" s="137">
        <v>11154521.519999998</v>
      </c>
      <c r="F200" s="137">
        <v>11623525.32</v>
      </c>
      <c r="G200" s="137">
        <v>-181071.83</v>
      </c>
      <c r="H200" s="137">
        <v>11442453.49</v>
      </c>
      <c r="I200" s="137">
        <f>(Taulukko2[[#This Row],[Sote-nettokustannus TP2021 (oikaisut huomioitu)]]+Taulukko2[[#This Row],[Sote-nettokustannus TP2022 (oikaisut huomioitu)]])/2</f>
        <v>11298487.504999999</v>
      </c>
      <c r="J200" s="140">
        <f t="shared" si="15"/>
        <v>11702817.635226898</v>
      </c>
      <c r="K200" s="137">
        <v>218785.4</v>
      </c>
      <c r="L200" s="137">
        <v>243702.19</v>
      </c>
      <c r="M200" s="137">
        <f t="shared" si="16"/>
        <v>231243.79499999998</v>
      </c>
      <c r="N200" s="140">
        <f t="shared" si="17"/>
        <v>237346.12872229825</v>
      </c>
      <c r="O200" s="141">
        <f t="shared" si="14"/>
        <v>11940163.763949197</v>
      </c>
    </row>
    <row r="201" spans="1:15" ht="15" x14ac:dyDescent="0.25">
      <c r="A201" s="136">
        <v>624</v>
      </c>
      <c r="B201" s="136" t="s">
        <v>204</v>
      </c>
      <c r="C201" s="137">
        <v>17059542.119999997</v>
      </c>
      <c r="D201" s="137"/>
      <c r="E201" s="137">
        <v>17059542.119999997</v>
      </c>
      <c r="F201" s="137">
        <v>18933437.379999999</v>
      </c>
      <c r="G201" s="137"/>
      <c r="H201" s="137">
        <v>18933437.379999999</v>
      </c>
      <c r="I201" s="137">
        <f>(Taulukko2[[#This Row],[Sote-nettokustannus TP2021 (oikaisut huomioitu)]]+Taulukko2[[#This Row],[Sote-nettokustannus TP2022 (oikaisut huomioitu)]])/2</f>
        <v>17996489.75</v>
      </c>
      <c r="J201" s="140">
        <f t="shared" si="15"/>
        <v>18640516.044760641</v>
      </c>
      <c r="K201" s="137">
        <v>377775.58</v>
      </c>
      <c r="L201" s="137">
        <v>425411.63</v>
      </c>
      <c r="M201" s="137">
        <f t="shared" si="16"/>
        <v>401593.60499999998</v>
      </c>
      <c r="N201" s="140">
        <f t="shared" si="17"/>
        <v>412191.33022091159</v>
      </c>
      <c r="O201" s="141">
        <f t="shared" si="14"/>
        <v>19052707.374981552</v>
      </c>
    </row>
    <row r="202" spans="1:15" ht="15" x14ac:dyDescent="0.25">
      <c r="A202" s="136">
        <v>625</v>
      </c>
      <c r="B202" s="136" t="s">
        <v>205</v>
      </c>
      <c r="C202" s="137">
        <v>11595286.960000001</v>
      </c>
      <c r="D202" s="137">
        <v>-15693.738000000001</v>
      </c>
      <c r="E202" s="137">
        <v>11579593.222000001</v>
      </c>
      <c r="F202" s="137">
        <v>12864821.76</v>
      </c>
      <c r="G202" s="137">
        <v>175413.06408000001</v>
      </c>
      <c r="H202" s="137">
        <v>13040234.82408</v>
      </c>
      <c r="I202" s="137">
        <f>(Taulukko2[[#This Row],[Sote-nettokustannus TP2021 (oikaisut huomioitu)]]+Taulukko2[[#This Row],[Sote-nettokustannus TP2022 (oikaisut huomioitu)]])/2</f>
        <v>12309914.02304</v>
      </c>
      <c r="J202" s="140">
        <f t="shared" si="15"/>
        <v>12750439.282532927</v>
      </c>
      <c r="K202" s="137">
        <v>399008.27999999997</v>
      </c>
      <c r="L202" s="137">
        <v>573618.79</v>
      </c>
      <c r="M202" s="137">
        <f t="shared" si="16"/>
        <v>486313.53500000003</v>
      </c>
      <c r="N202" s="140">
        <f t="shared" si="17"/>
        <v>499146.94955385034</v>
      </c>
      <c r="O202" s="141">
        <f t="shared" si="14"/>
        <v>13249586.232086778</v>
      </c>
    </row>
    <row r="203" spans="1:15" ht="15" x14ac:dyDescent="0.25">
      <c r="A203" s="136">
        <v>626</v>
      </c>
      <c r="B203" s="136" t="s">
        <v>206</v>
      </c>
      <c r="C203" s="137">
        <v>27402101.249999993</v>
      </c>
      <c r="D203" s="137">
        <v>-41849.968000000001</v>
      </c>
      <c r="E203" s="137">
        <v>27360251.281999994</v>
      </c>
      <c r="F203" s="137">
        <v>27829098.09</v>
      </c>
      <c r="G203" s="137">
        <v>467768.17087999999</v>
      </c>
      <c r="H203" s="137">
        <v>28296866.260880001</v>
      </c>
      <c r="I203" s="137">
        <f>(Taulukko2[[#This Row],[Sote-nettokustannus TP2021 (oikaisut huomioitu)]]+Taulukko2[[#This Row],[Sote-nettokustannus TP2022 (oikaisut huomioitu)]])/2</f>
        <v>27828558.771439999</v>
      </c>
      <c r="J203" s="140">
        <f t="shared" si="15"/>
        <v>28824437.625764873</v>
      </c>
      <c r="K203" s="137">
        <v>600151.98</v>
      </c>
      <c r="L203" s="137">
        <v>624835.19999999995</v>
      </c>
      <c r="M203" s="137">
        <f t="shared" si="16"/>
        <v>612493.59</v>
      </c>
      <c r="N203" s="140">
        <f t="shared" si="17"/>
        <v>628656.79251511407</v>
      </c>
      <c r="O203" s="141">
        <f t="shared" si="14"/>
        <v>29453094.418279987</v>
      </c>
    </row>
    <row r="204" spans="1:15" ht="15" x14ac:dyDescent="0.25">
      <c r="A204" s="136">
        <v>630</v>
      </c>
      <c r="B204" s="136" t="s">
        <v>207</v>
      </c>
      <c r="C204" s="137">
        <v>6788443.9299999997</v>
      </c>
      <c r="D204" s="137">
        <v>-10462.492</v>
      </c>
      <c r="E204" s="137">
        <v>6777981.4380000001</v>
      </c>
      <c r="F204" s="137">
        <v>7085318.5599999996</v>
      </c>
      <c r="G204" s="137">
        <v>116942.04272</v>
      </c>
      <c r="H204" s="137">
        <v>7202260.6027199998</v>
      </c>
      <c r="I204" s="137">
        <f>(Taulukko2[[#This Row],[Sote-nettokustannus TP2021 (oikaisut huomioitu)]]+Taulukko2[[#This Row],[Sote-nettokustannus TP2022 (oikaisut huomioitu)]])/2</f>
        <v>6990121.0203600004</v>
      </c>
      <c r="J204" s="140">
        <f t="shared" si="15"/>
        <v>7240271.0108975125</v>
      </c>
      <c r="K204" s="137">
        <v>221869.27000000002</v>
      </c>
      <c r="L204" s="137">
        <v>302014</v>
      </c>
      <c r="M204" s="137">
        <f t="shared" si="16"/>
        <v>261941.63500000001</v>
      </c>
      <c r="N204" s="140">
        <f t="shared" si="17"/>
        <v>268854.05949352833</v>
      </c>
      <c r="O204" s="141">
        <f t="shared" si="14"/>
        <v>7509125.0703910412</v>
      </c>
    </row>
    <row r="205" spans="1:15" ht="15" x14ac:dyDescent="0.25">
      <c r="A205" s="136">
        <v>631</v>
      </c>
      <c r="B205" s="136" t="s">
        <v>208</v>
      </c>
      <c r="C205" s="137">
        <v>7049075.6699999999</v>
      </c>
      <c r="D205" s="137">
        <v>-72184.371799999994</v>
      </c>
      <c r="E205" s="137">
        <v>6976891.2982000001</v>
      </c>
      <c r="F205" s="137">
        <v>7984024.3499999996</v>
      </c>
      <c r="G205" s="137">
        <v>-416709.39435000002</v>
      </c>
      <c r="H205" s="137">
        <v>7567314.9556499999</v>
      </c>
      <c r="I205" s="137">
        <f>(Taulukko2[[#This Row],[Sote-nettokustannus TP2021 (oikaisut huomioitu)]]+Taulukko2[[#This Row],[Sote-nettokustannus TP2022 (oikaisut huomioitu)]])/2</f>
        <v>7272103.126925</v>
      </c>
      <c r="J205" s="140">
        <f t="shared" si="15"/>
        <v>7532344.1904329984</v>
      </c>
      <c r="K205" s="137">
        <v>164436.71</v>
      </c>
      <c r="L205" s="137">
        <v>182547.56</v>
      </c>
      <c r="M205" s="137">
        <f t="shared" si="16"/>
        <v>173492.13500000001</v>
      </c>
      <c r="N205" s="140">
        <f t="shared" si="17"/>
        <v>178070.44987311485</v>
      </c>
      <c r="O205" s="141">
        <f t="shared" si="14"/>
        <v>7710414.6403061133</v>
      </c>
    </row>
    <row r="206" spans="1:15" ht="15" x14ac:dyDescent="0.25">
      <c r="A206" s="136">
        <v>635</v>
      </c>
      <c r="B206" s="136" t="s">
        <v>209</v>
      </c>
      <c r="C206" s="137">
        <v>26025162.359999999</v>
      </c>
      <c r="D206" s="137"/>
      <c r="E206" s="137">
        <v>26025162.359999999</v>
      </c>
      <c r="F206" s="137">
        <v>27500462.59</v>
      </c>
      <c r="G206" s="137"/>
      <c r="H206" s="137">
        <v>27500462.59</v>
      </c>
      <c r="I206" s="137">
        <f>(Taulukko2[[#This Row],[Sote-nettokustannus TP2021 (oikaisut huomioitu)]]+Taulukko2[[#This Row],[Sote-nettokustannus TP2022 (oikaisut huomioitu)]])/2</f>
        <v>26762812.475000001</v>
      </c>
      <c r="J206" s="140">
        <f t="shared" si="15"/>
        <v>27720552.300659515</v>
      </c>
      <c r="K206" s="137">
        <v>524529.68999999994</v>
      </c>
      <c r="L206" s="137">
        <v>562508.1</v>
      </c>
      <c r="M206" s="137">
        <f t="shared" si="16"/>
        <v>543518.89500000002</v>
      </c>
      <c r="N206" s="140">
        <f t="shared" si="17"/>
        <v>557861.91199496319</v>
      </c>
      <c r="O206" s="141">
        <f t="shared" si="14"/>
        <v>28278414.212654479</v>
      </c>
    </row>
    <row r="207" spans="1:15" ht="15" x14ac:dyDescent="0.25">
      <c r="A207" s="136">
        <v>636</v>
      </c>
      <c r="B207" s="136" t="s">
        <v>210</v>
      </c>
      <c r="C207" s="137">
        <v>28390499.600000001</v>
      </c>
      <c r="D207" s="137">
        <v>-332048.11027999996</v>
      </c>
      <c r="E207" s="137">
        <v>28058451.489720002</v>
      </c>
      <c r="F207" s="137">
        <v>29782256.66</v>
      </c>
      <c r="G207" s="137">
        <v>539232.15674000001</v>
      </c>
      <c r="H207" s="137">
        <v>30321488.816739999</v>
      </c>
      <c r="I207" s="137">
        <f>(Taulukko2[[#This Row],[Sote-nettokustannus TP2021 (oikaisut huomioitu)]]+Taulukko2[[#This Row],[Sote-nettokustannus TP2022 (oikaisut huomioitu)]])/2</f>
        <v>29189970.15323</v>
      </c>
      <c r="J207" s="140">
        <f t="shared" si="15"/>
        <v>30234568.771244295</v>
      </c>
      <c r="K207" s="137">
        <v>610213.77</v>
      </c>
      <c r="L207" s="137">
        <v>693628.18</v>
      </c>
      <c r="M207" s="137">
        <f t="shared" si="16"/>
        <v>651920.97500000009</v>
      </c>
      <c r="N207" s="140">
        <f t="shared" si="17"/>
        <v>669124.63380527124</v>
      </c>
      <c r="O207" s="141">
        <f t="shared" si="14"/>
        <v>30903693.405049566</v>
      </c>
    </row>
    <row r="208" spans="1:15" ht="15" x14ac:dyDescent="0.25">
      <c r="A208" s="136">
        <v>638</v>
      </c>
      <c r="B208" s="136" t="s">
        <v>211</v>
      </c>
      <c r="C208" s="137">
        <v>161422493.49000001</v>
      </c>
      <c r="D208" s="137"/>
      <c r="E208" s="137">
        <v>161422493.49000001</v>
      </c>
      <c r="F208" s="137">
        <v>177202518.88</v>
      </c>
      <c r="G208" s="137"/>
      <c r="H208" s="137">
        <v>177202518.88</v>
      </c>
      <c r="I208" s="137">
        <f>(Taulukko2[[#This Row],[Sote-nettokustannus TP2021 (oikaisut huomioitu)]]+Taulukko2[[#This Row],[Sote-nettokustannus TP2022 (oikaisut huomioitu)]])/2</f>
        <v>169312506.185</v>
      </c>
      <c r="J208" s="140">
        <f t="shared" si="15"/>
        <v>175371560.34110087</v>
      </c>
      <c r="K208" s="137">
        <v>4979534.3500000006</v>
      </c>
      <c r="L208" s="137">
        <v>6278982.1200000001</v>
      </c>
      <c r="M208" s="137">
        <f t="shared" si="16"/>
        <v>5629258.2350000003</v>
      </c>
      <c r="N208" s="140">
        <f t="shared" si="17"/>
        <v>5777809.7339016926</v>
      </c>
      <c r="O208" s="141">
        <f t="shared" si="14"/>
        <v>181149370.07500255</v>
      </c>
    </row>
    <row r="209" spans="1:15" ht="15" x14ac:dyDescent="0.25">
      <c r="A209" s="136">
        <v>678</v>
      </c>
      <c r="B209" s="136" t="s">
        <v>212</v>
      </c>
      <c r="C209" s="137">
        <v>92291875.159999996</v>
      </c>
      <c r="D209" s="137">
        <v>-128165.527</v>
      </c>
      <c r="E209" s="137">
        <v>92163709.633000001</v>
      </c>
      <c r="F209" s="137">
        <v>100395122.59</v>
      </c>
      <c r="G209" s="137">
        <v>1432540.0233200002</v>
      </c>
      <c r="H209" s="137">
        <v>101827662.61332001</v>
      </c>
      <c r="I209" s="137">
        <f>(Taulukko2[[#This Row],[Sote-nettokustannus TP2021 (oikaisut huomioitu)]]+Taulukko2[[#This Row],[Sote-nettokustannus TP2022 (oikaisut huomioitu)]])/2</f>
        <v>96995686.123160005</v>
      </c>
      <c r="J209" s="140">
        <f t="shared" si="15"/>
        <v>100466794.8343277</v>
      </c>
      <c r="K209" s="137">
        <v>3148922.02</v>
      </c>
      <c r="L209" s="137">
        <v>3575990.4</v>
      </c>
      <c r="M209" s="137">
        <f t="shared" si="16"/>
        <v>3362456.21</v>
      </c>
      <c r="N209" s="140">
        <f t="shared" si="17"/>
        <v>3451188.666237514</v>
      </c>
      <c r="O209" s="141">
        <f t="shared" si="14"/>
        <v>103917983.50056522</v>
      </c>
    </row>
    <row r="210" spans="1:15" ht="15" x14ac:dyDescent="0.25">
      <c r="A210" s="136">
        <v>680</v>
      </c>
      <c r="B210" s="136" t="s">
        <v>213</v>
      </c>
      <c r="C210" s="137">
        <v>83348675.349999979</v>
      </c>
      <c r="D210" s="137">
        <v>-822901.83851999999</v>
      </c>
      <c r="E210" s="137">
        <v>82525773.511479974</v>
      </c>
      <c r="F210" s="137">
        <v>91230099.590000004</v>
      </c>
      <c r="G210" s="137">
        <v>1336357.9536599999</v>
      </c>
      <c r="H210" s="137">
        <v>92566457.54366</v>
      </c>
      <c r="I210" s="137">
        <f>(Taulukko2[[#This Row],[Sote-nettokustannus TP2021 (oikaisut huomioitu)]]+Taulukko2[[#This Row],[Sote-nettokustannus TP2022 (oikaisut huomioitu)]])/2</f>
        <v>87546115.527569979</v>
      </c>
      <c r="J210" s="140">
        <f t="shared" si="15"/>
        <v>90679059.850998834</v>
      </c>
      <c r="K210" s="137">
        <v>1859809.93</v>
      </c>
      <c r="L210" s="137">
        <v>2132432.08</v>
      </c>
      <c r="M210" s="137">
        <f t="shared" si="16"/>
        <v>1996121.0049999999</v>
      </c>
      <c r="N210" s="140">
        <f t="shared" si="17"/>
        <v>2048796.9979822088</v>
      </c>
      <c r="O210" s="141">
        <f t="shared" si="14"/>
        <v>92727856.848981038</v>
      </c>
    </row>
    <row r="211" spans="1:15" ht="15" x14ac:dyDescent="0.25">
      <c r="A211" s="136">
        <v>681</v>
      </c>
      <c r="B211" s="136" t="s">
        <v>214</v>
      </c>
      <c r="C211" s="137">
        <v>14963966.439999999</v>
      </c>
      <c r="D211" s="137"/>
      <c r="E211" s="137">
        <v>14963966.439999999</v>
      </c>
      <c r="F211" s="137">
        <v>15523839.189999999</v>
      </c>
      <c r="G211" s="137"/>
      <c r="H211" s="137">
        <v>15523839.189999999</v>
      </c>
      <c r="I211" s="137">
        <f>(Taulukko2[[#This Row],[Sote-nettokustannus TP2021 (oikaisut huomioitu)]]+Taulukko2[[#This Row],[Sote-nettokustannus TP2022 (oikaisut huomioitu)]])/2</f>
        <v>15243902.814999999</v>
      </c>
      <c r="J211" s="140">
        <f t="shared" si="15"/>
        <v>15789424.435272409</v>
      </c>
      <c r="K211" s="137">
        <v>304503.06</v>
      </c>
      <c r="L211" s="137">
        <v>326248.44</v>
      </c>
      <c r="M211" s="137">
        <f t="shared" si="16"/>
        <v>315375.75</v>
      </c>
      <c r="N211" s="140">
        <f t="shared" si="17"/>
        <v>323698.25687816337</v>
      </c>
      <c r="O211" s="141">
        <f t="shared" si="14"/>
        <v>16113122.692150572</v>
      </c>
    </row>
    <row r="212" spans="1:15" ht="15" x14ac:dyDescent="0.25">
      <c r="A212" s="136">
        <v>683</v>
      </c>
      <c r="B212" s="136" t="s">
        <v>215</v>
      </c>
      <c r="C212" s="137">
        <v>17950006.050000001</v>
      </c>
      <c r="D212" s="137"/>
      <c r="E212" s="137">
        <v>17950006.050000001</v>
      </c>
      <c r="F212" s="137">
        <v>17948903.120000001</v>
      </c>
      <c r="G212" s="137"/>
      <c r="H212" s="137">
        <v>17948903.120000001</v>
      </c>
      <c r="I212" s="137">
        <f>(Taulukko2[[#This Row],[Sote-nettokustannus TP2021 (oikaisut huomioitu)]]+Taulukko2[[#This Row],[Sote-nettokustannus TP2022 (oikaisut huomioitu)]])/2</f>
        <v>17949454.585000001</v>
      </c>
      <c r="J212" s="140">
        <f t="shared" si="15"/>
        <v>18591797.66912017</v>
      </c>
      <c r="K212" s="137">
        <v>416791</v>
      </c>
      <c r="L212" s="137">
        <v>456018</v>
      </c>
      <c r="M212" s="137">
        <f t="shared" si="16"/>
        <v>436404.5</v>
      </c>
      <c r="N212" s="140">
        <f t="shared" si="17"/>
        <v>447920.85613363254</v>
      </c>
      <c r="O212" s="141">
        <f t="shared" si="14"/>
        <v>19039718.525253803</v>
      </c>
    </row>
    <row r="213" spans="1:15" ht="15" x14ac:dyDescent="0.25">
      <c r="A213" s="136">
        <v>684</v>
      </c>
      <c r="B213" s="136" t="s">
        <v>216</v>
      </c>
      <c r="C213" s="137">
        <v>143703641</v>
      </c>
      <c r="D213" s="137"/>
      <c r="E213" s="137">
        <v>143703641</v>
      </c>
      <c r="F213" s="137">
        <v>155588861</v>
      </c>
      <c r="G213" s="137"/>
      <c r="H213" s="137">
        <v>155588861</v>
      </c>
      <c r="I213" s="137">
        <f>(Taulukko2[[#This Row],[Sote-nettokustannus TP2021 (oikaisut huomioitu)]]+Taulukko2[[#This Row],[Sote-nettokustannus TP2022 (oikaisut huomioitu)]])/2</f>
        <v>149646251</v>
      </c>
      <c r="J213" s="140">
        <f t="shared" si="15"/>
        <v>155001524.27246422</v>
      </c>
      <c r="K213" s="137">
        <v>3629000</v>
      </c>
      <c r="L213" s="137">
        <v>3901680</v>
      </c>
      <c r="M213" s="137">
        <f t="shared" si="16"/>
        <v>3765340</v>
      </c>
      <c r="N213" s="140">
        <f t="shared" si="17"/>
        <v>3864704.228380349</v>
      </c>
      <c r="O213" s="141">
        <f t="shared" si="14"/>
        <v>158866228.50084457</v>
      </c>
    </row>
    <row r="214" spans="1:15" ht="15" x14ac:dyDescent="0.25">
      <c r="A214" s="136">
        <v>686</v>
      </c>
      <c r="B214" s="136" t="s">
        <v>217</v>
      </c>
      <c r="C214" s="137">
        <v>15126022.730000004</v>
      </c>
      <c r="D214" s="137"/>
      <c r="E214" s="137">
        <v>15126022.730000004</v>
      </c>
      <c r="F214" s="137">
        <v>15923619.48</v>
      </c>
      <c r="G214" s="137"/>
      <c r="H214" s="137">
        <v>15923619.48</v>
      </c>
      <c r="I214" s="137">
        <f>(Taulukko2[[#This Row],[Sote-nettokustannus TP2021 (oikaisut huomioitu)]]+Taulukko2[[#This Row],[Sote-nettokustannus TP2022 (oikaisut huomioitu)]])/2</f>
        <v>15524821.105000002</v>
      </c>
      <c r="J214" s="140">
        <f t="shared" si="15"/>
        <v>16080395.728272019</v>
      </c>
      <c r="K214" s="137">
        <v>343875.32999999996</v>
      </c>
      <c r="L214" s="137">
        <v>394410.81</v>
      </c>
      <c r="M214" s="137">
        <f t="shared" si="16"/>
        <v>369143.06999999995</v>
      </c>
      <c r="N214" s="140">
        <f t="shared" si="17"/>
        <v>378884.4522689326</v>
      </c>
      <c r="O214" s="141">
        <f t="shared" si="14"/>
        <v>16459280.180540951</v>
      </c>
    </row>
    <row r="215" spans="1:15" ht="15" x14ac:dyDescent="0.25">
      <c r="A215" s="136">
        <v>687</v>
      </c>
      <c r="B215" s="136" t="s">
        <v>218</v>
      </c>
      <c r="C215" s="137">
        <v>8796156.5300000012</v>
      </c>
      <c r="D215" s="137"/>
      <c r="E215" s="137">
        <v>8796156.5300000012</v>
      </c>
      <c r="F215" s="137">
        <v>9460551.6400000006</v>
      </c>
      <c r="G215" s="137"/>
      <c r="H215" s="137">
        <v>9460551.6400000006</v>
      </c>
      <c r="I215" s="137">
        <f>(Taulukko2[[#This Row],[Sote-nettokustannus TP2021 (oikaisut huomioitu)]]+Taulukko2[[#This Row],[Sote-nettokustannus TP2022 (oikaisut huomioitu)]])/2</f>
        <v>9128354.0850000009</v>
      </c>
      <c r="J215" s="140">
        <f t="shared" si="15"/>
        <v>9455023.3488560654</v>
      </c>
      <c r="K215" s="137">
        <v>270077.55</v>
      </c>
      <c r="L215" s="137">
        <v>300028.45</v>
      </c>
      <c r="M215" s="137">
        <f t="shared" si="16"/>
        <v>285053</v>
      </c>
      <c r="N215" s="140">
        <f t="shared" si="17"/>
        <v>292575.314423798</v>
      </c>
      <c r="O215" s="141">
        <f t="shared" si="14"/>
        <v>9747598.6632798631</v>
      </c>
    </row>
    <row r="216" spans="1:15" ht="15" x14ac:dyDescent="0.25">
      <c r="A216" s="136">
        <v>689</v>
      </c>
      <c r="B216" s="136" t="s">
        <v>219</v>
      </c>
      <c r="C216" s="137">
        <v>14922615.42571548</v>
      </c>
      <c r="D216" s="137">
        <v>-24961.33</v>
      </c>
      <c r="E216" s="137">
        <v>14897654.09571548</v>
      </c>
      <c r="F216" s="137">
        <v>16048729.635473467</v>
      </c>
      <c r="G216" s="137">
        <v>-1180.29</v>
      </c>
      <c r="H216" s="137">
        <v>16047549.345473468</v>
      </c>
      <c r="I216" s="137">
        <f>(Taulukko2[[#This Row],[Sote-nettokustannus TP2021 (oikaisut huomioitu)]]+Taulukko2[[#This Row],[Sote-nettokustannus TP2022 (oikaisut huomioitu)]])/2</f>
        <v>15472601.720594473</v>
      </c>
      <c r="J216" s="140">
        <f t="shared" si="15"/>
        <v>16026307.609623283</v>
      </c>
      <c r="K216" s="137">
        <v>295226.86000000004</v>
      </c>
      <c r="L216" s="137">
        <v>289208.01</v>
      </c>
      <c r="M216" s="137">
        <f t="shared" si="16"/>
        <v>292217.43500000006</v>
      </c>
      <c r="N216" s="140">
        <f t="shared" si="17"/>
        <v>299928.81297597557</v>
      </c>
      <c r="O216" s="141">
        <f t="shared" si="14"/>
        <v>16326236.422599258</v>
      </c>
    </row>
    <row r="217" spans="1:15" ht="15" x14ac:dyDescent="0.25">
      <c r="A217" s="136">
        <v>691</v>
      </c>
      <c r="B217" s="136" t="s">
        <v>220</v>
      </c>
      <c r="C217" s="137">
        <v>11773795.920000002</v>
      </c>
      <c r="D217" s="137"/>
      <c r="E217" s="137">
        <v>11773795.920000002</v>
      </c>
      <c r="F217" s="137">
        <v>12162599.25</v>
      </c>
      <c r="G217" s="137"/>
      <c r="H217" s="137">
        <v>12162599.25</v>
      </c>
      <c r="I217" s="137">
        <f>(Taulukko2[[#This Row],[Sote-nettokustannus TP2021 (oikaisut huomioitu)]]+Taulukko2[[#This Row],[Sote-nettokustannus TP2022 (oikaisut huomioitu)]])/2</f>
        <v>11968197.585000001</v>
      </c>
      <c r="J217" s="140">
        <f t="shared" si="15"/>
        <v>12396494.1057496</v>
      </c>
      <c r="K217" s="137">
        <v>274036.03999999998</v>
      </c>
      <c r="L217" s="137">
        <v>336026.91</v>
      </c>
      <c r="M217" s="137">
        <f t="shared" si="16"/>
        <v>305031.47499999998</v>
      </c>
      <c r="N217" s="140">
        <f t="shared" si="17"/>
        <v>313081.00496146281</v>
      </c>
      <c r="O217" s="141">
        <f t="shared" si="14"/>
        <v>12709575.110711062</v>
      </c>
    </row>
    <row r="218" spans="1:15" ht="15" x14ac:dyDescent="0.25">
      <c r="A218" s="136">
        <v>694</v>
      </c>
      <c r="B218" s="136" t="s">
        <v>221</v>
      </c>
      <c r="C218" s="137">
        <v>100954602.28</v>
      </c>
      <c r="D218" s="137"/>
      <c r="E218" s="137">
        <v>100954602.28</v>
      </c>
      <c r="F218" s="137">
        <v>111237337.81999999</v>
      </c>
      <c r="G218" s="137"/>
      <c r="H218" s="137">
        <v>111237337.81999999</v>
      </c>
      <c r="I218" s="137">
        <f>(Taulukko2[[#This Row],[Sote-nettokustannus TP2021 (oikaisut huomioitu)]]+Taulukko2[[#This Row],[Sote-nettokustannus TP2022 (oikaisut huomioitu)]])/2</f>
        <v>106095970.05</v>
      </c>
      <c r="J218" s="140">
        <f t="shared" si="15"/>
        <v>109892743.50024118</v>
      </c>
      <c r="K218" s="137">
        <v>2327910.8200000003</v>
      </c>
      <c r="L218" s="137">
        <v>2527806.09</v>
      </c>
      <c r="M218" s="137">
        <f t="shared" si="16"/>
        <v>2427858.4550000001</v>
      </c>
      <c r="N218" s="140">
        <f t="shared" si="17"/>
        <v>2491927.6445015538</v>
      </c>
      <c r="O218" s="141">
        <f t="shared" si="14"/>
        <v>112384671.14474273</v>
      </c>
    </row>
    <row r="219" spans="1:15" ht="15" x14ac:dyDescent="0.25">
      <c r="A219" s="136">
        <v>697</v>
      </c>
      <c r="B219" s="136" t="s">
        <v>222</v>
      </c>
      <c r="C219" s="137">
        <v>7522239.3100000015</v>
      </c>
      <c r="D219" s="137">
        <v>-7388.2477868278729</v>
      </c>
      <c r="E219" s="137">
        <v>7514851.0622131731</v>
      </c>
      <c r="F219" s="137">
        <v>7431809.9100000001</v>
      </c>
      <c r="G219" s="137">
        <v>17658.332495864001</v>
      </c>
      <c r="H219" s="137">
        <v>7449468.2424958637</v>
      </c>
      <c r="I219" s="137">
        <f>(Taulukko2[[#This Row],[Sote-nettokustannus TP2021 (oikaisut huomioitu)]]+Taulukko2[[#This Row],[Sote-nettokustannus TP2022 (oikaisut huomioitu)]])/2</f>
        <v>7482159.652354518</v>
      </c>
      <c r="J219" s="140">
        <f t="shared" si="15"/>
        <v>7749917.8443493461</v>
      </c>
      <c r="K219" s="137">
        <v>174730.42</v>
      </c>
      <c r="L219" s="137">
        <v>167919.46</v>
      </c>
      <c r="M219" s="137">
        <f t="shared" si="16"/>
        <v>171324.94</v>
      </c>
      <c r="N219" s="140">
        <f t="shared" si="17"/>
        <v>175846.06437798697</v>
      </c>
      <c r="O219" s="141">
        <f t="shared" si="14"/>
        <v>7925763.9087273329</v>
      </c>
    </row>
    <row r="220" spans="1:15" ht="15" x14ac:dyDescent="0.25">
      <c r="A220" s="136">
        <v>698</v>
      </c>
      <c r="B220" s="136" t="s">
        <v>223</v>
      </c>
      <c r="C220" s="137">
        <v>230450816.81999999</v>
      </c>
      <c r="D220" s="137"/>
      <c r="E220" s="137">
        <v>230450816.81999999</v>
      </c>
      <c r="F220" s="137">
        <v>261483805.03999999</v>
      </c>
      <c r="G220" s="137"/>
      <c r="H220" s="137">
        <v>261483805.03999999</v>
      </c>
      <c r="I220" s="137">
        <f>(Taulukko2[[#This Row],[Sote-nettokustannus TP2021 (oikaisut huomioitu)]]+Taulukko2[[#This Row],[Sote-nettokustannus TP2022 (oikaisut huomioitu)]])/2</f>
        <v>245967310.93000001</v>
      </c>
      <c r="J220" s="140">
        <f t="shared" si="15"/>
        <v>254769550.59401488</v>
      </c>
      <c r="K220" s="137">
        <v>5062046</v>
      </c>
      <c r="L220" s="137">
        <v>5536127</v>
      </c>
      <c r="M220" s="137">
        <f t="shared" si="16"/>
        <v>5299086.5</v>
      </c>
      <c r="N220" s="140">
        <f t="shared" si="17"/>
        <v>5438925.0381381819</v>
      </c>
      <c r="O220" s="141">
        <f t="shared" si="14"/>
        <v>260208475.63215306</v>
      </c>
    </row>
    <row r="221" spans="1:15" ht="15" x14ac:dyDescent="0.25">
      <c r="A221" s="136">
        <v>700</v>
      </c>
      <c r="B221" s="136" t="s">
        <v>224</v>
      </c>
      <c r="C221" s="137">
        <v>21963024.252547704</v>
      </c>
      <c r="D221" s="137">
        <v>-32815.78</v>
      </c>
      <c r="E221" s="137">
        <v>21930208.472547702</v>
      </c>
      <c r="F221" s="137">
        <v>21988362.33925328</v>
      </c>
      <c r="G221" s="137">
        <v>-1555.86</v>
      </c>
      <c r="H221" s="137">
        <v>21986806.479253281</v>
      </c>
      <c r="I221" s="137">
        <f>(Taulukko2[[#This Row],[Sote-nettokustannus TP2021 (oikaisut huomioitu)]]+Taulukko2[[#This Row],[Sote-nettokustannus TP2022 (oikaisut huomioitu)]])/2</f>
        <v>21958507.475900494</v>
      </c>
      <c r="J221" s="140">
        <f t="shared" si="15"/>
        <v>22744319.398371544</v>
      </c>
      <c r="K221" s="137">
        <v>417484.91</v>
      </c>
      <c r="L221" s="137">
        <v>454115</v>
      </c>
      <c r="M221" s="137">
        <f t="shared" si="16"/>
        <v>435799.95499999996</v>
      </c>
      <c r="N221" s="140">
        <f t="shared" si="17"/>
        <v>447300.35768787557</v>
      </c>
      <c r="O221" s="141">
        <f t="shared" si="14"/>
        <v>23191619.756059419</v>
      </c>
    </row>
    <row r="222" spans="1:15" ht="15" x14ac:dyDescent="0.25">
      <c r="A222" s="136">
        <v>702</v>
      </c>
      <c r="B222" s="136" t="s">
        <v>225</v>
      </c>
      <c r="C222" s="137">
        <v>18773998.02</v>
      </c>
      <c r="D222" s="137"/>
      <c r="E222" s="137">
        <v>18773998.02</v>
      </c>
      <c r="F222" s="137">
        <v>21249824.09</v>
      </c>
      <c r="G222" s="137"/>
      <c r="H222" s="137">
        <v>21249824.09</v>
      </c>
      <c r="I222" s="137">
        <f>(Taulukko2[[#This Row],[Sote-nettokustannus TP2021 (oikaisut huomioitu)]]+Taulukko2[[#This Row],[Sote-nettokustannus TP2022 (oikaisut huomioitu)]])/2</f>
        <v>20011911.055</v>
      </c>
      <c r="J222" s="140">
        <f t="shared" si="15"/>
        <v>20728061.654748555</v>
      </c>
      <c r="K222" s="137">
        <v>342714.24</v>
      </c>
      <c r="L222" s="137">
        <v>342688.4</v>
      </c>
      <c r="M222" s="137">
        <f t="shared" si="16"/>
        <v>342701.32</v>
      </c>
      <c r="N222" s="140">
        <f t="shared" si="17"/>
        <v>351744.92621530243</v>
      </c>
      <c r="O222" s="141">
        <f t="shared" si="14"/>
        <v>21079806.580963857</v>
      </c>
    </row>
    <row r="223" spans="1:15" ht="15" x14ac:dyDescent="0.25">
      <c r="A223" s="136">
        <v>704</v>
      </c>
      <c r="B223" s="136" t="s">
        <v>226</v>
      </c>
      <c r="C223" s="137">
        <v>17485581.800000001</v>
      </c>
      <c r="D223" s="137"/>
      <c r="E223" s="137">
        <v>17485581.800000001</v>
      </c>
      <c r="F223" s="137">
        <v>18382234.370000001</v>
      </c>
      <c r="G223" s="137"/>
      <c r="H223" s="137">
        <v>18382234.370000001</v>
      </c>
      <c r="I223" s="137">
        <f>(Taulukko2[[#This Row],[Sote-nettokustannus TP2021 (oikaisut huomioitu)]]+Taulukko2[[#This Row],[Sote-nettokustannus TP2022 (oikaisut huomioitu)]])/2</f>
        <v>17933908.085000001</v>
      </c>
      <c r="J223" s="140">
        <f t="shared" si="15"/>
        <v>18575694.818691246</v>
      </c>
      <c r="K223" s="137">
        <v>473436.38</v>
      </c>
      <c r="L223" s="137">
        <v>529559.66</v>
      </c>
      <c r="M223" s="137">
        <f t="shared" si="16"/>
        <v>501498.02</v>
      </c>
      <c r="N223" s="140">
        <f t="shared" si="17"/>
        <v>514732.1406349421</v>
      </c>
      <c r="O223" s="141">
        <f t="shared" si="14"/>
        <v>19090426.959326189</v>
      </c>
    </row>
    <row r="224" spans="1:15" ht="15" x14ac:dyDescent="0.25">
      <c r="A224" s="136">
        <v>707</v>
      </c>
      <c r="B224" s="136" t="s">
        <v>227</v>
      </c>
      <c r="C224" s="137">
        <v>11448989.66</v>
      </c>
      <c r="D224" s="137">
        <v>153841.44867867173</v>
      </c>
      <c r="E224" s="137">
        <v>11602831.108678672</v>
      </c>
      <c r="F224" s="137">
        <v>11482264.199999999</v>
      </c>
      <c r="G224" s="137">
        <v>-83085.196043982753</v>
      </c>
      <c r="H224" s="137">
        <v>11399179.003956016</v>
      </c>
      <c r="I224" s="137">
        <f>(Taulukko2[[#This Row],[Sote-nettokustannus TP2021 (oikaisut huomioitu)]]+Taulukko2[[#This Row],[Sote-nettokustannus TP2022 (oikaisut huomioitu)]])/2</f>
        <v>11501005.056317344</v>
      </c>
      <c r="J224" s="140">
        <f t="shared" si="15"/>
        <v>11912582.523664467</v>
      </c>
      <c r="K224" s="137">
        <v>254891.85000000006</v>
      </c>
      <c r="L224" s="137">
        <v>226104.97</v>
      </c>
      <c r="M224" s="137">
        <f t="shared" si="16"/>
        <v>240498.41000000003</v>
      </c>
      <c r="N224" s="140">
        <f t="shared" si="17"/>
        <v>246844.96540704183</v>
      </c>
      <c r="O224" s="141">
        <f t="shared" si="14"/>
        <v>12159427.489071509</v>
      </c>
    </row>
    <row r="225" spans="1:15" ht="15" x14ac:dyDescent="0.25">
      <c r="A225" s="136">
        <v>710</v>
      </c>
      <c r="B225" s="136" t="s">
        <v>228</v>
      </c>
      <c r="C225" s="137">
        <v>102090228.40000001</v>
      </c>
      <c r="D225" s="137"/>
      <c r="E225" s="137">
        <v>102090228.40000001</v>
      </c>
      <c r="F225" s="137">
        <v>118422566.29000001</v>
      </c>
      <c r="G225" s="137"/>
      <c r="H225" s="137">
        <v>118422566.29000001</v>
      </c>
      <c r="I225" s="137">
        <f>(Taulukko2[[#This Row],[Sote-nettokustannus TP2021 (oikaisut huomioitu)]]+Taulukko2[[#This Row],[Sote-nettokustannus TP2022 (oikaisut huomioitu)]])/2</f>
        <v>110256397.345</v>
      </c>
      <c r="J225" s="140">
        <f t="shared" si="15"/>
        <v>114202056.75092708</v>
      </c>
      <c r="K225" s="137">
        <v>1926987.31</v>
      </c>
      <c r="L225" s="137">
        <v>2004088.48</v>
      </c>
      <c r="M225" s="137">
        <f t="shared" si="16"/>
        <v>1965537.895</v>
      </c>
      <c r="N225" s="140">
        <f t="shared" si="17"/>
        <v>2017406.8248413978</v>
      </c>
      <c r="O225" s="141">
        <f t="shared" si="14"/>
        <v>116219463.57576847</v>
      </c>
    </row>
    <row r="226" spans="1:15" ht="15" x14ac:dyDescent="0.25">
      <c r="A226" s="136">
        <v>729</v>
      </c>
      <c r="B226" s="136" t="s">
        <v>229</v>
      </c>
      <c r="C226" s="137">
        <v>40991165.030000001</v>
      </c>
      <c r="D226" s="137"/>
      <c r="E226" s="137">
        <v>40991165.030000001</v>
      </c>
      <c r="F226" s="137">
        <v>43852601.780000001</v>
      </c>
      <c r="G226" s="137"/>
      <c r="H226" s="137">
        <v>43852601.780000001</v>
      </c>
      <c r="I226" s="137">
        <f>(Taulukko2[[#This Row],[Sote-nettokustannus TP2021 (oikaisut huomioitu)]]+Taulukko2[[#This Row],[Sote-nettokustannus TP2022 (oikaisut huomioitu)]])/2</f>
        <v>42421883.405000001</v>
      </c>
      <c r="J226" s="140">
        <f t="shared" si="15"/>
        <v>43940002.147355855</v>
      </c>
      <c r="K226" s="137">
        <v>864529.04</v>
      </c>
      <c r="L226" s="137">
        <v>888188</v>
      </c>
      <c r="M226" s="137">
        <f t="shared" si="16"/>
        <v>876358.52</v>
      </c>
      <c r="N226" s="140">
        <f t="shared" si="17"/>
        <v>899484.90118319844</v>
      </c>
      <c r="O226" s="141">
        <f t="shared" si="14"/>
        <v>44839487.04853905</v>
      </c>
    </row>
    <row r="227" spans="1:15" ht="15" x14ac:dyDescent="0.25">
      <c r="A227" s="136">
        <v>732</v>
      </c>
      <c r="B227" s="136" t="s">
        <v>230</v>
      </c>
      <c r="C227" s="137">
        <v>22034571.77</v>
      </c>
      <c r="D227" s="137"/>
      <c r="E227" s="137">
        <v>22034571.77</v>
      </c>
      <c r="F227" s="137">
        <v>23090500.43</v>
      </c>
      <c r="G227" s="137"/>
      <c r="H227" s="137">
        <v>23090500.43</v>
      </c>
      <c r="I227" s="137">
        <f>(Taulukko2[[#This Row],[Sote-nettokustannus TP2021 (oikaisut huomioitu)]]+Taulukko2[[#This Row],[Sote-nettokustannus TP2022 (oikaisut huomioitu)]])/2</f>
        <v>22562536.100000001</v>
      </c>
      <c r="J227" s="140">
        <f t="shared" si="15"/>
        <v>23369963.922133274</v>
      </c>
      <c r="K227" s="137">
        <v>375854</v>
      </c>
      <c r="L227" s="137">
        <v>406920</v>
      </c>
      <c r="M227" s="137">
        <f t="shared" si="16"/>
        <v>391387</v>
      </c>
      <c r="N227" s="140">
        <f t="shared" si="17"/>
        <v>401715.38130237896</v>
      </c>
      <c r="O227" s="141">
        <f t="shared" si="14"/>
        <v>23771679.303435653</v>
      </c>
    </row>
    <row r="228" spans="1:15" ht="15" x14ac:dyDescent="0.25">
      <c r="A228" s="136">
        <v>734</v>
      </c>
      <c r="B228" s="136" t="s">
        <v>231</v>
      </c>
      <c r="C228" s="137">
        <v>198809925.49000001</v>
      </c>
      <c r="D228" s="137">
        <v>-1920104.2898800001</v>
      </c>
      <c r="E228" s="137">
        <v>196889821.20012</v>
      </c>
      <c r="F228" s="137">
        <v>209575956.34999999</v>
      </c>
      <c r="G228" s="137">
        <v>3330522.3102899999</v>
      </c>
      <c r="H228" s="137">
        <v>212906478.66029</v>
      </c>
      <c r="I228" s="137">
        <f>(Taulukko2[[#This Row],[Sote-nettokustannus TP2021 (oikaisut huomioitu)]]+Taulukko2[[#This Row],[Sote-nettokustannus TP2022 (oikaisut huomioitu)]])/2</f>
        <v>204898149.93020499</v>
      </c>
      <c r="J228" s="140">
        <f t="shared" si="15"/>
        <v>212230679.66994828</v>
      </c>
      <c r="K228" s="137">
        <v>3910534.27</v>
      </c>
      <c r="L228" s="137">
        <v>4337252.12</v>
      </c>
      <c r="M228" s="137">
        <f t="shared" si="16"/>
        <v>4123893.1950000003</v>
      </c>
      <c r="N228" s="140">
        <f t="shared" si="17"/>
        <v>4232719.3475504061</v>
      </c>
      <c r="O228" s="141">
        <f t="shared" si="14"/>
        <v>216463399.01749867</v>
      </c>
    </row>
    <row r="229" spans="1:15" ht="15" x14ac:dyDescent="0.25">
      <c r="A229" s="136">
        <v>738</v>
      </c>
      <c r="B229" s="136" t="s">
        <v>232</v>
      </c>
      <c r="C229" s="137">
        <v>10136938.25</v>
      </c>
      <c r="D229" s="137">
        <v>-86621.246159999995</v>
      </c>
      <c r="E229" s="137">
        <v>10050317.003839999</v>
      </c>
      <c r="F229" s="137">
        <v>9742676.2400000002</v>
      </c>
      <c r="G229" s="137">
        <v>150249.12677999999</v>
      </c>
      <c r="H229" s="137">
        <v>9892925.3667799998</v>
      </c>
      <c r="I229" s="137">
        <f>(Taulukko2[[#This Row],[Sote-nettokustannus TP2021 (oikaisut huomioitu)]]+Taulukko2[[#This Row],[Sote-nettokustannus TP2022 (oikaisut huomioitu)]])/2</f>
        <v>9971621.1853099987</v>
      </c>
      <c r="J229" s="140">
        <f t="shared" si="15"/>
        <v>10328467.78895013</v>
      </c>
      <c r="K229" s="137">
        <v>217311.49000000002</v>
      </c>
      <c r="L229" s="137">
        <v>254436.83</v>
      </c>
      <c r="M229" s="137">
        <f t="shared" si="16"/>
        <v>235874.16</v>
      </c>
      <c r="N229" s="140">
        <f t="shared" si="17"/>
        <v>242098.68524958249</v>
      </c>
      <c r="O229" s="141">
        <f t="shared" si="14"/>
        <v>10570566.474199712</v>
      </c>
    </row>
    <row r="230" spans="1:15" ht="15" x14ac:dyDescent="0.25">
      <c r="A230" s="136">
        <v>739</v>
      </c>
      <c r="B230" s="136" t="s">
        <v>233</v>
      </c>
      <c r="C230" s="137">
        <v>15042575.084713819</v>
      </c>
      <c r="D230" s="137">
        <v>-24276.71</v>
      </c>
      <c r="E230" s="137">
        <v>15018298.374713818</v>
      </c>
      <c r="F230" s="137">
        <v>16086074.242358463</v>
      </c>
      <c r="G230" s="137">
        <v>-1115.98</v>
      </c>
      <c r="H230" s="137">
        <v>16084958.262358462</v>
      </c>
      <c r="I230" s="137">
        <f>(Taulukko2[[#This Row],[Sote-nettokustannus TP2021 (oikaisut huomioitu)]]+Taulukko2[[#This Row],[Sote-nettokustannus TP2022 (oikaisut huomioitu)]])/2</f>
        <v>15551628.31853614</v>
      </c>
      <c r="J230" s="140">
        <f t="shared" si="15"/>
        <v>16108162.270579843</v>
      </c>
      <c r="K230" s="137">
        <v>292917.15999999997</v>
      </c>
      <c r="L230" s="137">
        <v>369700.04</v>
      </c>
      <c r="M230" s="137">
        <f t="shared" si="16"/>
        <v>331308.59999999998</v>
      </c>
      <c r="N230" s="140">
        <f t="shared" si="17"/>
        <v>340051.56169662595</v>
      </c>
      <c r="O230" s="141">
        <f t="shared" si="14"/>
        <v>16448213.832276469</v>
      </c>
    </row>
    <row r="231" spans="1:15" ht="15" x14ac:dyDescent="0.25">
      <c r="A231" s="136">
        <v>740</v>
      </c>
      <c r="B231" s="136" t="s">
        <v>234</v>
      </c>
      <c r="C231" s="137">
        <v>152596095.09000003</v>
      </c>
      <c r="D231" s="137"/>
      <c r="E231" s="137">
        <v>152596095.09000003</v>
      </c>
      <c r="F231" s="137">
        <v>158425126.58000001</v>
      </c>
      <c r="G231" s="137"/>
      <c r="H231" s="137">
        <v>158425126.58000001</v>
      </c>
      <c r="I231" s="137">
        <f>(Taulukko2[[#This Row],[Sote-nettokustannus TP2021 (oikaisut huomioitu)]]+Taulukko2[[#This Row],[Sote-nettokustannus TP2022 (oikaisut huomioitu)]])/2</f>
        <v>155510610.83500004</v>
      </c>
      <c r="J231" s="140">
        <f t="shared" si="15"/>
        <v>161075747.36347383</v>
      </c>
      <c r="K231" s="137">
        <v>3129611.34</v>
      </c>
      <c r="L231" s="137">
        <v>3395676.59</v>
      </c>
      <c r="M231" s="137">
        <f t="shared" si="16"/>
        <v>3262643.9649999999</v>
      </c>
      <c r="N231" s="140">
        <f t="shared" si="17"/>
        <v>3348742.4581140419</v>
      </c>
      <c r="O231" s="141">
        <f t="shared" si="14"/>
        <v>164424489.82158786</v>
      </c>
    </row>
    <row r="232" spans="1:15" ht="15" x14ac:dyDescent="0.25">
      <c r="A232" s="136">
        <v>742</v>
      </c>
      <c r="B232" s="136" t="s">
        <v>235</v>
      </c>
      <c r="C232" s="137">
        <v>5317514.1899999995</v>
      </c>
      <c r="D232" s="137"/>
      <c r="E232" s="137">
        <v>5317514.1899999995</v>
      </c>
      <c r="F232" s="137">
        <v>5202268.53</v>
      </c>
      <c r="G232" s="137"/>
      <c r="H232" s="137">
        <v>5202268.53</v>
      </c>
      <c r="I232" s="137">
        <f>(Taulukko2[[#This Row],[Sote-nettokustannus TP2021 (oikaisut huomioitu)]]+Taulukko2[[#This Row],[Sote-nettokustannus TP2022 (oikaisut huomioitu)]])/2</f>
        <v>5259891.3599999994</v>
      </c>
      <c r="J232" s="140">
        <f t="shared" si="15"/>
        <v>5448122.9757474158</v>
      </c>
      <c r="K232" s="137">
        <v>201742.86</v>
      </c>
      <c r="L232" s="137">
        <v>224089.4</v>
      </c>
      <c r="M232" s="137">
        <f t="shared" si="16"/>
        <v>212916.13</v>
      </c>
      <c r="N232" s="140">
        <f t="shared" si="17"/>
        <v>218534.81170395768</v>
      </c>
      <c r="O232" s="141">
        <f t="shared" si="14"/>
        <v>5666657.7874513734</v>
      </c>
    </row>
    <row r="233" spans="1:15" ht="15" x14ac:dyDescent="0.25">
      <c r="A233" s="136">
        <v>743</v>
      </c>
      <c r="B233" s="136" t="s">
        <v>236</v>
      </c>
      <c r="C233" s="137">
        <v>231561747.38999996</v>
      </c>
      <c r="D233" s="137"/>
      <c r="E233" s="137">
        <v>231561747.38999996</v>
      </c>
      <c r="F233" s="137">
        <v>236799651.40000001</v>
      </c>
      <c r="G233" s="137">
        <v>6956018</v>
      </c>
      <c r="H233" s="137">
        <v>243755669.40000001</v>
      </c>
      <c r="I233" s="137">
        <f>(Taulukko2[[#This Row],[Sote-nettokustannus TP2021 (oikaisut huomioitu)]]+Taulukko2[[#This Row],[Sote-nettokustannus TP2022 (oikaisut huomioitu)]])/2</f>
        <v>237658708.39499998</v>
      </c>
      <c r="J233" s="140">
        <f t="shared" si="15"/>
        <v>246163614.60234702</v>
      </c>
      <c r="K233" s="137">
        <v>6204494.4199999971</v>
      </c>
      <c r="L233" s="137">
        <v>6561659.8700000001</v>
      </c>
      <c r="M233" s="137">
        <f t="shared" si="16"/>
        <v>6383077.1449999986</v>
      </c>
      <c r="N233" s="140">
        <f t="shared" si="17"/>
        <v>6551521.3054755908</v>
      </c>
      <c r="O233" s="141">
        <f t="shared" si="14"/>
        <v>252715135.90782261</v>
      </c>
    </row>
    <row r="234" spans="1:15" ht="15" x14ac:dyDescent="0.25">
      <c r="A234" s="136">
        <v>746</v>
      </c>
      <c r="B234" s="136" t="s">
        <v>237</v>
      </c>
      <c r="C234" s="137">
        <v>19999788.759999998</v>
      </c>
      <c r="D234" s="137">
        <v>-23540.607000000004</v>
      </c>
      <c r="E234" s="137">
        <v>19976248.152999997</v>
      </c>
      <c r="F234" s="137">
        <v>20513741.710000001</v>
      </c>
      <c r="G234" s="137">
        <v>263119.59612</v>
      </c>
      <c r="H234" s="137">
        <v>20776861.306120001</v>
      </c>
      <c r="I234" s="137">
        <f>(Taulukko2[[#This Row],[Sote-nettokustannus TP2021 (oikaisut huomioitu)]]+Taulukko2[[#This Row],[Sote-nettokustannus TP2022 (oikaisut huomioitu)]])/2</f>
        <v>20376554.729559999</v>
      </c>
      <c r="J234" s="140">
        <f t="shared" si="15"/>
        <v>21105754.547122531</v>
      </c>
      <c r="K234" s="137">
        <v>574252.98</v>
      </c>
      <c r="L234" s="137">
        <v>788507.74</v>
      </c>
      <c r="M234" s="137">
        <f t="shared" si="16"/>
        <v>681380.36</v>
      </c>
      <c r="N234" s="140">
        <f t="shared" si="17"/>
        <v>699361.42776676849</v>
      </c>
      <c r="O234" s="141">
        <f t="shared" si="14"/>
        <v>21805115.974889301</v>
      </c>
    </row>
    <row r="235" spans="1:15" ht="15" x14ac:dyDescent="0.25">
      <c r="A235" s="136">
        <v>747</v>
      </c>
      <c r="B235" s="136" t="s">
        <v>238</v>
      </c>
      <c r="C235" s="137">
        <v>5742077.8800000008</v>
      </c>
      <c r="D235" s="137"/>
      <c r="E235" s="137">
        <v>5742077.8800000008</v>
      </c>
      <c r="F235" s="137">
        <v>6416324.5599999996</v>
      </c>
      <c r="G235" s="137"/>
      <c r="H235" s="137">
        <v>6416324.5599999996</v>
      </c>
      <c r="I235" s="137">
        <f>(Taulukko2[[#This Row],[Sote-nettokustannus TP2021 (oikaisut huomioitu)]]+Taulukko2[[#This Row],[Sote-nettokustannus TP2022 (oikaisut huomioitu)]])/2</f>
        <v>6079201.2200000007</v>
      </c>
      <c r="J235" s="140">
        <f t="shared" si="15"/>
        <v>6296752.8365212716</v>
      </c>
      <c r="K235" s="137">
        <v>145015.81999999998</v>
      </c>
      <c r="L235" s="137">
        <v>144545.12</v>
      </c>
      <c r="M235" s="137">
        <f t="shared" si="16"/>
        <v>144780.46999999997</v>
      </c>
      <c r="N235" s="140">
        <f t="shared" si="17"/>
        <v>148601.10762796827</v>
      </c>
      <c r="O235" s="141">
        <f t="shared" si="14"/>
        <v>6445353.9441492399</v>
      </c>
    </row>
    <row r="236" spans="1:15" ht="15" x14ac:dyDescent="0.25">
      <c r="A236" s="136">
        <v>748</v>
      </c>
      <c r="B236" s="136" t="s">
        <v>239</v>
      </c>
      <c r="C236" s="137">
        <v>22929311.57</v>
      </c>
      <c r="D236" s="137">
        <v>-28771.853000000003</v>
      </c>
      <c r="E236" s="137">
        <v>22900539.717</v>
      </c>
      <c r="F236" s="137">
        <v>20621883.469999999</v>
      </c>
      <c r="G236" s="137">
        <v>321590.61748000002</v>
      </c>
      <c r="H236" s="137">
        <v>20943474.087479997</v>
      </c>
      <c r="I236" s="137">
        <f>(Taulukko2[[#This Row],[Sote-nettokustannus TP2021 (oikaisut huomioitu)]]+Taulukko2[[#This Row],[Sote-nettokustannus TP2022 (oikaisut huomioitu)]])/2</f>
        <v>21922006.902240001</v>
      </c>
      <c r="J236" s="140">
        <f t="shared" si="15"/>
        <v>22706512.607246548</v>
      </c>
      <c r="K236" s="137">
        <v>549826.03</v>
      </c>
      <c r="L236" s="137">
        <v>658100.84</v>
      </c>
      <c r="M236" s="137">
        <f t="shared" si="16"/>
        <v>603963.43500000006</v>
      </c>
      <c r="N236" s="140">
        <f t="shared" si="17"/>
        <v>619901.53373443568</v>
      </c>
      <c r="O236" s="141">
        <f t="shared" si="14"/>
        <v>23326414.140980985</v>
      </c>
    </row>
    <row r="237" spans="1:15" ht="15" x14ac:dyDescent="0.25">
      <c r="A237" s="136">
        <v>749</v>
      </c>
      <c r="B237" s="136" t="s">
        <v>240</v>
      </c>
      <c r="C237" s="137">
        <v>76058931.269999951</v>
      </c>
      <c r="D237" s="137"/>
      <c r="E237" s="137">
        <v>76058931.269999951</v>
      </c>
      <c r="F237" s="137">
        <v>82668070.579999998</v>
      </c>
      <c r="G237" s="137"/>
      <c r="H237" s="137">
        <v>82668070.579999998</v>
      </c>
      <c r="I237" s="137">
        <f>(Taulukko2[[#This Row],[Sote-nettokustannus TP2021 (oikaisut huomioitu)]]+Taulukko2[[#This Row],[Sote-nettokustannus TP2022 (oikaisut huomioitu)]])/2</f>
        <v>79363500.924999982</v>
      </c>
      <c r="J237" s="140">
        <f t="shared" si="15"/>
        <v>82203620.423301622</v>
      </c>
      <c r="K237" s="137">
        <v>1688178.1800000002</v>
      </c>
      <c r="L237" s="137">
        <v>1990378.2</v>
      </c>
      <c r="M237" s="137">
        <f t="shared" si="16"/>
        <v>1839278.19</v>
      </c>
      <c r="N237" s="140">
        <f t="shared" si="17"/>
        <v>1887815.2299820876</v>
      </c>
      <c r="O237" s="141">
        <f t="shared" si="14"/>
        <v>84091435.653283715</v>
      </c>
    </row>
    <row r="238" spans="1:15" ht="15" x14ac:dyDescent="0.25">
      <c r="A238" s="136">
        <v>751</v>
      </c>
      <c r="B238" s="136" t="s">
        <v>241</v>
      </c>
      <c r="C238" s="137">
        <v>12533495.720000003</v>
      </c>
      <c r="D238" s="137"/>
      <c r="E238" s="137">
        <v>12533495.720000003</v>
      </c>
      <c r="F238" s="137">
        <v>12356421.51</v>
      </c>
      <c r="G238" s="137"/>
      <c r="H238" s="137">
        <v>12356421.51</v>
      </c>
      <c r="I238" s="137">
        <f>(Taulukko2[[#This Row],[Sote-nettokustannus TP2021 (oikaisut huomioitu)]]+Taulukko2[[#This Row],[Sote-nettokustannus TP2022 (oikaisut huomioitu)]])/2</f>
        <v>12444958.615000002</v>
      </c>
      <c r="J238" s="140">
        <f t="shared" si="15"/>
        <v>12890316.60962048</v>
      </c>
      <c r="K238" s="137">
        <v>232562.91999999998</v>
      </c>
      <c r="L238" s="137">
        <v>281846.37</v>
      </c>
      <c r="M238" s="137">
        <f t="shared" si="16"/>
        <v>257204.64499999999</v>
      </c>
      <c r="N238" s="140">
        <f t="shared" si="17"/>
        <v>263992.06422011461</v>
      </c>
      <c r="O238" s="141">
        <f t="shared" si="14"/>
        <v>13154308.673840594</v>
      </c>
    </row>
    <row r="239" spans="1:15" ht="15" x14ac:dyDescent="0.25">
      <c r="A239" s="136">
        <v>753</v>
      </c>
      <c r="B239" s="136" t="s">
        <v>242</v>
      </c>
      <c r="C239" s="137">
        <v>59890013.310000002</v>
      </c>
      <c r="D239" s="137"/>
      <c r="E239" s="137">
        <v>59890013.310000002</v>
      </c>
      <c r="F239" s="137">
        <v>64111303.810000002</v>
      </c>
      <c r="G239" s="137"/>
      <c r="H239" s="137">
        <v>64111303.810000002</v>
      </c>
      <c r="I239" s="137">
        <f>(Taulukko2[[#This Row],[Sote-nettokustannus TP2021 (oikaisut huomioitu)]]+Taulukko2[[#This Row],[Sote-nettokustannus TP2022 (oikaisut huomioitu)]])/2</f>
        <v>62000658.560000002</v>
      </c>
      <c r="J239" s="140">
        <f t="shared" si="15"/>
        <v>64219427.60662014</v>
      </c>
      <c r="K239" s="137">
        <v>2442219.66</v>
      </c>
      <c r="L239" s="137">
        <v>2391911.2799999998</v>
      </c>
      <c r="M239" s="137">
        <f t="shared" si="16"/>
        <v>2417065.4699999997</v>
      </c>
      <c r="N239" s="140">
        <f t="shared" si="17"/>
        <v>2480849.8414966865</v>
      </c>
      <c r="O239" s="141">
        <f t="shared" si="14"/>
        <v>66700277.448116824</v>
      </c>
    </row>
    <row r="240" spans="1:15" ht="15" x14ac:dyDescent="0.25">
      <c r="A240" s="136">
        <v>755</v>
      </c>
      <c r="B240" s="136" t="s">
        <v>243</v>
      </c>
      <c r="C240" s="137">
        <v>18605811</v>
      </c>
      <c r="D240" s="137"/>
      <c r="E240" s="137">
        <v>18605811</v>
      </c>
      <c r="F240" s="137">
        <v>18888331.719999999</v>
      </c>
      <c r="G240" s="137"/>
      <c r="H240" s="137">
        <v>18888331.719999999</v>
      </c>
      <c r="I240" s="137">
        <f>(Taulukko2[[#This Row],[Sote-nettokustannus TP2021 (oikaisut huomioitu)]]+Taulukko2[[#This Row],[Sote-nettokustannus TP2022 (oikaisut huomioitu)]])/2</f>
        <v>18747071.359999999</v>
      </c>
      <c r="J240" s="140">
        <f t="shared" si="15"/>
        <v>19417958.131437976</v>
      </c>
      <c r="K240" s="137">
        <v>420096.32</v>
      </c>
      <c r="L240" s="137">
        <v>463084.27</v>
      </c>
      <c r="M240" s="137">
        <f t="shared" si="16"/>
        <v>441590.29500000004</v>
      </c>
      <c r="N240" s="140">
        <f t="shared" si="17"/>
        <v>453243.50000218459</v>
      </c>
      <c r="O240" s="141">
        <f t="shared" si="14"/>
        <v>19871201.631440159</v>
      </c>
    </row>
    <row r="241" spans="1:15" ht="15" x14ac:dyDescent="0.25">
      <c r="A241" s="136">
        <v>758</v>
      </c>
      <c r="B241" s="136" t="s">
        <v>244</v>
      </c>
      <c r="C241" s="137">
        <v>40900343.770000011</v>
      </c>
      <c r="D241" s="137"/>
      <c r="E241" s="137">
        <v>40900343.770000011</v>
      </c>
      <c r="F241" s="137">
        <v>39660427.200000003</v>
      </c>
      <c r="G241" s="137">
        <v>-414579</v>
      </c>
      <c r="H241" s="137">
        <v>39245848.200000003</v>
      </c>
      <c r="I241" s="137">
        <f>(Taulukko2[[#This Row],[Sote-nettokustannus TP2021 (oikaisut huomioitu)]]+Taulukko2[[#This Row],[Sote-nettokustannus TP2022 (oikaisut huomioitu)]])/2</f>
        <v>40073095.985000007</v>
      </c>
      <c r="J241" s="140">
        <f t="shared" si="15"/>
        <v>41507160.510100357</v>
      </c>
      <c r="K241" s="137">
        <v>818708</v>
      </c>
      <c r="L241" s="137">
        <v>902857</v>
      </c>
      <c r="M241" s="137">
        <f t="shared" si="16"/>
        <v>860782.5</v>
      </c>
      <c r="N241" s="140">
        <f t="shared" si="17"/>
        <v>883497.84281520592</v>
      </c>
      <c r="O241" s="141">
        <f t="shared" si="14"/>
        <v>42390658.352915563</v>
      </c>
    </row>
    <row r="242" spans="1:15" ht="15" x14ac:dyDescent="0.25">
      <c r="A242" s="136">
        <v>759</v>
      </c>
      <c r="B242" s="136" t="s">
        <v>245</v>
      </c>
      <c r="C242" s="137">
        <v>9501749.8400000017</v>
      </c>
      <c r="D242" s="137"/>
      <c r="E242" s="137">
        <v>9501749.8400000017</v>
      </c>
      <c r="F242" s="137">
        <v>9574476.8100000005</v>
      </c>
      <c r="G242" s="137"/>
      <c r="H242" s="137">
        <v>9574476.8100000005</v>
      </c>
      <c r="I242" s="137">
        <f>(Taulukko2[[#This Row],[Sote-nettokustannus TP2021 (oikaisut huomioitu)]]+Taulukko2[[#This Row],[Sote-nettokustannus TP2022 (oikaisut huomioitu)]])/2</f>
        <v>9538113.3250000011</v>
      </c>
      <c r="J242" s="140">
        <f t="shared" si="15"/>
        <v>9879446.3221033309</v>
      </c>
      <c r="K242" s="137">
        <v>179777.65</v>
      </c>
      <c r="L242" s="137">
        <v>190615.54</v>
      </c>
      <c r="M242" s="137">
        <f t="shared" si="16"/>
        <v>185196.595</v>
      </c>
      <c r="N242" s="140">
        <f t="shared" si="17"/>
        <v>190083.78095421474</v>
      </c>
      <c r="O242" s="141">
        <f t="shared" si="14"/>
        <v>10069530.103057545</v>
      </c>
    </row>
    <row r="243" spans="1:15" ht="15" x14ac:dyDescent="0.25">
      <c r="A243" s="136">
        <v>761</v>
      </c>
      <c r="B243" s="136" t="s">
        <v>246</v>
      </c>
      <c r="C243" s="137">
        <v>35484373.149999999</v>
      </c>
      <c r="D243" s="137">
        <v>-317611.23591999995</v>
      </c>
      <c r="E243" s="137">
        <v>35166761.914080001</v>
      </c>
      <c r="F243" s="137">
        <v>38358226.539999999</v>
      </c>
      <c r="G243" s="137">
        <v>515787.28035999998</v>
      </c>
      <c r="H243" s="137">
        <v>38874013.820359997</v>
      </c>
      <c r="I243" s="137">
        <f>(Taulukko2[[#This Row],[Sote-nettokustannus TP2021 (oikaisut huomioitu)]]+Taulukko2[[#This Row],[Sote-nettokustannus TP2022 (oikaisut huomioitu)]])/2</f>
        <v>37020387.867219999</v>
      </c>
      <c r="J243" s="140">
        <f t="shared" si="15"/>
        <v>38345207.515936635</v>
      </c>
      <c r="K243" s="137">
        <v>633550.12</v>
      </c>
      <c r="L243" s="137">
        <v>703895.26</v>
      </c>
      <c r="M243" s="137">
        <f t="shared" si="16"/>
        <v>668722.68999999994</v>
      </c>
      <c r="N243" s="140">
        <f t="shared" si="17"/>
        <v>686369.73225708189</v>
      </c>
      <c r="O243" s="141">
        <f t="shared" si="14"/>
        <v>39031577.248193718</v>
      </c>
    </row>
    <row r="244" spans="1:15" ht="15" x14ac:dyDescent="0.25">
      <c r="A244" s="136">
        <v>762</v>
      </c>
      <c r="B244" s="136" t="s">
        <v>247</v>
      </c>
      <c r="C244" s="137">
        <v>16688603.719999999</v>
      </c>
      <c r="D244" s="137"/>
      <c r="E244" s="137">
        <v>16688603.719999999</v>
      </c>
      <c r="F244" s="137">
        <v>19304482.43</v>
      </c>
      <c r="G244" s="137"/>
      <c r="H244" s="137">
        <v>19304482.43</v>
      </c>
      <c r="I244" s="137">
        <f>(Taulukko2[[#This Row],[Sote-nettokustannus TP2021 (oikaisut huomioitu)]]+Taulukko2[[#This Row],[Sote-nettokustannus TP2022 (oikaisut huomioitu)]])/2</f>
        <v>17996543.074999999</v>
      </c>
      <c r="J244" s="140">
        <f t="shared" si="15"/>
        <v>18640571.278060686</v>
      </c>
      <c r="K244" s="137">
        <v>408865.48</v>
      </c>
      <c r="L244" s="137">
        <v>462280</v>
      </c>
      <c r="M244" s="137">
        <f t="shared" si="16"/>
        <v>435572.74</v>
      </c>
      <c r="N244" s="140">
        <f t="shared" si="17"/>
        <v>447067.14667074266</v>
      </c>
      <c r="O244" s="141">
        <f t="shared" si="14"/>
        <v>19087638.42473143</v>
      </c>
    </row>
    <row r="245" spans="1:15" ht="15" x14ac:dyDescent="0.25">
      <c r="A245" s="136">
        <v>765</v>
      </c>
      <c r="B245" s="136" t="s">
        <v>248</v>
      </c>
      <c r="C245" s="137">
        <v>43681755.089999996</v>
      </c>
      <c r="D245" s="137">
        <v>-42362.57605449832</v>
      </c>
      <c r="E245" s="137">
        <v>43639392.513945498</v>
      </c>
      <c r="F245" s="137">
        <v>43507982.170000002</v>
      </c>
      <c r="G245" s="137">
        <v>103021.48597508494</v>
      </c>
      <c r="H245" s="137">
        <v>43611003.655975088</v>
      </c>
      <c r="I245" s="137">
        <f>(Taulukko2[[#This Row],[Sote-nettokustannus TP2021 (oikaisut huomioitu)]]+Taulukko2[[#This Row],[Sote-nettokustannus TP2022 (oikaisut huomioitu)]])/2</f>
        <v>43625198.084960297</v>
      </c>
      <c r="J245" s="140">
        <f t="shared" si="15"/>
        <v>45186378.908062533</v>
      </c>
      <c r="K245" s="137">
        <v>1409257.45</v>
      </c>
      <c r="L245" s="137">
        <v>1461256.02</v>
      </c>
      <c r="M245" s="137">
        <f t="shared" si="16"/>
        <v>1435256.7349999999</v>
      </c>
      <c r="N245" s="140">
        <f t="shared" si="17"/>
        <v>1473131.9807947949</v>
      </c>
      <c r="O245" s="141">
        <f t="shared" si="14"/>
        <v>46659510.888857327</v>
      </c>
    </row>
    <row r="246" spans="1:15" ht="15" x14ac:dyDescent="0.25">
      <c r="A246" s="136">
        <v>768</v>
      </c>
      <c r="B246" s="136" t="s">
        <v>249</v>
      </c>
      <c r="C246" s="137">
        <v>12413723.74</v>
      </c>
      <c r="D246" s="137"/>
      <c r="E246" s="137">
        <v>12413723.74</v>
      </c>
      <c r="F246" s="137">
        <v>11705397.66</v>
      </c>
      <c r="G246" s="137"/>
      <c r="H246" s="137">
        <v>11705397.66</v>
      </c>
      <c r="I246" s="137">
        <f>(Taulukko2[[#This Row],[Sote-nettokustannus TP2021 (oikaisut huomioitu)]]+Taulukko2[[#This Row],[Sote-nettokustannus TP2022 (oikaisut huomioitu)]])/2</f>
        <v>12059560.699999999</v>
      </c>
      <c r="J246" s="140">
        <f t="shared" si="15"/>
        <v>12491126.761045991</v>
      </c>
      <c r="K246" s="137">
        <v>354531.39</v>
      </c>
      <c r="L246" s="137">
        <v>387745.56</v>
      </c>
      <c r="M246" s="137">
        <f t="shared" si="16"/>
        <v>371138.47499999998</v>
      </c>
      <c r="N246" s="140">
        <f t="shared" si="17"/>
        <v>380932.51436713134</v>
      </c>
      <c r="O246" s="141">
        <f t="shared" si="14"/>
        <v>12872059.275413122</v>
      </c>
    </row>
    <row r="247" spans="1:15" ht="15" x14ac:dyDescent="0.25">
      <c r="A247" s="136">
        <v>777</v>
      </c>
      <c r="B247" s="136" t="s">
        <v>250</v>
      </c>
      <c r="C247" s="137">
        <v>38636727.240000002</v>
      </c>
      <c r="D247" s="137">
        <v>-38539.514340445021</v>
      </c>
      <c r="E247" s="137">
        <v>38598187.725659557</v>
      </c>
      <c r="F247" s="137">
        <v>39710129.130000003</v>
      </c>
      <c r="G247" s="137">
        <v>95751.564085182967</v>
      </c>
      <c r="H247" s="137">
        <v>39805880.694085188</v>
      </c>
      <c r="I247" s="137">
        <f>(Taulukko2[[#This Row],[Sote-nettokustannus TP2021 (oikaisut huomioitu)]]+Taulukko2[[#This Row],[Sote-nettokustannus TP2022 (oikaisut huomioitu)]])/2</f>
        <v>39202034.209872372</v>
      </c>
      <c r="J247" s="140">
        <f t="shared" si="15"/>
        <v>40604926.728912875</v>
      </c>
      <c r="K247" s="137">
        <v>1049563.73</v>
      </c>
      <c r="L247" s="137">
        <v>1073070.5900000001</v>
      </c>
      <c r="M247" s="137">
        <f t="shared" si="16"/>
        <v>1061317.1600000001</v>
      </c>
      <c r="N247" s="140">
        <f t="shared" si="17"/>
        <v>1089324.4477005061</v>
      </c>
      <c r="O247" s="141">
        <f t="shared" si="14"/>
        <v>41694251.176613383</v>
      </c>
    </row>
    <row r="248" spans="1:15" ht="15" x14ac:dyDescent="0.25">
      <c r="A248" s="136">
        <v>778</v>
      </c>
      <c r="B248" s="136" t="s">
        <v>251</v>
      </c>
      <c r="C248" s="137">
        <v>33404704.340000004</v>
      </c>
      <c r="D248" s="137"/>
      <c r="E248" s="137">
        <v>33404704.340000004</v>
      </c>
      <c r="F248" s="137">
        <v>33760371.649999999</v>
      </c>
      <c r="G248" s="137"/>
      <c r="H248" s="137">
        <v>33760371.649999999</v>
      </c>
      <c r="I248" s="137">
        <f>(Taulukko2[[#This Row],[Sote-nettokustannus TP2021 (oikaisut huomioitu)]]+Taulukko2[[#This Row],[Sote-nettokustannus TP2022 (oikaisut huomioitu)]])/2</f>
        <v>33582537.995000005</v>
      </c>
      <c r="J248" s="140">
        <f t="shared" si="15"/>
        <v>34784330.000775926</v>
      </c>
      <c r="K248" s="137">
        <v>630950.09</v>
      </c>
      <c r="L248" s="137">
        <v>713789.69</v>
      </c>
      <c r="M248" s="137">
        <f t="shared" si="16"/>
        <v>672369.8899999999</v>
      </c>
      <c r="N248" s="140">
        <f t="shared" si="17"/>
        <v>690113.17886794545</v>
      </c>
      <c r="O248" s="141">
        <f t="shared" si="14"/>
        <v>35474443.179643869</v>
      </c>
    </row>
    <row r="249" spans="1:15" ht="15" x14ac:dyDescent="0.25">
      <c r="A249" s="136">
        <v>781</v>
      </c>
      <c r="B249" s="136" t="s">
        <v>252</v>
      </c>
      <c r="C249" s="137">
        <v>16826641.870000001</v>
      </c>
      <c r="D249" s="137">
        <v>1475.7962766974999</v>
      </c>
      <c r="E249" s="137">
        <v>16828117.666276697</v>
      </c>
      <c r="F249" s="137">
        <v>17948537.289999999</v>
      </c>
      <c r="G249" s="137">
        <v>148244.69493562498</v>
      </c>
      <c r="H249" s="137">
        <v>18096781.984935623</v>
      </c>
      <c r="I249" s="137">
        <f>(Taulukko2[[#This Row],[Sote-nettokustannus TP2021 (oikaisut huomioitu)]]+Taulukko2[[#This Row],[Sote-nettokustannus TP2022 (oikaisut huomioitu)]])/2</f>
        <v>17462449.82560616</v>
      </c>
      <c r="J249" s="140">
        <f t="shared" si="15"/>
        <v>18087364.851528298</v>
      </c>
      <c r="K249" s="137">
        <v>339051.53</v>
      </c>
      <c r="L249" s="137">
        <v>438216.38</v>
      </c>
      <c r="M249" s="137">
        <f t="shared" si="16"/>
        <v>388633.95500000002</v>
      </c>
      <c r="N249" s="140">
        <f t="shared" si="17"/>
        <v>398889.68570718134</v>
      </c>
      <c r="O249" s="141">
        <f t="shared" si="14"/>
        <v>18486254.53723548</v>
      </c>
    </row>
    <row r="250" spans="1:15" ht="15" x14ac:dyDescent="0.25">
      <c r="A250" s="136">
        <v>783</v>
      </c>
      <c r="B250" s="136" t="s">
        <v>253</v>
      </c>
      <c r="C250" s="137">
        <v>26133491.690000001</v>
      </c>
      <c r="D250" s="137"/>
      <c r="E250" s="137">
        <v>26133491.690000001</v>
      </c>
      <c r="F250" s="137">
        <v>28594058.280000001</v>
      </c>
      <c r="G250" s="137"/>
      <c r="H250" s="137">
        <v>28594058.280000001</v>
      </c>
      <c r="I250" s="137">
        <f>(Taulukko2[[#This Row],[Sote-nettokustannus TP2021 (oikaisut huomioitu)]]+Taulukko2[[#This Row],[Sote-nettokustannus TP2022 (oikaisut huomioitu)]])/2</f>
        <v>27363774.984999999</v>
      </c>
      <c r="J250" s="140">
        <f t="shared" si="15"/>
        <v>28343020.985695969</v>
      </c>
      <c r="K250" s="137">
        <v>728867.45000000007</v>
      </c>
      <c r="L250" s="137">
        <v>778303.9</v>
      </c>
      <c r="M250" s="137">
        <f t="shared" si="16"/>
        <v>753585.67500000005</v>
      </c>
      <c r="N250" s="140">
        <f t="shared" si="17"/>
        <v>773472.1816939133</v>
      </c>
      <c r="O250" s="141">
        <f t="shared" si="14"/>
        <v>29116493.167389881</v>
      </c>
    </row>
    <row r="251" spans="1:15" ht="15" x14ac:dyDescent="0.25">
      <c r="A251" s="136">
        <v>785</v>
      </c>
      <c r="B251" s="136" t="s">
        <v>254</v>
      </c>
      <c r="C251" s="137">
        <v>13787945.070000002</v>
      </c>
      <c r="D251" s="137">
        <v>-20924.984</v>
      </c>
      <c r="E251" s="137">
        <v>13767020.086000003</v>
      </c>
      <c r="F251" s="137">
        <v>13680651.27</v>
      </c>
      <c r="G251" s="137">
        <v>233884.08544</v>
      </c>
      <c r="H251" s="137">
        <v>13914535.35544</v>
      </c>
      <c r="I251" s="137">
        <f>(Taulukko2[[#This Row],[Sote-nettokustannus TP2021 (oikaisut huomioitu)]]+Taulukko2[[#This Row],[Sote-nettokustannus TP2022 (oikaisut huomioitu)]])/2</f>
        <v>13840777.720720001</v>
      </c>
      <c r="J251" s="140">
        <f t="shared" si="15"/>
        <v>14336086.801318951</v>
      </c>
      <c r="K251" s="137">
        <v>250892.07</v>
      </c>
      <c r="L251" s="137">
        <v>214161.38</v>
      </c>
      <c r="M251" s="137">
        <f t="shared" si="16"/>
        <v>232526.72500000001</v>
      </c>
      <c r="N251" s="140">
        <f t="shared" si="17"/>
        <v>238662.91419073296</v>
      </c>
      <c r="O251" s="141">
        <f t="shared" si="14"/>
        <v>14574749.715509685</v>
      </c>
    </row>
    <row r="252" spans="1:15" ht="15" x14ac:dyDescent="0.25">
      <c r="A252" s="136">
        <v>790</v>
      </c>
      <c r="B252" s="136" t="s">
        <v>255</v>
      </c>
      <c r="C252" s="137">
        <v>98908935.749999985</v>
      </c>
      <c r="D252" s="137"/>
      <c r="E252" s="137">
        <v>98908935.749999985</v>
      </c>
      <c r="F252" s="137">
        <v>102961771.13</v>
      </c>
      <c r="G252" s="137"/>
      <c r="H252" s="137">
        <v>102961771.13</v>
      </c>
      <c r="I252" s="137">
        <f>(Taulukko2[[#This Row],[Sote-nettokustannus TP2021 (oikaisut huomioitu)]]+Taulukko2[[#This Row],[Sote-nettokustannus TP2022 (oikaisut huomioitu)]])/2</f>
        <v>100935353.44</v>
      </c>
      <c r="J252" s="140">
        <f t="shared" si="15"/>
        <v>104547447.94228031</v>
      </c>
      <c r="K252" s="137">
        <v>1911723.24</v>
      </c>
      <c r="L252" s="137">
        <v>1974085.09</v>
      </c>
      <c r="M252" s="137">
        <f t="shared" si="16"/>
        <v>1942904.165</v>
      </c>
      <c r="N252" s="140">
        <f t="shared" si="17"/>
        <v>1994175.8093062751</v>
      </c>
      <c r="O252" s="141">
        <f t="shared" si="14"/>
        <v>106541623.75158659</v>
      </c>
    </row>
    <row r="253" spans="1:15" ht="15" x14ac:dyDescent="0.25">
      <c r="A253" s="136">
        <v>791</v>
      </c>
      <c r="B253" s="136" t="s">
        <v>256</v>
      </c>
      <c r="C253" s="137">
        <v>24218960.560000002</v>
      </c>
      <c r="D253" s="137">
        <v>-31387.476000000002</v>
      </c>
      <c r="E253" s="137">
        <v>24187573.084000003</v>
      </c>
      <c r="F253" s="137">
        <v>25401498.25</v>
      </c>
      <c r="G253" s="137">
        <v>350826.12816000002</v>
      </c>
      <c r="H253" s="137">
        <v>25752324.37816</v>
      </c>
      <c r="I253" s="137">
        <f>(Taulukko2[[#This Row],[Sote-nettokustannus TP2021 (oikaisut huomioitu)]]+Taulukko2[[#This Row],[Sote-nettokustannus TP2022 (oikaisut huomioitu)]])/2</f>
        <v>24969948.731080003</v>
      </c>
      <c r="J253" s="140">
        <f t="shared" si="15"/>
        <v>25863528.745018039</v>
      </c>
      <c r="K253" s="137">
        <v>802392.89</v>
      </c>
      <c r="L253" s="137">
        <v>816070.31</v>
      </c>
      <c r="M253" s="137">
        <f t="shared" si="16"/>
        <v>809231.60000000009</v>
      </c>
      <c r="N253" s="140">
        <f t="shared" si="17"/>
        <v>830586.55692686327</v>
      </c>
      <c r="O253" s="141">
        <f t="shared" si="14"/>
        <v>26694115.301944904</v>
      </c>
    </row>
    <row r="254" spans="1:15" ht="15" x14ac:dyDescent="0.25">
      <c r="A254" s="136">
        <v>831</v>
      </c>
      <c r="B254" s="136" t="s">
        <v>257</v>
      </c>
      <c r="C254" s="137">
        <v>14622367.032876667</v>
      </c>
      <c r="D254" s="137">
        <v>-24204.2</v>
      </c>
      <c r="E254" s="137">
        <v>14598162.832876667</v>
      </c>
      <c r="F254" s="137">
        <v>15984081.125112474</v>
      </c>
      <c r="G254" s="137">
        <v>-1103.6500000000001</v>
      </c>
      <c r="H254" s="137">
        <v>15982977.475112474</v>
      </c>
      <c r="I254" s="137">
        <f>(Taulukko2[[#This Row],[Sote-nettokustannus TP2021 (oikaisut huomioitu)]]+Taulukko2[[#This Row],[Sote-nettokustannus TP2022 (oikaisut huomioitu)]])/2</f>
        <v>15290570.153994571</v>
      </c>
      <c r="J254" s="140">
        <f t="shared" si="15"/>
        <v>15837761.821806055</v>
      </c>
      <c r="K254" s="137">
        <v>412294.46</v>
      </c>
      <c r="L254" s="137">
        <v>438267.52</v>
      </c>
      <c r="M254" s="137">
        <f t="shared" si="16"/>
        <v>425280.99</v>
      </c>
      <c r="N254" s="140">
        <f t="shared" si="17"/>
        <v>436503.80584562902</v>
      </c>
      <c r="O254" s="141">
        <f t="shared" si="14"/>
        <v>16274265.627651684</v>
      </c>
    </row>
    <row r="255" spans="1:15" ht="15" x14ac:dyDescent="0.25">
      <c r="A255" s="136">
        <v>832</v>
      </c>
      <c r="B255" s="136" t="s">
        <v>258</v>
      </c>
      <c r="C255" s="137">
        <v>17499985.040000007</v>
      </c>
      <c r="D255" s="137">
        <v>-23540.607000000004</v>
      </c>
      <c r="E255" s="137">
        <v>17476444.433000006</v>
      </c>
      <c r="F255" s="137">
        <v>18625703.309999999</v>
      </c>
      <c r="G255" s="137">
        <v>263119.59612</v>
      </c>
      <c r="H255" s="137">
        <v>18888822.906119999</v>
      </c>
      <c r="I255" s="137">
        <f>(Taulukko2[[#This Row],[Sote-nettokustannus TP2021 (oikaisut huomioitu)]]+Taulukko2[[#This Row],[Sote-nettokustannus TP2022 (oikaisut huomioitu)]])/2</f>
        <v>18182633.66956</v>
      </c>
      <c r="J255" s="140">
        <f t="shared" si="15"/>
        <v>18833321.351095051</v>
      </c>
      <c r="K255" s="137">
        <v>320908.11000000004</v>
      </c>
      <c r="L255" s="137">
        <v>317188.63</v>
      </c>
      <c r="M255" s="137">
        <f t="shared" si="16"/>
        <v>319048.37</v>
      </c>
      <c r="N255" s="140">
        <f t="shared" si="17"/>
        <v>327467.79430193768</v>
      </c>
      <c r="O255" s="141">
        <f t="shared" si="14"/>
        <v>19160789.145396989</v>
      </c>
    </row>
    <row r="256" spans="1:15" ht="15" x14ac:dyDescent="0.25">
      <c r="A256" s="136">
        <v>833</v>
      </c>
      <c r="B256" s="136" t="s">
        <v>259</v>
      </c>
      <c r="C256" s="137">
        <v>6534386.1399999997</v>
      </c>
      <c r="D256" s="137">
        <v>-86621.246159999995</v>
      </c>
      <c r="E256" s="137">
        <v>6447764.89384</v>
      </c>
      <c r="F256" s="137">
        <v>7073908.1799999997</v>
      </c>
      <c r="G256" s="137">
        <v>150249.12677999999</v>
      </c>
      <c r="H256" s="137">
        <v>7224157.3067799993</v>
      </c>
      <c r="I256" s="137">
        <f>(Taulukko2[[#This Row],[Sote-nettokustannus TP2021 (oikaisut huomioitu)]]+Taulukko2[[#This Row],[Sote-nettokustannus TP2022 (oikaisut huomioitu)]])/2</f>
        <v>6835961.1003099997</v>
      </c>
      <c r="J256" s="140">
        <f t="shared" si="15"/>
        <v>7080594.29043312</v>
      </c>
      <c r="K256" s="137">
        <v>133687.44</v>
      </c>
      <c r="L256" s="137">
        <v>149162.1</v>
      </c>
      <c r="M256" s="137">
        <f t="shared" si="16"/>
        <v>141424.77000000002</v>
      </c>
      <c r="N256" s="140">
        <f t="shared" si="17"/>
        <v>145156.85346256068</v>
      </c>
      <c r="O256" s="141">
        <f t="shared" si="14"/>
        <v>7225751.143895681</v>
      </c>
    </row>
    <row r="257" spans="1:15" ht="15" x14ac:dyDescent="0.25">
      <c r="A257" s="136">
        <v>834</v>
      </c>
      <c r="B257" s="136" t="s">
        <v>260</v>
      </c>
      <c r="C257" s="137">
        <v>21097125.270000003</v>
      </c>
      <c r="D257" s="137"/>
      <c r="E257" s="137">
        <v>21097125.270000003</v>
      </c>
      <c r="F257" s="137">
        <v>21630121.010000002</v>
      </c>
      <c r="G257" s="137"/>
      <c r="H257" s="137">
        <v>21630121.010000002</v>
      </c>
      <c r="I257" s="137">
        <f>(Taulukko2[[#This Row],[Sote-nettokustannus TP2021 (oikaisut huomioitu)]]+Taulukko2[[#This Row],[Sote-nettokustannus TP2022 (oikaisut huomioitu)]])/2</f>
        <v>21363623.140000001</v>
      </c>
      <c r="J257" s="140">
        <f t="shared" si="15"/>
        <v>22128146.402294356</v>
      </c>
      <c r="K257" s="137">
        <v>403849.15</v>
      </c>
      <c r="L257" s="137">
        <v>442955.71</v>
      </c>
      <c r="M257" s="137">
        <f t="shared" si="16"/>
        <v>423402.43000000005</v>
      </c>
      <c r="N257" s="140">
        <f t="shared" si="17"/>
        <v>434575.67219096143</v>
      </c>
      <c r="O257" s="141">
        <f t="shared" si="14"/>
        <v>22562722.074485317</v>
      </c>
    </row>
    <row r="258" spans="1:15" ht="15" x14ac:dyDescent="0.25">
      <c r="A258" s="136">
        <v>837</v>
      </c>
      <c r="B258" s="136" t="s">
        <v>261</v>
      </c>
      <c r="C258" s="137">
        <v>856228242.88999999</v>
      </c>
      <c r="D258" s="137"/>
      <c r="E258" s="137">
        <v>856228242.88999999</v>
      </c>
      <c r="F258" s="137">
        <v>896653092.58000004</v>
      </c>
      <c r="G258" s="137"/>
      <c r="H258" s="137">
        <v>896653092.58000004</v>
      </c>
      <c r="I258" s="137">
        <f>(Taulukko2[[#This Row],[Sote-nettokustannus TP2021 (oikaisut huomioitu)]]+Taulukko2[[#This Row],[Sote-nettokustannus TP2022 (oikaisut huomioitu)]])/2</f>
        <v>876440667.73500001</v>
      </c>
      <c r="J258" s="140">
        <f t="shared" si="15"/>
        <v>907805164.01511025</v>
      </c>
      <c r="K258" s="137">
        <v>17853891.139999993</v>
      </c>
      <c r="L258" s="137">
        <v>19367060.57</v>
      </c>
      <c r="M258" s="137">
        <f t="shared" si="16"/>
        <v>18610475.854999997</v>
      </c>
      <c r="N258" s="140">
        <f t="shared" si="17"/>
        <v>19101591.01940034</v>
      </c>
      <c r="O258" s="141">
        <f t="shared" si="14"/>
        <v>926906755.03451061</v>
      </c>
    </row>
    <row r="259" spans="1:15" ht="15" x14ac:dyDescent="0.25">
      <c r="A259" s="136">
        <v>844</v>
      </c>
      <c r="B259" s="136" t="s">
        <v>262</v>
      </c>
      <c r="C259" s="137">
        <v>8219122.4199999999</v>
      </c>
      <c r="D259" s="137"/>
      <c r="E259" s="137">
        <v>8219122.4199999999</v>
      </c>
      <c r="F259" s="137">
        <v>8234243.9699999997</v>
      </c>
      <c r="G259" s="137"/>
      <c r="H259" s="137">
        <v>8234243.9699999997</v>
      </c>
      <c r="I259" s="137">
        <f>(Taulukko2[[#This Row],[Sote-nettokustannus TP2021 (oikaisut huomioitu)]]+Taulukko2[[#This Row],[Sote-nettokustannus TP2022 (oikaisut huomioitu)]])/2</f>
        <v>8226683.1950000003</v>
      </c>
      <c r="J259" s="140">
        <f t="shared" si="15"/>
        <v>8521085.0683567468</v>
      </c>
      <c r="K259" s="137">
        <v>169450.07</v>
      </c>
      <c r="L259" s="137">
        <v>185703.76</v>
      </c>
      <c r="M259" s="137">
        <f t="shared" si="16"/>
        <v>177576.91500000001</v>
      </c>
      <c r="N259" s="140">
        <f t="shared" si="17"/>
        <v>182263.02386059103</v>
      </c>
      <c r="O259" s="141">
        <f t="shared" si="14"/>
        <v>8703348.0922173373</v>
      </c>
    </row>
    <row r="260" spans="1:15" ht="15" x14ac:dyDescent="0.25">
      <c r="A260" s="136">
        <v>845</v>
      </c>
      <c r="B260" s="136" t="s">
        <v>263</v>
      </c>
      <c r="C260" s="137">
        <v>13139993.48</v>
      </c>
      <c r="D260" s="137">
        <v>-635700.04</v>
      </c>
      <c r="E260" s="137">
        <v>12504293.440000001</v>
      </c>
      <c r="F260" s="137">
        <v>13360431.42</v>
      </c>
      <c r="G260" s="137">
        <v>269050.19499801658</v>
      </c>
      <c r="H260" s="137">
        <v>13629481.614998017</v>
      </c>
      <c r="I260" s="137">
        <f>(Taulukko2[[#This Row],[Sote-nettokustannus TP2021 (oikaisut huomioitu)]]+Taulukko2[[#This Row],[Sote-nettokustannus TP2022 (oikaisut huomioitu)]])/2</f>
        <v>13066887.527499009</v>
      </c>
      <c r="J260" s="140">
        <f t="shared" si="15"/>
        <v>13534502.005394023</v>
      </c>
      <c r="K260" s="137">
        <v>308016.02</v>
      </c>
      <c r="L260" s="137">
        <v>335076.73</v>
      </c>
      <c r="M260" s="137">
        <f t="shared" si="16"/>
        <v>321546.375</v>
      </c>
      <c r="N260" s="140">
        <f t="shared" si="17"/>
        <v>330031.71960111789</v>
      </c>
      <c r="O260" s="141">
        <f t="shared" si="14"/>
        <v>13864533.72499514</v>
      </c>
    </row>
    <row r="261" spans="1:15" ht="15" x14ac:dyDescent="0.25">
      <c r="A261" s="136">
        <v>846</v>
      </c>
      <c r="B261" s="136" t="s">
        <v>264</v>
      </c>
      <c r="C261" s="137">
        <v>22039439.100000001</v>
      </c>
      <c r="D261" s="137">
        <v>-352091.3</v>
      </c>
      <c r="E261" s="137">
        <v>21687347.800000001</v>
      </c>
      <c r="F261" s="137">
        <v>23343606.370000001</v>
      </c>
      <c r="G261" s="137">
        <v>436091.3</v>
      </c>
      <c r="H261" s="137">
        <v>23779697.670000002</v>
      </c>
      <c r="I261" s="137">
        <f>(Taulukko2[[#This Row],[Sote-nettokustannus TP2021 (oikaisut huomioitu)]]+Taulukko2[[#This Row],[Sote-nettokustannus TP2022 (oikaisut huomioitu)]])/2</f>
        <v>22733522.734999999</v>
      </c>
      <c r="J261" s="140">
        <f t="shared" si="15"/>
        <v>23547069.522027113</v>
      </c>
      <c r="K261" s="137">
        <v>514522.25999999995</v>
      </c>
      <c r="L261" s="137">
        <v>494564.14</v>
      </c>
      <c r="M261" s="137">
        <f t="shared" si="16"/>
        <v>504543.19999999995</v>
      </c>
      <c r="N261" s="140">
        <f t="shared" si="17"/>
        <v>517857.68043272372</v>
      </c>
      <c r="O261" s="141">
        <f t="shared" ref="O261:O297" si="18">N261+J261</f>
        <v>24064927.202459835</v>
      </c>
    </row>
    <row r="262" spans="1:15" ht="15" x14ac:dyDescent="0.25">
      <c r="A262" s="136">
        <v>848</v>
      </c>
      <c r="B262" s="136" t="s">
        <v>265</v>
      </c>
      <c r="C262" s="137">
        <v>19349244.449999999</v>
      </c>
      <c r="D262" s="137">
        <v>484101.53492696746</v>
      </c>
      <c r="E262" s="137">
        <v>19833345.984926965</v>
      </c>
      <c r="F262" s="137">
        <v>19969372.399999999</v>
      </c>
      <c r="G262" s="137">
        <v>117643.19073987403</v>
      </c>
      <c r="H262" s="137">
        <v>20087015.590739872</v>
      </c>
      <c r="I262" s="137">
        <f>(Taulukko2[[#This Row],[Sote-nettokustannus TP2021 (oikaisut huomioitu)]]+Taulukko2[[#This Row],[Sote-nettokustannus TP2022 (oikaisut huomioitu)]])/2</f>
        <v>19960180.787833419</v>
      </c>
      <c r="J262" s="140">
        <f t="shared" ref="J262:J297" si="19">(I262/$I$4)*$H$4</f>
        <v>20674480.156994615</v>
      </c>
      <c r="K262" s="137">
        <v>544083.11</v>
      </c>
      <c r="L262" s="137">
        <v>457435.53</v>
      </c>
      <c r="M262" s="137">
        <f t="shared" ref="M262:M297" si="20">AVERAGE(K262:L262)</f>
        <v>500759.32</v>
      </c>
      <c r="N262" s="140">
        <f t="shared" ref="N262:N297" si="21">(M262/$M$4)*$L$4</f>
        <v>513973.94694897893</v>
      </c>
      <c r="O262" s="141">
        <f t="shared" si="18"/>
        <v>21188454.103943594</v>
      </c>
    </row>
    <row r="263" spans="1:15" ht="15" x14ac:dyDescent="0.25">
      <c r="A263" s="136">
        <v>849</v>
      </c>
      <c r="B263" s="136" t="s">
        <v>266</v>
      </c>
      <c r="C263" s="137">
        <v>11140445.66</v>
      </c>
      <c r="D263" s="137"/>
      <c r="E263" s="137">
        <v>11140445.66</v>
      </c>
      <c r="F263" s="137">
        <v>11371561.73</v>
      </c>
      <c r="G263" s="137"/>
      <c r="H263" s="137">
        <v>11371561.73</v>
      </c>
      <c r="I263" s="137">
        <f>(Taulukko2[[#This Row],[Sote-nettokustannus TP2021 (oikaisut huomioitu)]]+Taulukko2[[#This Row],[Sote-nettokustannus TP2022 (oikaisut huomioitu)]])/2</f>
        <v>11256003.695</v>
      </c>
      <c r="J263" s="140">
        <f t="shared" si="19"/>
        <v>11658813.490365952</v>
      </c>
      <c r="K263" s="137">
        <v>299273.38999999996</v>
      </c>
      <c r="L263" s="137">
        <v>278939.34000000003</v>
      </c>
      <c r="M263" s="137">
        <f t="shared" si="20"/>
        <v>289106.36499999999</v>
      </c>
      <c r="N263" s="140">
        <f t="shared" si="21"/>
        <v>296735.64439523988</v>
      </c>
      <c r="O263" s="141">
        <f t="shared" si="18"/>
        <v>11955549.134761192</v>
      </c>
    </row>
    <row r="264" spans="1:15" ht="15" x14ac:dyDescent="0.25">
      <c r="A264" s="136">
        <v>850</v>
      </c>
      <c r="B264" s="136" t="s">
        <v>267</v>
      </c>
      <c r="C264" s="137">
        <v>8341989.4499999993</v>
      </c>
      <c r="D264" s="137">
        <v>-34263</v>
      </c>
      <c r="E264" s="137">
        <v>8307726.4499999993</v>
      </c>
      <c r="F264" s="137">
        <v>9596107.3300000001</v>
      </c>
      <c r="G264" s="137">
        <v>-118060</v>
      </c>
      <c r="H264" s="137">
        <v>9478047.3300000001</v>
      </c>
      <c r="I264" s="137">
        <f>(Taulukko2[[#This Row],[Sote-nettokustannus TP2021 (oikaisut huomioitu)]]+Taulukko2[[#This Row],[Sote-nettokustannus TP2022 (oikaisut huomioitu)]])/2</f>
        <v>8892886.8900000006</v>
      </c>
      <c r="J264" s="140">
        <f t="shared" si="19"/>
        <v>9211129.6736235246</v>
      </c>
      <c r="K264" s="137">
        <v>217743.78999999998</v>
      </c>
      <c r="L264" s="137">
        <v>228321.86</v>
      </c>
      <c r="M264" s="137">
        <f t="shared" si="20"/>
        <v>223032.82499999998</v>
      </c>
      <c r="N264" s="140">
        <f t="shared" si="21"/>
        <v>228918.47797147516</v>
      </c>
      <c r="O264" s="141">
        <f t="shared" si="18"/>
        <v>9440048.1515950002</v>
      </c>
    </row>
    <row r="265" spans="1:15" ht="15" x14ac:dyDescent="0.25">
      <c r="A265" s="136">
        <v>851</v>
      </c>
      <c r="B265" s="136" t="s">
        <v>268</v>
      </c>
      <c r="C265" s="137">
        <v>77627556.909999996</v>
      </c>
      <c r="D265" s="137"/>
      <c r="E265" s="137">
        <v>77627556.909999996</v>
      </c>
      <c r="F265" s="137">
        <v>86550517.780000001</v>
      </c>
      <c r="G265" s="137"/>
      <c r="H265" s="137">
        <v>86550517.780000001</v>
      </c>
      <c r="I265" s="137">
        <f>(Taulukko2[[#This Row],[Sote-nettokustannus TP2021 (oikaisut huomioitu)]]+Taulukko2[[#This Row],[Sote-nettokustannus TP2022 (oikaisut huomioitu)]])/2</f>
        <v>82089037.344999999</v>
      </c>
      <c r="J265" s="140">
        <f t="shared" si="19"/>
        <v>85026693.482179105</v>
      </c>
      <c r="K265" s="137">
        <v>2235557</v>
      </c>
      <c r="L265" s="137">
        <v>2516551.2200000002</v>
      </c>
      <c r="M265" s="137">
        <f t="shared" si="20"/>
        <v>2376054.1100000003</v>
      </c>
      <c r="N265" s="140">
        <f t="shared" si="21"/>
        <v>2438756.2254079334</v>
      </c>
      <c r="O265" s="141">
        <f t="shared" si="18"/>
        <v>87465449.707587034</v>
      </c>
    </row>
    <row r="266" spans="1:15" ht="15" x14ac:dyDescent="0.25">
      <c r="A266" s="136">
        <v>853</v>
      </c>
      <c r="B266" s="136" t="s">
        <v>269</v>
      </c>
      <c r="C266" s="137">
        <v>688572300.66999996</v>
      </c>
      <c r="D266" s="137"/>
      <c r="E266" s="137">
        <v>688572300.66999996</v>
      </c>
      <c r="F266" s="137">
        <v>744346033.75</v>
      </c>
      <c r="G266" s="137"/>
      <c r="H266" s="137">
        <v>744346033.75</v>
      </c>
      <c r="I266" s="137">
        <f>(Taulukko2[[#This Row],[Sote-nettokustannus TP2021 (oikaisut huomioitu)]]+Taulukko2[[#This Row],[Sote-nettokustannus TP2022 (oikaisut huomioitu)]])/2</f>
        <v>716459167.21000004</v>
      </c>
      <c r="J266" s="140">
        <f t="shared" si="19"/>
        <v>742098530.73118627</v>
      </c>
      <c r="K266" s="137">
        <v>13768037.289999999</v>
      </c>
      <c r="L266" s="137">
        <v>15494909.98</v>
      </c>
      <c r="M266" s="137">
        <f t="shared" si="20"/>
        <v>14631473.635</v>
      </c>
      <c r="N266" s="140">
        <f t="shared" si="21"/>
        <v>15017586.200614044</v>
      </c>
      <c r="O266" s="141">
        <f t="shared" si="18"/>
        <v>757116116.93180037</v>
      </c>
    </row>
    <row r="267" spans="1:15" ht="15" x14ac:dyDescent="0.25">
      <c r="A267" s="136">
        <v>854</v>
      </c>
      <c r="B267" s="136" t="s">
        <v>270</v>
      </c>
      <c r="C267" s="137">
        <v>19275300.16</v>
      </c>
      <c r="D267" s="137"/>
      <c r="E267" s="137">
        <v>19275300.16</v>
      </c>
      <c r="F267" s="137">
        <v>21158671.530000001</v>
      </c>
      <c r="G267" s="137"/>
      <c r="H267" s="137">
        <v>21158671.530000001</v>
      </c>
      <c r="I267" s="137">
        <f>(Taulukko2[[#This Row],[Sote-nettokustannus TP2021 (oikaisut huomioitu)]]+Taulukko2[[#This Row],[Sote-nettokustannus TP2022 (oikaisut huomioitu)]])/2</f>
        <v>20216985.844999999</v>
      </c>
      <c r="J267" s="140">
        <f t="shared" si="19"/>
        <v>20940475.295768235</v>
      </c>
      <c r="K267" s="137">
        <v>379747.44</v>
      </c>
      <c r="L267" s="137">
        <v>403617.03</v>
      </c>
      <c r="M267" s="137">
        <f t="shared" si="20"/>
        <v>391682.23499999999</v>
      </c>
      <c r="N267" s="140">
        <f t="shared" si="21"/>
        <v>402018.40731141553</v>
      </c>
      <c r="O267" s="141">
        <f t="shared" si="18"/>
        <v>21342493.703079652</v>
      </c>
    </row>
    <row r="268" spans="1:15" ht="15" x14ac:dyDescent="0.25">
      <c r="A268" s="136">
        <v>857</v>
      </c>
      <c r="B268" s="136" t="s">
        <v>271</v>
      </c>
      <c r="C268" s="137">
        <v>14369508.159999998</v>
      </c>
      <c r="D268" s="137"/>
      <c r="E268" s="137">
        <v>14369508.159999998</v>
      </c>
      <c r="F268" s="137">
        <v>14581327.869999999</v>
      </c>
      <c r="G268" s="137"/>
      <c r="H268" s="137">
        <v>14581327.869999999</v>
      </c>
      <c r="I268" s="137">
        <f>(Taulukko2[[#This Row],[Sote-nettokustannus TP2021 (oikaisut huomioitu)]]+Taulukko2[[#This Row],[Sote-nettokustannus TP2022 (oikaisut huomioitu)]])/2</f>
        <v>14475418.014999999</v>
      </c>
      <c r="J268" s="140">
        <f t="shared" si="19"/>
        <v>14993438.471145447</v>
      </c>
      <c r="K268" s="137">
        <v>289333.70999999996</v>
      </c>
      <c r="L268" s="137">
        <v>346621.62</v>
      </c>
      <c r="M268" s="137">
        <f t="shared" si="20"/>
        <v>317977.66499999998</v>
      </c>
      <c r="N268" s="140">
        <f t="shared" si="21"/>
        <v>326368.83427685412</v>
      </c>
      <c r="O268" s="141">
        <f t="shared" si="18"/>
        <v>15319807.305422302</v>
      </c>
    </row>
    <row r="269" spans="1:15" ht="15" x14ac:dyDescent="0.25">
      <c r="A269" s="136">
        <v>858</v>
      </c>
      <c r="B269" s="136" t="s">
        <v>272</v>
      </c>
      <c r="C269" s="137">
        <v>118500288.98999996</v>
      </c>
      <c r="D269" s="137"/>
      <c r="E269" s="137">
        <v>118500288.98999996</v>
      </c>
      <c r="F269" s="137">
        <v>133131518.54000001</v>
      </c>
      <c r="G269" s="137"/>
      <c r="H269" s="137">
        <v>133131518.54000001</v>
      </c>
      <c r="I269" s="137">
        <f>(Taulukko2[[#This Row],[Sote-nettokustannus TP2021 (oikaisut huomioitu)]]+Taulukko2[[#This Row],[Sote-nettokustannus TP2022 (oikaisut huomioitu)]])/2</f>
        <v>125815903.76499999</v>
      </c>
      <c r="J269" s="140">
        <f t="shared" si="19"/>
        <v>130318379.0504225</v>
      </c>
      <c r="K269" s="137">
        <v>3099333</v>
      </c>
      <c r="L269" s="137">
        <v>2322354.54</v>
      </c>
      <c r="M269" s="137">
        <f t="shared" si="20"/>
        <v>2710843.77</v>
      </c>
      <c r="N269" s="140">
        <f t="shared" si="21"/>
        <v>2782380.7094173501</v>
      </c>
      <c r="O269" s="141">
        <f t="shared" si="18"/>
        <v>133100759.75983985</v>
      </c>
    </row>
    <row r="270" spans="1:15" ht="15" x14ac:dyDescent="0.25">
      <c r="A270" s="136">
        <v>859</v>
      </c>
      <c r="B270" s="136" t="s">
        <v>273</v>
      </c>
      <c r="C270" s="137">
        <v>21761964.809999991</v>
      </c>
      <c r="D270" s="137">
        <v>-36618.721999999994</v>
      </c>
      <c r="E270" s="137">
        <v>21725346.087999992</v>
      </c>
      <c r="F270" s="137">
        <v>22007980.600000001</v>
      </c>
      <c r="G270" s="137">
        <v>409297.14951999998</v>
      </c>
      <c r="H270" s="137">
        <v>22417277.74952</v>
      </c>
      <c r="I270" s="137">
        <f>(Taulukko2[[#This Row],[Sote-nettokustannus TP2021 (oikaisut huomioitu)]]+Taulukko2[[#This Row],[Sote-nettokustannus TP2022 (oikaisut huomioitu)]])/2</f>
        <v>22071311.918759994</v>
      </c>
      <c r="J270" s="140">
        <f t="shared" si="19"/>
        <v>22861160.685547721</v>
      </c>
      <c r="K270" s="137">
        <v>468824</v>
      </c>
      <c r="L270" s="137">
        <v>465240.72</v>
      </c>
      <c r="M270" s="137">
        <f t="shared" si="20"/>
        <v>467032.36</v>
      </c>
      <c r="N270" s="140">
        <f t="shared" si="21"/>
        <v>479356.96019016951</v>
      </c>
      <c r="O270" s="141">
        <f t="shared" si="18"/>
        <v>23340517.64573789</v>
      </c>
    </row>
    <row r="271" spans="1:15" ht="15" x14ac:dyDescent="0.25">
      <c r="A271" s="136">
        <v>886</v>
      </c>
      <c r="B271" s="136" t="s">
        <v>274</v>
      </c>
      <c r="C271" s="137">
        <v>44050259.879999995</v>
      </c>
      <c r="D271" s="137"/>
      <c r="E271" s="137">
        <v>44050259.879999995</v>
      </c>
      <c r="F271" s="137">
        <v>48999251.479999997</v>
      </c>
      <c r="G271" s="137"/>
      <c r="H271" s="137">
        <v>48999251.479999997</v>
      </c>
      <c r="I271" s="137">
        <f>(Taulukko2[[#This Row],[Sote-nettokustannus TP2021 (oikaisut huomioitu)]]+Taulukko2[[#This Row],[Sote-nettokustannus TP2022 (oikaisut huomioitu)]])/2</f>
        <v>46524755.679999992</v>
      </c>
      <c r="J271" s="140">
        <f t="shared" si="19"/>
        <v>48189700.70158314</v>
      </c>
      <c r="K271" s="137">
        <v>1146603.9099999999</v>
      </c>
      <c r="L271" s="137">
        <v>1471828.32</v>
      </c>
      <c r="M271" s="137">
        <f t="shared" si="20"/>
        <v>1309216.115</v>
      </c>
      <c r="N271" s="140">
        <f t="shared" si="21"/>
        <v>1343765.2524085985</v>
      </c>
      <c r="O271" s="141">
        <f t="shared" si="18"/>
        <v>49533465.953991741</v>
      </c>
    </row>
    <row r="272" spans="1:15" ht="15" x14ac:dyDescent="0.25">
      <c r="A272" s="136">
        <v>887</v>
      </c>
      <c r="B272" s="136" t="s">
        <v>275</v>
      </c>
      <c r="C272" s="137">
        <v>20854708.859999992</v>
      </c>
      <c r="D272" s="137"/>
      <c r="E272" s="137">
        <v>20854708.859999992</v>
      </c>
      <c r="F272" s="137">
        <v>21601276.789999999</v>
      </c>
      <c r="G272" s="137"/>
      <c r="H272" s="137">
        <v>21601276.789999999</v>
      </c>
      <c r="I272" s="137">
        <f>(Taulukko2[[#This Row],[Sote-nettokustannus TP2021 (oikaisut huomioitu)]]+Taulukko2[[#This Row],[Sote-nettokustannus TP2022 (oikaisut huomioitu)]])/2</f>
        <v>21227992.824999996</v>
      </c>
      <c r="J272" s="140">
        <f t="shared" si="19"/>
        <v>21987662.391354747</v>
      </c>
      <c r="K272" s="137">
        <v>355366.28</v>
      </c>
      <c r="L272" s="137">
        <v>365279.52</v>
      </c>
      <c r="M272" s="137">
        <f t="shared" si="20"/>
        <v>360322.9</v>
      </c>
      <c r="N272" s="140">
        <f t="shared" si="21"/>
        <v>369831.52523072809</v>
      </c>
      <c r="O272" s="141">
        <f t="shared" si="18"/>
        <v>22357493.916585475</v>
      </c>
    </row>
    <row r="273" spans="1:15" ht="15" x14ac:dyDescent="0.25">
      <c r="A273" s="136">
        <v>889</v>
      </c>
      <c r="B273" s="136" t="s">
        <v>276</v>
      </c>
      <c r="C273" s="137">
        <v>11005130.43</v>
      </c>
      <c r="D273" s="137">
        <v>-15693.738000000001</v>
      </c>
      <c r="E273" s="137">
        <v>10989436.692</v>
      </c>
      <c r="F273" s="137">
        <v>11669722.550000001</v>
      </c>
      <c r="G273" s="137">
        <v>175413.06408000001</v>
      </c>
      <c r="H273" s="137">
        <v>11845135.614080001</v>
      </c>
      <c r="I273" s="137">
        <f>(Taulukko2[[#This Row],[Sote-nettokustannus TP2021 (oikaisut huomioitu)]]+Taulukko2[[#This Row],[Sote-nettokustannus TP2022 (oikaisut huomioitu)]])/2</f>
        <v>11417286.153039999</v>
      </c>
      <c r="J273" s="140">
        <f t="shared" si="19"/>
        <v>11825867.637513345</v>
      </c>
      <c r="K273" s="137">
        <v>202179.65</v>
      </c>
      <c r="L273" s="137">
        <v>200335.1</v>
      </c>
      <c r="M273" s="137">
        <f t="shared" si="20"/>
        <v>201257.375</v>
      </c>
      <c r="N273" s="140">
        <f t="shared" si="21"/>
        <v>206568.39174024909</v>
      </c>
      <c r="O273" s="141">
        <f t="shared" si="18"/>
        <v>12032436.029253595</v>
      </c>
    </row>
    <row r="274" spans="1:15" ht="15" x14ac:dyDescent="0.25">
      <c r="A274" s="136">
        <v>890</v>
      </c>
      <c r="B274" s="136" t="s">
        <v>277</v>
      </c>
      <c r="C274" s="137">
        <v>6641046.5999999987</v>
      </c>
      <c r="D274" s="137"/>
      <c r="E274" s="137">
        <v>6641046.5999999987</v>
      </c>
      <c r="F274" s="137">
        <v>7049129.0700000003</v>
      </c>
      <c r="G274" s="137"/>
      <c r="H274" s="137">
        <v>7049129.0700000003</v>
      </c>
      <c r="I274" s="137">
        <f>(Taulukko2[[#This Row],[Sote-nettokustannus TP2021 (oikaisut huomioitu)]]+Taulukko2[[#This Row],[Sote-nettokustannus TP2022 (oikaisut huomioitu)]])/2</f>
        <v>6845087.834999999</v>
      </c>
      <c r="J274" s="140">
        <f t="shared" si="19"/>
        <v>7090047.6364349537</v>
      </c>
      <c r="K274" s="137">
        <v>184185</v>
      </c>
      <c r="L274" s="137">
        <v>203591.26</v>
      </c>
      <c r="M274" s="137">
        <f t="shared" si="20"/>
        <v>193888.13</v>
      </c>
      <c r="N274" s="140">
        <f t="shared" si="21"/>
        <v>199004.67842047696</v>
      </c>
      <c r="O274" s="141">
        <f t="shared" si="18"/>
        <v>7289052.3148554303</v>
      </c>
    </row>
    <row r="275" spans="1:15" ht="15" x14ac:dyDescent="0.25">
      <c r="A275" s="136">
        <v>892</v>
      </c>
      <c r="B275" s="136" t="s">
        <v>278</v>
      </c>
      <c r="C275" s="137">
        <v>9798950.6300000008</v>
      </c>
      <c r="D275" s="137">
        <v>208344</v>
      </c>
      <c r="E275" s="137">
        <v>10007294.630000001</v>
      </c>
      <c r="F275" s="137">
        <v>11025284.92</v>
      </c>
      <c r="G275" s="137">
        <v>-207829</v>
      </c>
      <c r="H275" s="137">
        <v>10817455.92</v>
      </c>
      <c r="I275" s="137">
        <f>(Taulukko2[[#This Row],[Sote-nettokustannus TP2021 (oikaisut huomioitu)]]+Taulukko2[[#This Row],[Sote-nettokustannus TP2022 (oikaisut huomioitu)]])/2</f>
        <v>10412375.275</v>
      </c>
      <c r="J275" s="140">
        <f t="shared" si="19"/>
        <v>10784994.800316907</v>
      </c>
      <c r="K275" s="137">
        <v>336122.96</v>
      </c>
      <c r="L275" s="137">
        <v>345457.56</v>
      </c>
      <c r="M275" s="137">
        <f t="shared" si="20"/>
        <v>340790.26</v>
      </c>
      <c r="N275" s="140">
        <f t="shared" si="21"/>
        <v>349783.43491234217</v>
      </c>
      <c r="O275" s="141">
        <f t="shared" si="18"/>
        <v>11134778.23522925</v>
      </c>
    </row>
    <row r="276" spans="1:15" ht="15" x14ac:dyDescent="0.25">
      <c r="A276" s="136">
        <v>893</v>
      </c>
      <c r="B276" s="136" t="s">
        <v>279</v>
      </c>
      <c r="C276" s="137">
        <v>28656021.390000001</v>
      </c>
      <c r="D276" s="137"/>
      <c r="E276" s="137">
        <v>28656021.390000001</v>
      </c>
      <c r="F276" s="137">
        <v>29908250.32</v>
      </c>
      <c r="G276" s="137"/>
      <c r="H276" s="137">
        <v>29908250.32</v>
      </c>
      <c r="I276" s="137">
        <f>(Taulukko2[[#This Row],[Sote-nettokustannus TP2021 (oikaisut huomioitu)]]+Taulukko2[[#This Row],[Sote-nettokustannus TP2022 (oikaisut huomioitu)]])/2</f>
        <v>29282135.855</v>
      </c>
      <c r="J276" s="140">
        <f t="shared" si="19"/>
        <v>30330032.734855328</v>
      </c>
      <c r="K276" s="137">
        <v>571657.16</v>
      </c>
      <c r="L276" s="137">
        <v>641583.61</v>
      </c>
      <c r="M276" s="137">
        <f t="shared" si="20"/>
        <v>606620.38500000001</v>
      </c>
      <c r="N276" s="140">
        <f t="shared" si="21"/>
        <v>622628.59846155066</v>
      </c>
      <c r="O276" s="141">
        <f t="shared" si="18"/>
        <v>30952661.333316877</v>
      </c>
    </row>
    <row r="277" spans="1:15" ht="15" x14ac:dyDescent="0.25">
      <c r="A277" s="136">
        <v>895</v>
      </c>
      <c r="B277" s="136" t="s">
        <v>280</v>
      </c>
      <c r="C277" s="137">
        <v>59203445.930000007</v>
      </c>
      <c r="D277" s="137">
        <v>-866212.46159999992</v>
      </c>
      <c r="E277" s="137">
        <v>58337233.468400009</v>
      </c>
      <c r="F277" s="137">
        <v>63627639.259999998</v>
      </c>
      <c r="G277" s="137">
        <v>1151491.2677999998</v>
      </c>
      <c r="H277" s="137">
        <v>64779130.527800001</v>
      </c>
      <c r="I277" s="137">
        <f>(Taulukko2[[#This Row],[Sote-nettokustannus TP2021 (oikaisut huomioitu)]]+Taulukko2[[#This Row],[Sote-nettokustannus TP2022 (oikaisut huomioitu)]])/2</f>
        <v>61558181.998100005</v>
      </c>
      <c r="J277" s="140">
        <f t="shared" si="19"/>
        <v>63761116.482278377</v>
      </c>
      <c r="K277" s="137">
        <v>1140337.43</v>
      </c>
      <c r="L277" s="137">
        <v>1278362.49</v>
      </c>
      <c r="M277" s="137">
        <f t="shared" si="20"/>
        <v>1209349.96</v>
      </c>
      <c r="N277" s="140">
        <f t="shared" si="21"/>
        <v>1241263.7116445277</v>
      </c>
      <c r="O277" s="141">
        <f t="shared" si="18"/>
        <v>65002380.193922907</v>
      </c>
    </row>
    <row r="278" spans="1:15" ht="15" x14ac:dyDescent="0.25">
      <c r="A278" s="136">
        <v>905</v>
      </c>
      <c r="B278" s="136" t="s">
        <v>281</v>
      </c>
      <c r="C278" s="137">
        <v>251300849.6500001</v>
      </c>
      <c r="D278" s="137"/>
      <c r="E278" s="137">
        <v>251300849.6500001</v>
      </c>
      <c r="F278" s="137">
        <v>262574711.69999999</v>
      </c>
      <c r="G278" s="137"/>
      <c r="H278" s="137">
        <v>262574711.69999999</v>
      </c>
      <c r="I278" s="137">
        <f>(Taulukko2[[#This Row],[Sote-nettokustannus TP2021 (oikaisut huomioitu)]]+Taulukko2[[#This Row],[Sote-nettokustannus TP2022 (oikaisut huomioitu)]])/2</f>
        <v>256937780.67500004</v>
      </c>
      <c r="J278" s="140">
        <f t="shared" si="19"/>
        <v>266132611.95436901</v>
      </c>
      <c r="K278" s="137">
        <v>6840855</v>
      </c>
      <c r="L278" s="137">
        <v>6153719.3600000003</v>
      </c>
      <c r="M278" s="137">
        <f t="shared" si="20"/>
        <v>6497287.1799999997</v>
      </c>
      <c r="N278" s="140">
        <f t="shared" si="21"/>
        <v>6668745.2494455827</v>
      </c>
      <c r="O278" s="141">
        <f t="shared" si="18"/>
        <v>272801357.20381457</v>
      </c>
    </row>
    <row r="279" spans="1:15" ht="15" x14ac:dyDescent="0.25">
      <c r="A279" s="136">
        <v>908</v>
      </c>
      <c r="B279" s="136" t="s">
        <v>282</v>
      </c>
      <c r="C279" s="137">
        <v>80852897.64000003</v>
      </c>
      <c r="D279" s="137"/>
      <c r="E279" s="137">
        <v>80852897.64000003</v>
      </c>
      <c r="F279" s="137">
        <v>89312268.659999996</v>
      </c>
      <c r="G279" s="137"/>
      <c r="H279" s="137">
        <v>89312268.659999996</v>
      </c>
      <c r="I279" s="137">
        <f>(Taulukko2[[#This Row],[Sote-nettokustannus TP2021 (oikaisut huomioitu)]]+Taulukko2[[#This Row],[Sote-nettokustannus TP2022 (oikaisut huomioitu)]])/2</f>
        <v>85082583.150000006</v>
      </c>
      <c r="J279" s="140">
        <f t="shared" si="19"/>
        <v>88127366.968175367</v>
      </c>
      <c r="K279" s="137">
        <v>1631400.25</v>
      </c>
      <c r="L279" s="137">
        <v>1562211.71</v>
      </c>
      <c r="M279" s="137">
        <f t="shared" si="20"/>
        <v>1596805.98</v>
      </c>
      <c r="N279" s="140">
        <f t="shared" si="21"/>
        <v>1638944.3776150432</v>
      </c>
      <c r="O279" s="141">
        <f t="shared" si="18"/>
        <v>89766311.345790416</v>
      </c>
    </row>
    <row r="280" spans="1:15" ht="15" x14ac:dyDescent="0.25">
      <c r="A280" s="136">
        <v>915</v>
      </c>
      <c r="B280" s="136" t="s">
        <v>283</v>
      </c>
      <c r="C280" s="137">
        <v>90147666.799999967</v>
      </c>
      <c r="D280" s="137"/>
      <c r="E280" s="137">
        <v>90147666.799999967</v>
      </c>
      <c r="F280" s="137">
        <v>97910039.879999995</v>
      </c>
      <c r="G280" s="137"/>
      <c r="H280" s="137">
        <v>97910039.879999995</v>
      </c>
      <c r="I280" s="137">
        <f>(Taulukko2[[#This Row],[Sote-nettokustannus TP2021 (oikaisut huomioitu)]]+Taulukko2[[#This Row],[Sote-nettokustannus TP2022 (oikaisut huomioitu)]])/2</f>
        <v>94028853.339999974</v>
      </c>
      <c r="J280" s="140">
        <f t="shared" si="19"/>
        <v>97393790.32817857</v>
      </c>
      <c r="K280" s="137">
        <v>2780196.29</v>
      </c>
      <c r="L280" s="137">
        <v>2833399.53</v>
      </c>
      <c r="M280" s="137">
        <f t="shared" si="20"/>
        <v>2806797.91</v>
      </c>
      <c r="N280" s="140">
        <f t="shared" si="21"/>
        <v>2880867.0003203233</v>
      </c>
      <c r="O280" s="141">
        <f t="shared" si="18"/>
        <v>100274657.3284989</v>
      </c>
    </row>
    <row r="281" spans="1:15" ht="15" x14ac:dyDescent="0.25">
      <c r="A281" s="136">
        <v>918</v>
      </c>
      <c r="B281" s="136" t="s">
        <v>284</v>
      </c>
      <c r="C281" s="137">
        <v>9248658.540000001</v>
      </c>
      <c r="D281" s="137">
        <v>-144368.74359999999</v>
      </c>
      <c r="E281" s="137">
        <v>9104289.7964000013</v>
      </c>
      <c r="F281" s="137">
        <v>9668230.0999999996</v>
      </c>
      <c r="G281" s="137">
        <v>234448.76379999999</v>
      </c>
      <c r="H281" s="137">
        <v>9902678.8638000004</v>
      </c>
      <c r="I281" s="137">
        <f>(Taulukko2[[#This Row],[Sote-nettokustannus TP2021 (oikaisut huomioitu)]]+Taulukko2[[#This Row],[Sote-nettokustannus TP2022 (oikaisut huomioitu)]])/2</f>
        <v>9503484.3300999999</v>
      </c>
      <c r="J281" s="140">
        <f t="shared" si="19"/>
        <v>9843578.0864632446</v>
      </c>
      <c r="K281" s="137">
        <v>161127.15000000002</v>
      </c>
      <c r="L281" s="137">
        <v>186977.88</v>
      </c>
      <c r="M281" s="137">
        <f t="shared" si="20"/>
        <v>174052.51500000001</v>
      </c>
      <c r="N281" s="140">
        <f t="shared" si="21"/>
        <v>178645.61784081493</v>
      </c>
      <c r="O281" s="141">
        <f t="shared" si="18"/>
        <v>10022223.70430406</v>
      </c>
    </row>
    <row r="282" spans="1:15" ht="15" x14ac:dyDescent="0.25">
      <c r="A282" s="136">
        <v>921</v>
      </c>
      <c r="B282" s="136" t="s">
        <v>285</v>
      </c>
      <c r="C282" s="137">
        <v>10810945.599999998</v>
      </c>
      <c r="D282" s="137"/>
      <c r="E282" s="137">
        <v>10810945.599999998</v>
      </c>
      <c r="F282" s="137">
        <v>11787785.24</v>
      </c>
      <c r="G282" s="137"/>
      <c r="H282" s="137">
        <v>11787785.24</v>
      </c>
      <c r="I282" s="137">
        <f>(Taulukko2[[#This Row],[Sote-nettokustannus TP2021 (oikaisut huomioitu)]]+Taulukko2[[#This Row],[Sote-nettokustannus TP2022 (oikaisut huomioitu)]])/2</f>
        <v>11299365.419999998</v>
      </c>
      <c r="J282" s="140">
        <f t="shared" si="19"/>
        <v>11703726.967483953</v>
      </c>
      <c r="K282" s="137">
        <v>253217.44</v>
      </c>
      <c r="L282" s="137">
        <v>335183.78999999998</v>
      </c>
      <c r="M282" s="137">
        <f t="shared" si="20"/>
        <v>294200.61499999999</v>
      </c>
      <c r="N282" s="140">
        <f t="shared" si="21"/>
        <v>301964.32746647025</v>
      </c>
      <c r="O282" s="141">
        <f t="shared" si="18"/>
        <v>12005691.294950424</v>
      </c>
    </row>
    <row r="283" spans="1:15" ht="15" x14ac:dyDescent="0.25">
      <c r="A283" s="136">
        <v>922</v>
      </c>
      <c r="B283" s="136" t="s">
        <v>286</v>
      </c>
      <c r="C283" s="137">
        <v>13698854.449999997</v>
      </c>
      <c r="D283" s="137"/>
      <c r="E283" s="137">
        <v>13698854.449999997</v>
      </c>
      <c r="F283" s="137">
        <v>15352912.68</v>
      </c>
      <c r="G283" s="137"/>
      <c r="H283" s="137">
        <v>15352912.68</v>
      </c>
      <c r="I283" s="137">
        <f>(Taulukko2[[#This Row],[Sote-nettokustannus TP2021 (oikaisut huomioitu)]]+Taulukko2[[#This Row],[Sote-nettokustannus TP2022 (oikaisut huomioitu)]])/2</f>
        <v>14525883.564999998</v>
      </c>
      <c r="J283" s="140">
        <f t="shared" si="19"/>
        <v>15045709.992289321</v>
      </c>
      <c r="K283" s="137">
        <v>327567.95</v>
      </c>
      <c r="L283" s="137">
        <v>333374.68</v>
      </c>
      <c r="M283" s="137">
        <f t="shared" si="20"/>
        <v>330471.315</v>
      </c>
      <c r="N283" s="140">
        <f t="shared" si="21"/>
        <v>339192.18143352633</v>
      </c>
      <c r="O283" s="141">
        <f t="shared" si="18"/>
        <v>15384902.173722848</v>
      </c>
    </row>
    <row r="284" spans="1:15" ht="15" x14ac:dyDescent="0.25">
      <c r="A284" s="136">
        <v>924</v>
      </c>
      <c r="B284" s="136" t="s">
        <v>287</v>
      </c>
      <c r="C284" s="137">
        <v>13419057.41</v>
      </c>
      <c r="D284" s="137"/>
      <c r="E284" s="137">
        <v>13419057.41</v>
      </c>
      <c r="F284" s="137">
        <v>13218820.6</v>
      </c>
      <c r="G284" s="137"/>
      <c r="H284" s="137">
        <v>13218820.6</v>
      </c>
      <c r="I284" s="137">
        <f>(Taulukko2[[#This Row],[Sote-nettokustannus TP2021 (oikaisut huomioitu)]]+Taulukko2[[#This Row],[Sote-nettokustannus TP2022 (oikaisut huomioitu)]])/2</f>
        <v>13318939.004999999</v>
      </c>
      <c r="J284" s="140">
        <f t="shared" si="19"/>
        <v>13795573.451866679</v>
      </c>
      <c r="K284" s="137">
        <v>338870.25</v>
      </c>
      <c r="L284" s="137">
        <v>370616.02</v>
      </c>
      <c r="M284" s="137">
        <f t="shared" si="20"/>
        <v>354743.13500000001</v>
      </c>
      <c r="N284" s="140">
        <f t="shared" si="21"/>
        <v>364104.51481762627</v>
      </c>
      <c r="O284" s="141">
        <f t="shared" si="18"/>
        <v>14159677.966684306</v>
      </c>
    </row>
    <row r="285" spans="1:15" ht="15" x14ac:dyDescent="0.25">
      <c r="A285" s="136">
        <v>925</v>
      </c>
      <c r="B285" s="136" t="s">
        <v>288</v>
      </c>
      <c r="C285" s="137">
        <v>13211641.399999997</v>
      </c>
      <c r="D285" s="137"/>
      <c r="E285" s="137">
        <v>13211641.399999997</v>
      </c>
      <c r="F285" s="137">
        <v>14092759.74</v>
      </c>
      <c r="G285" s="137"/>
      <c r="H285" s="137">
        <v>14092759.74</v>
      </c>
      <c r="I285" s="137">
        <f>(Taulukko2[[#This Row],[Sote-nettokustannus TP2021 (oikaisut huomioitu)]]+Taulukko2[[#This Row],[Sote-nettokustannus TP2022 (oikaisut huomioitu)]])/2</f>
        <v>13652200.569999998</v>
      </c>
      <c r="J285" s="140">
        <f t="shared" si="19"/>
        <v>14140761.187685248</v>
      </c>
      <c r="K285" s="137">
        <v>486559.83</v>
      </c>
      <c r="L285" s="137">
        <v>461170.55</v>
      </c>
      <c r="M285" s="137">
        <f t="shared" si="20"/>
        <v>473865.19</v>
      </c>
      <c r="N285" s="140">
        <f t="shared" si="21"/>
        <v>486370.10295889806</v>
      </c>
      <c r="O285" s="141">
        <f t="shared" si="18"/>
        <v>14627131.290644147</v>
      </c>
    </row>
    <row r="286" spans="1:15" ht="15" x14ac:dyDescent="0.25">
      <c r="A286" s="136">
        <v>927</v>
      </c>
      <c r="B286" s="136" t="s">
        <v>289</v>
      </c>
      <c r="C286" s="137">
        <v>90062436</v>
      </c>
      <c r="D286" s="137"/>
      <c r="E286" s="137">
        <v>90062436</v>
      </c>
      <c r="F286" s="137">
        <v>93046159.129999995</v>
      </c>
      <c r="G286" s="137"/>
      <c r="H286" s="137">
        <v>93046159.129999995</v>
      </c>
      <c r="I286" s="137">
        <f>(Taulukko2[[#This Row],[Sote-nettokustannus TP2021 (oikaisut huomioitu)]]+Taulukko2[[#This Row],[Sote-nettokustannus TP2022 (oikaisut huomioitu)]])/2</f>
        <v>91554297.564999998</v>
      </c>
      <c r="J286" s="140">
        <f t="shared" si="19"/>
        <v>94830679.562228113</v>
      </c>
      <c r="K286" s="137">
        <v>2041235.61</v>
      </c>
      <c r="L286" s="137">
        <v>2132060.06</v>
      </c>
      <c r="M286" s="137">
        <f t="shared" si="20"/>
        <v>2086647.835</v>
      </c>
      <c r="N286" s="140">
        <f t="shared" si="21"/>
        <v>2141712.756634248</v>
      </c>
      <c r="O286" s="141">
        <f t="shared" si="18"/>
        <v>96972392.318862364</v>
      </c>
    </row>
    <row r="287" spans="1:15" ht="15" x14ac:dyDescent="0.25">
      <c r="A287" s="136">
        <v>931</v>
      </c>
      <c r="B287" s="136" t="s">
        <v>290</v>
      </c>
      <c r="C287" s="137">
        <v>25224205.469999995</v>
      </c>
      <c r="D287" s="137">
        <v>638483</v>
      </c>
      <c r="E287" s="137">
        <v>25862688.469999995</v>
      </c>
      <c r="F287" s="137">
        <v>34080460.759999998</v>
      </c>
      <c r="G287" s="137">
        <v>-1004469</v>
      </c>
      <c r="H287" s="137">
        <v>33075991.759999998</v>
      </c>
      <c r="I287" s="137">
        <f>(Taulukko2[[#This Row],[Sote-nettokustannus TP2021 (oikaisut huomioitu)]]+Taulukko2[[#This Row],[Sote-nettokustannus TP2022 (oikaisut huomioitu)]])/2</f>
        <v>29469340.114999995</v>
      </c>
      <c r="J287" s="140">
        <f t="shared" si="19"/>
        <v>30523936.327203244</v>
      </c>
      <c r="K287" s="137">
        <v>604719.84</v>
      </c>
      <c r="L287" s="137">
        <v>523278.55</v>
      </c>
      <c r="M287" s="137">
        <f t="shared" si="20"/>
        <v>563999.19499999995</v>
      </c>
      <c r="N287" s="140">
        <f t="shared" si="21"/>
        <v>578882.67028199648</v>
      </c>
      <c r="O287" s="141">
        <f t="shared" si="18"/>
        <v>31102818.997485239</v>
      </c>
    </row>
    <row r="288" spans="1:15" ht="15" x14ac:dyDescent="0.25">
      <c r="A288" s="136">
        <v>934</v>
      </c>
      <c r="B288" s="136" t="s">
        <v>291</v>
      </c>
      <c r="C288" s="137">
        <v>12106692.630000001</v>
      </c>
      <c r="D288" s="137"/>
      <c r="E288" s="137">
        <v>12106692.630000001</v>
      </c>
      <c r="F288" s="137">
        <v>11600633.33</v>
      </c>
      <c r="G288" s="137"/>
      <c r="H288" s="137">
        <v>11600633.33</v>
      </c>
      <c r="I288" s="137">
        <f>(Taulukko2[[#This Row],[Sote-nettokustannus TP2021 (oikaisut huomioitu)]]+Taulukko2[[#This Row],[Sote-nettokustannus TP2022 (oikaisut huomioitu)]])/2</f>
        <v>11853662.98</v>
      </c>
      <c r="J288" s="140">
        <f t="shared" si="19"/>
        <v>12277860.740474418</v>
      </c>
      <c r="K288" s="137">
        <v>283701.05</v>
      </c>
      <c r="L288" s="137">
        <v>286975.18</v>
      </c>
      <c r="M288" s="137">
        <f t="shared" si="20"/>
        <v>285338.11499999999</v>
      </c>
      <c r="N288" s="140">
        <f t="shared" si="21"/>
        <v>292867.95337435079</v>
      </c>
      <c r="O288" s="141">
        <f t="shared" si="18"/>
        <v>12570728.693848768</v>
      </c>
    </row>
    <row r="289" spans="1:15" ht="15" x14ac:dyDescent="0.25">
      <c r="A289" s="136">
        <v>935</v>
      </c>
      <c r="B289" s="136" t="s">
        <v>292</v>
      </c>
      <c r="C289" s="137">
        <v>13037882.500000002</v>
      </c>
      <c r="D289" s="137"/>
      <c r="E289" s="137">
        <v>13037882.500000002</v>
      </c>
      <c r="F289" s="137">
        <v>13885538.689999999</v>
      </c>
      <c r="G289" s="137"/>
      <c r="H289" s="137">
        <v>13885538.689999999</v>
      </c>
      <c r="I289" s="137">
        <f>(Taulukko2[[#This Row],[Sote-nettokustannus TP2021 (oikaisut huomioitu)]]+Taulukko2[[#This Row],[Sote-nettokustannus TP2022 (oikaisut huomioitu)]])/2</f>
        <v>13461710.595000001</v>
      </c>
      <c r="J289" s="140">
        <f t="shared" si="19"/>
        <v>13943454.297025999</v>
      </c>
      <c r="K289" s="137">
        <v>376122.78</v>
      </c>
      <c r="L289" s="137">
        <v>453626.67</v>
      </c>
      <c r="M289" s="137">
        <f t="shared" si="20"/>
        <v>414874.72499999998</v>
      </c>
      <c r="N289" s="140">
        <f t="shared" si="21"/>
        <v>425822.92806376959</v>
      </c>
      <c r="O289" s="141">
        <f t="shared" si="18"/>
        <v>14369277.225089768</v>
      </c>
    </row>
    <row r="290" spans="1:15" ht="15" x14ac:dyDescent="0.25">
      <c r="A290" s="136">
        <v>936</v>
      </c>
      <c r="B290" s="136" t="s">
        <v>293</v>
      </c>
      <c r="C290" s="137">
        <v>31124121.029999997</v>
      </c>
      <c r="D290" s="137"/>
      <c r="E290" s="137">
        <v>31124121.029999997</v>
      </c>
      <c r="F290" s="137">
        <v>31987523.550000001</v>
      </c>
      <c r="G290" s="137"/>
      <c r="H290" s="137">
        <v>31987523.550000001</v>
      </c>
      <c r="I290" s="137">
        <f>(Taulukko2[[#This Row],[Sote-nettokustannus TP2021 (oikaisut huomioitu)]]+Taulukko2[[#This Row],[Sote-nettokustannus TP2022 (oikaisut huomioitu)]])/2</f>
        <v>31555822.289999999</v>
      </c>
      <c r="J290" s="140">
        <f t="shared" si="19"/>
        <v>32685085.806934129</v>
      </c>
      <c r="K290" s="137">
        <v>529446.41</v>
      </c>
      <c r="L290" s="137">
        <v>547900.12</v>
      </c>
      <c r="M290" s="137">
        <f t="shared" si="20"/>
        <v>538673.26500000001</v>
      </c>
      <c r="N290" s="140">
        <f t="shared" si="21"/>
        <v>552888.40980122599</v>
      </c>
      <c r="O290" s="141">
        <f t="shared" si="18"/>
        <v>33237974.216735356</v>
      </c>
    </row>
    <row r="291" spans="1:15" ht="15" x14ac:dyDescent="0.25">
      <c r="A291" s="136">
        <v>946</v>
      </c>
      <c r="B291" s="136" t="s">
        <v>294</v>
      </c>
      <c r="C291" s="137">
        <v>24485444.75</v>
      </c>
      <c r="D291" s="137"/>
      <c r="E291" s="137">
        <v>24485444.75</v>
      </c>
      <c r="F291" s="137">
        <v>26981609.030000001</v>
      </c>
      <c r="G291" s="137"/>
      <c r="H291" s="137">
        <v>26981609.030000001</v>
      </c>
      <c r="I291" s="137">
        <f>(Taulukko2[[#This Row],[Sote-nettokustannus TP2021 (oikaisut huomioitu)]]+Taulukko2[[#This Row],[Sote-nettokustannus TP2022 (oikaisut huomioitu)]])/2</f>
        <v>25733526.890000001</v>
      </c>
      <c r="J291" s="140">
        <f t="shared" si="19"/>
        <v>26654432.477940563</v>
      </c>
      <c r="K291" s="137">
        <v>494839.32</v>
      </c>
      <c r="L291" s="137">
        <v>502260.72</v>
      </c>
      <c r="M291" s="137">
        <f t="shared" si="20"/>
        <v>498550.02</v>
      </c>
      <c r="N291" s="140">
        <f t="shared" si="21"/>
        <v>511706.34533750138</v>
      </c>
      <c r="O291" s="141">
        <f t="shared" si="18"/>
        <v>27166138.823278066</v>
      </c>
    </row>
    <row r="292" spans="1:15" ht="15" x14ac:dyDescent="0.25">
      <c r="A292" s="136">
        <v>976</v>
      </c>
      <c r="B292" s="136" t="s">
        <v>295</v>
      </c>
      <c r="C292" s="137">
        <v>21699877.319999997</v>
      </c>
      <c r="D292" s="137"/>
      <c r="E292" s="137">
        <v>21699877.319999997</v>
      </c>
      <c r="F292" s="137">
        <v>25006450.629999999</v>
      </c>
      <c r="G292" s="137"/>
      <c r="H292" s="137">
        <v>25006450.629999999</v>
      </c>
      <c r="I292" s="137">
        <f>(Taulukko2[[#This Row],[Sote-nettokustannus TP2021 (oikaisut huomioitu)]]+Taulukko2[[#This Row],[Sote-nettokustannus TP2022 (oikaisut huomioitu)]])/2</f>
        <v>23353163.974999998</v>
      </c>
      <c r="J292" s="140">
        <f t="shared" si="19"/>
        <v>24188885.378156245</v>
      </c>
      <c r="K292" s="137">
        <v>445924.78</v>
      </c>
      <c r="L292" s="137">
        <v>490104.58</v>
      </c>
      <c r="M292" s="137">
        <f t="shared" si="20"/>
        <v>468014.68000000005</v>
      </c>
      <c r="N292" s="140">
        <f t="shared" si="21"/>
        <v>480365.20280773478</v>
      </c>
      <c r="O292" s="141">
        <f t="shared" si="18"/>
        <v>24669250.58096398</v>
      </c>
    </row>
    <row r="293" spans="1:15" ht="15" x14ac:dyDescent="0.25">
      <c r="A293" s="136">
        <v>977</v>
      </c>
      <c r="B293" s="136" t="s">
        <v>296</v>
      </c>
      <c r="C293" s="137">
        <v>55948012.919999994</v>
      </c>
      <c r="D293" s="137">
        <v>-94162.428000000014</v>
      </c>
      <c r="E293" s="137">
        <v>55853850.491999991</v>
      </c>
      <c r="F293" s="137">
        <v>58266435.359999999</v>
      </c>
      <c r="G293" s="137">
        <v>1052478.38448</v>
      </c>
      <c r="H293" s="137">
        <v>59318913.744479999</v>
      </c>
      <c r="I293" s="137">
        <f>(Taulukko2[[#This Row],[Sote-nettokustannus TP2021 (oikaisut huomioitu)]]+Taulukko2[[#This Row],[Sote-nettokustannus TP2022 (oikaisut huomioitu)]])/2</f>
        <v>57586382.118239999</v>
      </c>
      <c r="J293" s="140">
        <f t="shared" si="19"/>
        <v>59647180.908419661</v>
      </c>
      <c r="K293" s="137">
        <v>2625135.9700000002</v>
      </c>
      <c r="L293" s="137">
        <v>3238421.37</v>
      </c>
      <c r="M293" s="137">
        <f t="shared" si="20"/>
        <v>2931778.67</v>
      </c>
      <c r="N293" s="140">
        <f t="shared" si="21"/>
        <v>3009145.8998720734</v>
      </c>
      <c r="O293" s="141">
        <f t="shared" si="18"/>
        <v>62656326.808291733</v>
      </c>
    </row>
    <row r="294" spans="1:15" ht="15" x14ac:dyDescent="0.25">
      <c r="A294" s="136">
        <v>980</v>
      </c>
      <c r="B294" s="136" t="s">
        <v>297</v>
      </c>
      <c r="C294" s="137">
        <v>99817065.539999977</v>
      </c>
      <c r="D294" s="137"/>
      <c r="E294" s="137">
        <v>99817065.539999977</v>
      </c>
      <c r="F294" s="137">
        <v>108150193.27</v>
      </c>
      <c r="G294" s="137"/>
      <c r="H294" s="137">
        <v>108150193.27</v>
      </c>
      <c r="I294" s="137">
        <f>(Taulukko2[[#This Row],[Sote-nettokustannus TP2021 (oikaisut huomioitu)]]+Taulukko2[[#This Row],[Sote-nettokustannus TP2022 (oikaisut huomioitu)]])/2</f>
        <v>103983629.40499999</v>
      </c>
      <c r="J294" s="140">
        <f t="shared" si="19"/>
        <v>107704810.17368107</v>
      </c>
      <c r="K294" s="137">
        <v>2545803.9500000002</v>
      </c>
      <c r="L294" s="137">
        <v>2614964.35</v>
      </c>
      <c r="M294" s="137">
        <f t="shared" si="20"/>
        <v>2580384.1500000004</v>
      </c>
      <c r="N294" s="140">
        <f t="shared" si="21"/>
        <v>2648478.3672525277</v>
      </c>
      <c r="O294" s="141">
        <f t="shared" si="18"/>
        <v>110353288.54093359</v>
      </c>
    </row>
    <row r="295" spans="1:15" ht="15" x14ac:dyDescent="0.25">
      <c r="A295" s="136">
        <v>981</v>
      </c>
      <c r="B295" s="136" t="s">
        <v>298</v>
      </c>
      <c r="C295" s="137">
        <v>7817930.1799999997</v>
      </c>
      <c r="D295" s="137"/>
      <c r="E295" s="137">
        <v>7817930.1799999997</v>
      </c>
      <c r="F295" s="137">
        <v>8254809.46</v>
      </c>
      <c r="G295" s="137"/>
      <c r="H295" s="137">
        <v>8254809.46</v>
      </c>
      <c r="I295" s="137">
        <f>(Taulukko2[[#This Row],[Sote-nettokustannus TP2021 (oikaisut huomioitu)]]+Taulukko2[[#This Row],[Sote-nettokustannus TP2022 (oikaisut huomioitu)]])/2</f>
        <v>8036369.8200000003</v>
      </c>
      <c r="J295" s="140">
        <f t="shared" si="19"/>
        <v>8323961.0975434929</v>
      </c>
      <c r="K295" s="137">
        <v>130738.73000000001</v>
      </c>
      <c r="L295" s="137">
        <v>100368.02</v>
      </c>
      <c r="M295" s="137">
        <f t="shared" si="20"/>
        <v>115553.375</v>
      </c>
      <c r="N295" s="140">
        <f t="shared" si="21"/>
        <v>118602.73360868343</v>
      </c>
      <c r="O295" s="141">
        <f t="shared" si="18"/>
        <v>8442563.8311521765</v>
      </c>
    </row>
    <row r="296" spans="1:15" ht="15" x14ac:dyDescent="0.25">
      <c r="A296" s="136">
        <v>989</v>
      </c>
      <c r="B296" s="136" t="s">
        <v>299</v>
      </c>
      <c r="C296" s="137">
        <v>27322237.899999999</v>
      </c>
      <c r="D296" s="137"/>
      <c r="E296" s="137">
        <v>27322237.899999999</v>
      </c>
      <c r="F296" s="137">
        <v>27420288.440000001</v>
      </c>
      <c r="G296" s="137"/>
      <c r="H296" s="137">
        <v>27420288.440000001</v>
      </c>
      <c r="I296" s="137">
        <f>(Taulukko2[[#This Row],[Sote-nettokustannus TP2021 (oikaisut huomioitu)]]+Taulukko2[[#This Row],[Sote-nettokustannus TP2022 (oikaisut huomioitu)]])/2</f>
        <v>27371263.170000002</v>
      </c>
      <c r="J296" s="140">
        <f t="shared" si="19"/>
        <v>28350777.144512367</v>
      </c>
      <c r="K296" s="137">
        <v>558733.03</v>
      </c>
      <c r="L296" s="137">
        <v>597685.15</v>
      </c>
      <c r="M296" s="137">
        <f t="shared" si="20"/>
        <v>578209.09000000008</v>
      </c>
      <c r="N296" s="140">
        <f t="shared" si="21"/>
        <v>593467.55273387092</v>
      </c>
      <c r="O296" s="141">
        <f t="shared" si="18"/>
        <v>28944244.697246239</v>
      </c>
    </row>
    <row r="297" spans="1:15" ht="15" x14ac:dyDescent="0.25">
      <c r="A297" s="136">
        <v>992</v>
      </c>
      <c r="B297" s="136" t="s">
        <v>300</v>
      </c>
      <c r="C297" s="137">
        <v>74230651.570000008</v>
      </c>
      <c r="D297" s="137"/>
      <c r="E297" s="137">
        <v>74230651.570000008</v>
      </c>
      <c r="F297" s="137">
        <v>82080909.769999996</v>
      </c>
      <c r="G297" s="137"/>
      <c r="H297" s="137">
        <v>82080909.769999996</v>
      </c>
      <c r="I297" s="137">
        <f>(Taulukko2[[#This Row],[Sote-nettokustannus TP2021 (oikaisut huomioitu)]]+Taulukko2[[#This Row],[Sote-nettokustannus TP2022 (oikaisut huomioitu)]])/2</f>
        <v>78155780.670000002</v>
      </c>
      <c r="J297" s="140">
        <f t="shared" si="19"/>
        <v>80952680.428689092</v>
      </c>
      <c r="K297" s="137">
        <v>1694255.04</v>
      </c>
      <c r="L297" s="137">
        <v>1741473.96</v>
      </c>
      <c r="M297" s="137">
        <f t="shared" si="20"/>
        <v>1717864.5</v>
      </c>
      <c r="N297" s="140">
        <f t="shared" si="21"/>
        <v>1763197.5324763483</v>
      </c>
      <c r="O297" s="141">
        <f t="shared" si="18"/>
        <v>82715877.961165443</v>
      </c>
    </row>
  </sheetData>
  <pageMargins left="0.7" right="0.7" top="0.75" bottom="0.75" header="0.3" footer="0.3"/>
  <pageSetup paperSize="9" orientation="portrait" r:id="rId1"/>
  <ignoredErrors>
    <ignoredError sqref="I4:O4 B4:C4 F4 I5:J5 I6:J297"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98"/>
  <sheetViews>
    <sheetView zoomScale="80" zoomScaleNormal="80" workbookViewId="0"/>
  </sheetViews>
  <sheetFormatPr defaultColWidth="14.125" defaultRowHeight="14.25" x14ac:dyDescent="0.2"/>
  <cols>
    <col min="1" max="2" width="9.875" customWidth="1"/>
    <col min="3" max="3" width="11.375" bestFit="1" customWidth="1"/>
    <col min="4" max="4" width="21.25" customWidth="1"/>
    <col min="5" max="6" width="21.75" customWidth="1"/>
    <col min="7" max="7" width="20.125" customWidth="1"/>
    <col min="8" max="8" width="14.125" customWidth="1"/>
    <col min="9" max="9" width="22.625" bestFit="1" customWidth="1"/>
    <col min="10" max="10" width="24.375" customWidth="1"/>
    <col min="11" max="11" width="23.25" bestFit="1" customWidth="1"/>
    <col min="12" max="12" width="24.75" bestFit="1" customWidth="1"/>
    <col min="13" max="13" width="21.5" bestFit="1" customWidth="1"/>
    <col min="14" max="14" width="22.375" customWidth="1"/>
    <col min="15" max="15" width="24.5" bestFit="1" customWidth="1"/>
    <col min="16" max="16" width="14.125" customWidth="1"/>
  </cols>
  <sheetData>
    <row r="1" spans="1:15" ht="23.25" x14ac:dyDescent="0.35">
      <c r="A1" s="16" t="s">
        <v>380</v>
      </c>
      <c r="O1" s="71">
        <v>-0.59999999999999987</v>
      </c>
    </row>
    <row r="2" spans="1:15" x14ac:dyDescent="0.2">
      <c r="A2" s="111"/>
    </row>
    <row r="3" spans="1:15" ht="15.75" thickBot="1" x14ac:dyDescent="0.3">
      <c r="O3" s="176" t="s">
        <v>423</v>
      </c>
    </row>
    <row r="4" spans="1:15" s="68" customFormat="1" ht="42.75" x14ac:dyDescent="0.2">
      <c r="A4" s="67" t="s">
        <v>6</v>
      </c>
      <c r="B4" s="67" t="s">
        <v>343</v>
      </c>
      <c r="C4" s="67" t="s">
        <v>387</v>
      </c>
      <c r="D4" s="66" t="s">
        <v>421</v>
      </c>
      <c r="E4" s="66" t="s">
        <v>422</v>
      </c>
      <c r="F4" s="66" t="s">
        <v>364</v>
      </c>
      <c r="G4" s="67" t="s">
        <v>346</v>
      </c>
      <c r="H4" s="67" t="s">
        <v>350</v>
      </c>
      <c r="I4" s="67" t="s">
        <v>348</v>
      </c>
      <c r="J4" s="67" t="s">
        <v>347</v>
      </c>
      <c r="K4" s="67" t="s">
        <v>381</v>
      </c>
      <c r="L4" s="67" t="s">
        <v>386</v>
      </c>
      <c r="M4" s="66" t="s">
        <v>385</v>
      </c>
      <c r="N4" s="70" t="s">
        <v>349</v>
      </c>
      <c r="O4" s="177" t="s">
        <v>424</v>
      </c>
    </row>
    <row r="5" spans="1:15" ht="15" x14ac:dyDescent="0.25">
      <c r="A5" s="72"/>
      <c r="B5" s="72" t="s">
        <v>7</v>
      </c>
      <c r="C5" s="73">
        <f t="shared" ref="C5:I5" si="0">SUM(C6:C298)</f>
        <v>5533611</v>
      </c>
      <c r="D5" s="74">
        <f t="shared" si="0"/>
        <v>21884403270.677319</v>
      </c>
      <c r="E5" s="74">
        <f>SUM(E6:E298)</f>
        <v>63999999.999999978</v>
      </c>
      <c r="F5" s="74">
        <f>SUM(F6:F298)</f>
        <v>21948403270.677334</v>
      </c>
      <c r="G5" s="73">
        <f t="shared" si="0"/>
        <v>5361103752.8700047</v>
      </c>
      <c r="H5" s="73">
        <f t="shared" si="0"/>
        <v>901529499.78779161</v>
      </c>
      <c r="I5" s="73">
        <f t="shared" si="0"/>
        <v>13240585250.279999</v>
      </c>
      <c r="J5" s="73">
        <f>SUM(J6:J298)</f>
        <v>1944000000.0000002</v>
      </c>
      <c r="K5" s="73">
        <f>SUM(K6:K298)</f>
        <v>6.9849193096160889E-9</v>
      </c>
      <c r="L5" s="73">
        <f>SUM(L6:L298)</f>
        <v>501184768.01953149</v>
      </c>
      <c r="M5" s="74">
        <f>SUM(M6:M298)</f>
        <v>21948403270.957321</v>
      </c>
      <c r="N5" s="69">
        <f>Taulukko13[[#This Row],[Siirtyvät kustannukset yhteensä]]-Taulukko13[[#This Row],[Siirtyvät tulot yhteensä]]</f>
        <v>-0.27998733520507813</v>
      </c>
      <c r="O5" s="178">
        <f>SUM(O6:O298)</f>
        <v>0.16799807560164481</v>
      </c>
    </row>
    <row r="6" spans="1:15" x14ac:dyDescent="0.2">
      <c r="A6">
        <v>5</v>
      </c>
      <c r="B6" t="s">
        <v>8</v>
      </c>
      <c r="C6" s="64">
        <v>9183</v>
      </c>
      <c r="D6" s="65">
        <v>41392174.699857198</v>
      </c>
      <c r="E6" s="65">
        <v>70362.273358479899</v>
      </c>
      <c r="F6" s="65">
        <f>Taulukko13[[#This Row],[Siirtyvät sote- ja pela-kustannukset (TP21+TP22)]]+Taulukko13[[#This Row],[Siirtyvät verotuskustannukset]]</f>
        <v>41462536.973215677</v>
      </c>
      <c r="G6" s="64">
        <v>17031072.867432587</v>
      </c>
      <c r="H6" s="64">
        <v>951435.648613445</v>
      </c>
      <c r="I6" s="64">
        <v>14596554.100000001</v>
      </c>
      <c r="J6" s="64">
        <v>4604771.9253565799</v>
      </c>
      <c r="K6" s="64">
        <v>-5295498.9968587561</v>
      </c>
      <c r="L6" s="64">
        <v>831713.63594646531</v>
      </c>
      <c r="M6" s="65">
        <f>G6+H6+J6+I6-K6+Taulukko13[[#This Row],[Jälkikäteistarkistuksesta aiheutuva valtionosuuden lisäsiirto]]</f>
        <v>43311047.174207836</v>
      </c>
      <c r="N6" s="69">
        <f>Taulukko13[[#This Row],[Siirtyvät kustannukset yhteensä]]-Taulukko13[[#This Row],[Siirtyvät tulot yhteensä]]</f>
        <v>-1848510.2009921595</v>
      </c>
      <c r="O6" s="179">
        <f>Taulukko13[[#This Row],[Siirtyvien kustannusten ja tulojen erotus]]*$O$1</f>
        <v>1109106.1205952954</v>
      </c>
    </row>
    <row r="7" spans="1:15" x14ac:dyDescent="0.2">
      <c r="A7">
        <v>9</v>
      </c>
      <c r="B7" t="s">
        <v>9</v>
      </c>
      <c r="C7" s="64">
        <v>2447</v>
      </c>
      <c r="D7" s="65">
        <v>11350615.525530539</v>
      </c>
      <c r="E7" s="65">
        <v>18784.375320991203</v>
      </c>
      <c r="F7" s="65">
        <f>Taulukko13[[#This Row],[Siirtyvät sote- ja pela-kustannukset (TP21+TP22)]]+Taulukko13[[#This Row],[Siirtyvät verotuskustannukset]]</f>
        <v>11369399.900851531</v>
      </c>
      <c r="G7" s="64">
        <v>5156578.2172588082</v>
      </c>
      <c r="H7" s="64">
        <v>123793.97402811059</v>
      </c>
      <c r="I7" s="64">
        <v>4026999.64</v>
      </c>
      <c r="J7" s="64">
        <v>1226236.4535686029</v>
      </c>
      <c r="K7" s="64">
        <v>-1460528.1829936667</v>
      </c>
      <c r="L7" s="64">
        <v>221627.27509103785</v>
      </c>
      <c r="M7" s="65">
        <f>G7+H7+J7+I7-K7+Taulukko13[[#This Row],[Jälkikäteistarkistuksesta aiheutuva valtionosuuden lisäsiirto]]</f>
        <v>12215763.742940227</v>
      </c>
      <c r="N7" s="69">
        <f>Taulukko13[[#This Row],[Siirtyvät kustannukset yhteensä]]-Taulukko13[[#This Row],[Siirtyvät tulot yhteensä]]</f>
        <v>-846363.84208869562</v>
      </c>
      <c r="O7" s="179">
        <f>Taulukko13[[#This Row],[Siirtyvien kustannusten ja tulojen erotus]]*$O$1</f>
        <v>507818.30525321723</v>
      </c>
    </row>
    <row r="8" spans="1:15" x14ac:dyDescent="0.2">
      <c r="A8">
        <v>10</v>
      </c>
      <c r="B8" t="s">
        <v>10</v>
      </c>
      <c r="C8" s="64">
        <v>11102</v>
      </c>
      <c r="D8" s="65">
        <v>53311801.459659107</v>
      </c>
      <c r="E8" s="65">
        <v>81996.572992353831</v>
      </c>
      <c r="F8" s="65">
        <f>Taulukko13[[#This Row],[Siirtyvät sote- ja pela-kustannukset (TP21+TP22)]]+Taulukko13[[#This Row],[Siirtyvät verotuskustannukset]]</f>
        <v>53393798.032651462</v>
      </c>
      <c r="G8" s="64">
        <v>21635195.497363612</v>
      </c>
      <c r="H8" s="64">
        <v>1194531.6357840234</v>
      </c>
      <c r="I8" s="64">
        <v>16924295.619999997</v>
      </c>
      <c r="J8" s="64">
        <v>5629357.8782567978</v>
      </c>
      <c r="K8" s="64">
        <v>-6440194.5723112822</v>
      </c>
      <c r="L8" s="64">
        <v>1005519.4148184316</v>
      </c>
      <c r="M8" s="65">
        <f>G8+H8+J8+I8-K8+Taulukko13[[#This Row],[Jälkikäteistarkistuksesta aiheutuva valtionosuuden lisäsiirto]]</f>
        <v>52829094.61853414</v>
      </c>
      <c r="N8" s="69">
        <f>Taulukko13[[#This Row],[Siirtyvät kustannukset yhteensä]]-Taulukko13[[#This Row],[Siirtyvät tulot yhteensä]]</f>
        <v>564703.41411732137</v>
      </c>
      <c r="O8" s="179">
        <f>Taulukko13[[#This Row],[Siirtyvien kustannusten ja tulojen erotus]]*$O$1</f>
        <v>-338822.04847039277</v>
      </c>
    </row>
    <row r="9" spans="1:15" x14ac:dyDescent="0.2">
      <c r="A9">
        <v>16</v>
      </c>
      <c r="B9" t="s">
        <v>11</v>
      </c>
      <c r="C9" s="64">
        <v>8014</v>
      </c>
      <c r="D9" s="65">
        <v>32748953.352458131</v>
      </c>
      <c r="E9" s="65">
        <v>76789.830699019061</v>
      </c>
      <c r="F9" s="65">
        <f>Taulukko13[[#This Row],[Siirtyvät sote- ja pela-kustannukset (TP21+TP22)]]+Taulukko13[[#This Row],[Siirtyvät verotuskustannukset]]</f>
        <v>32825743.18315715</v>
      </c>
      <c r="G9" s="64">
        <v>13820661.920855887</v>
      </c>
      <c r="H9" s="64">
        <v>747225.78412196343</v>
      </c>
      <c r="I9" s="64">
        <v>16221064.800000001</v>
      </c>
      <c r="J9" s="64">
        <v>3321823.4115042505</v>
      </c>
      <c r="K9" s="64">
        <v>-1645097.332930427</v>
      </c>
      <c r="L9" s="64">
        <v>725836.11874931643</v>
      </c>
      <c r="M9" s="65">
        <f>G9+H9+J9+I9-K9+Taulukko13[[#This Row],[Jälkikäteistarkistuksesta aiheutuva valtionosuuden lisäsiirto]]</f>
        <v>36481709.36816185</v>
      </c>
      <c r="N9" s="69">
        <f>Taulukko13[[#This Row],[Siirtyvät kustannukset yhteensä]]-Taulukko13[[#This Row],[Siirtyvät tulot yhteensä]]</f>
        <v>-3655966.1850047</v>
      </c>
      <c r="O9" s="179">
        <f>Taulukko13[[#This Row],[Siirtyvien kustannusten ja tulojen erotus]]*$O$1</f>
        <v>2193579.7110028197</v>
      </c>
    </row>
    <row r="10" spans="1:15" x14ac:dyDescent="0.2">
      <c r="A10">
        <v>18</v>
      </c>
      <c r="B10" t="s">
        <v>12</v>
      </c>
      <c r="C10" s="64">
        <v>4763</v>
      </c>
      <c r="D10" s="65">
        <v>16943643.713627692</v>
      </c>
      <c r="E10" s="65">
        <v>51344.191099099189</v>
      </c>
      <c r="F10" s="65">
        <f>Taulukko13[[#This Row],[Siirtyvät sote- ja pela-kustannukset (TP21+TP22)]]+Taulukko13[[#This Row],[Siirtyvät verotuskustannukset]]</f>
        <v>16994987.904726792</v>
      </c>
      <c r="G10" s="64">
        <v>2179862.3916982608</v>
      </c>
      <c r="H10" s="64">
        <v>505791.13551359379</v>
      </c>
      <c r="I10" s="64">
        <v>10839762.65</v>
      </c>
      <c r="J10" s="64">
        <v>1945984.3257119369</v>
      </c>
      <c r="K10" s="64">
        <v>-332778.38320859458</v>
      </c>
      <c r="L10" s="64">
        <v>431389.74714287423</v>
      </c>
      <c r="M10" s="65">
        <f>G10+H10+J10+I10-K10+Taulukko13[[#This Row],[Jälkikäteistarkistuksesta aiheutuva valtionosuuden lisäsiirto]]</f>
        <v>16235568.633275261</v>
      </c>
      <c r="N10" s="69">
        <f>Taulukko13[[#This Row],[Siirtyvät kustannukset yhteensä]]-Taulukko13[[#This Row],[Siirtyvät tulot yhteensä]]</f>
        <v>759419.27145153098</v>
      </c>
      <c r="O10" s="179">
        <f>Taulukko13[[#This Row],[Siirtyvien kustannusten ja tulojen erotus]]*$O$1</f>
        <v>-455651.56287091848</v>
      </c>
    </row>
    <row r="11" spans="1:15" x14ac:dyDescent="0.2">
      <c r="A11">
        <v>19</v>
      </c>
      <c r="B11" t="s">
        <v>13</v>
      </c>
      <c r="C11" s="64">
        <v>3965</v>
      </c>
      <c r="D11" s="65">
        <v>13840129.695386045</v>
      </c>
      <c r="E11" s="65">
        <v>38256.610081219143</v>
      </c>
      <c r="F11" s="65">
        <f>Taulukko13[[#This Row],[Siirtyvät sote- ja pela-kustannukset (TP21+TP22)]]+Taulukko13[[#This Row],[Siirtyvät verotuskustannukset]]</f>
        <v>13878386.305467265</v>
      </c>
      <c r="G11" s="64">
        <v>2242519.5070708208</v>
      </c>
      <c r="H11" s="64">
        <v>270949.19183127221</v>
      </c>
      <c r="I11" s="64">
        <v>8182634.71</v>
      </c>
      <c r="J11" s="64">
        <v>1573100.269409501</v>
      </c>
      <c r="K11" s="64">
        <v>-644766.16593857575</v>
      </c>
      <c r="L11" s="64">
        <v>359114.07672086841</v>
      </c>
      <c r="M11" s="65">
        <f>G11+H11+J11+I11-K11+Taulukko13[[#This Row],[Jälkikäteistarkistuksesta aiheutuva valtionosuuden lisäsiirto]]</f>
        <v>13273083.920971038</v>
      </c>
      <c r="N11" s="69">
        <f>Taulukko13[[#This Row],[Siirtyvät kustannukset yhteensä]]-Taulukko13[[#This Row],[Siirtyvät tulot yhteensä]]</f>
        <v>605302.38449622691</v>
      </c>
      <c r="O11" s="179">
        <f>Taulukko13[[#This Row],[Siirtyvien kustannusten ja tulojen erotus]]*$O$1</f>
        <v>-363181.43069773604</v>
      </c>
    </row>
    <row r="12" spans="1:15" x14ac:dyDescent="0.2">
      <c r="A12">
        <v>20</v>
      </c>
      <c r="B12" t="s">
        <v>14</v>
      </c>
      <c r="C12" s="64">
        <v>16473</v>
      </c>
      <c r="D12" s="65">
        <v>66357036.452574939</v>
      </c>
      <c r="E12" s="65">
        <v>158962.77728469568</v>
      </c>
      <c r="F12" s="65">
        <f>Taulukko13[[#This Row],[Siirtyvät sote- ja pela-kustannukset (TP21+TP22)]]+Taulukko13[[#This Row],[Siirtyvät verotuskustannukset]]</f>
        <v>66515999.229859635</v>
      </c>
      <c r="G12" s="64">
        <v>15352955.380463967</v>
      </c>
      <c r="H12" s="64">
        <v>801161.04858806776</v>
      </c>
      <c r="I12" s="64">
        <v>34324930.159999996</v>
      </c>
      <c r="J12" s="64">
        <v>6462012.6143403156</v>
      </c>
      <c r="K12" s="64">
        <v>-3441101.4660751279</v>
      </c>
      <c r="L12" s="64">
        <v>1491976.3394256912</v>
      </c>
      <c r="M12" s="65">
        <f>G12+H12+J12+I12-K12+Taulukko13[[#This Row],[Jälkikäteistarkistuksesta aiheutuva valtionosuuden lisäsiirto]]</f>
        <v>61874137.008893162</v>
      </c>
      <c r="N12" s="69">
        <f>Taulukko13[[#This Row],[Siirtyvät kustannukset yhteensä]]-Taulukko13[[#This Row],[Siirtyvät tulot yhteensä]]</f>
        <v>4641862.2209664732</v>
      </c>
      <c r="O12" s="179">
        <f>Taulukko13[[#This Row],[Siirtyvien kustannusten ja tulojen erotus]]*$O$1</f>
        <v>-2785117.3325798833</v>
      </c>
    </row>
    <row r="13" spans="1:15" x14ac:dyDescent="0.2">
      <c r="A13">
        <v>46</v>
      </c>
      <c r="B13" t="s">
        <v>15</v>
      </c>
      <c r="C13" s="64">
        <v>1341</v>
      </c>
      <c r="D13" s="65">
        <v>6737626.8551131664</v>
      </c>
      <c r="E13" s="65">
        <v>10540.148376869303</v>
      </c>
      <c r="F13" s="65">
        <f>Taulukko13[[#This Row],[Siirtyvät sote- ja pela-kustannukset (TP21+TP22)]]+Taulukko13[[#This Row],[Siirtyvät verotuskustannukset]]</f>
        <v>6748167.0034900354</v>
      </c>
      <c r="G13" s="64">
        <v>3568817.8934533498</v>
      </c>
      <c r="H13" s="64">
        <v>253353.58981916402</v>
      </c>
      <c r="I13" s="64">
        <v>2075708.7199999997</v>
      </c>
      <c r="J13" s="64">
        <v>701815.84439912078</v>
      </c>
      <c r="K13" s="64">
        <v>-671159.82273345289</v>
      </c>
      <c r="L13" s="64">
        <v>121455.73187457366</v>
      </c>
      <c r="M13" s="65">
        <f>G13+H13+J13+I13-K13+Taulukko13[[#This Row],[Jälkikäteistarkistuksesta aiheutuva valtionosuuden lisäsiirto]]</f>
        <v>7392311.6022796612</v>
      </c>
      <c r="N13" s="69">
        <f>Taulukko13[[#This Row],[Siirtyvät kustannukset yhteensä]]-Taulukko13[[#This Row],[Siirtyvät tulot yhteensä]]</f>
        <v>-644144.5987896258</v>
      </c>
      <c r="O13" s="179">
        <f>Taulukko13[[#This Row],[Siirtyvien kustannusten ja tulojen erotus]]*$O$1</f>
        <v>386486.75927377539</v>
      </c>
    </row>
    <row r="14" spans="1:15" x14ac:dyDescent="0.2">
      <c r="A14">
        <v>47</v>
      </c>
      <c r="B14" t="s">
        <v>16</v>
      </c>
      <c r="C14" s="64">
        <v>1811</v>
      </c>
      <c r="D14" s="65">
        <v>9898906.3902868163</v>
      </c>
      <c r="E14" s="65">
        <v>15512.803654707308</v>
      </c>
      <c r="F14" s="65">
        <f>Taulukko13[[#This Row],[Siirtyvät sote- ja pela-kustannukset (TP21+TP22)]]+Taulukko13[[#This Row],[Siirtyvät verotuskustannukset]]</f>
        <v>9914419.1939415243</v>
      </c>
      <c r="G14" s="64">
        <v>4376127.0890675681</v>
      </c>
      <c r="H14" s="64">
        <v>276292.19656471454</v>
      </c>
      <c r="I14" s="64">
        <v>3151580.4500000007</v>
      </c>
      <c r="J14" s="64">
        <v>903082.79052061611</v>
      </c>
      <c r="K14" s="64">
        <v>-830189.91901177377</v>
      </c>
      <c r="L14" s="64">
        <v>164024.10919079263</v>
      </c>
      <c r="M14" s="65">
        <f>G14+H14+J14+I14-K14+Taulukko13[[#This Row],[Jälkikäteistarkistuksesta aiheutuva valtionosuuden lisäsiirto]]</f>
        <v>9701296.5543554649</v>
      </c>
      <c r="N14" s="69">
        <f>Taulukko13[[#This Row],[Siirtyvät kustannukset yhteensä]]-Taulukko13[[#This Row],[Siirtyvät tulot yhteensä]]</f>
        <v>213122.63958605938</v>
      </c>
      <c r="O14" s="179">
        <f>Taulukko13[[#This Row],[Siirtyvien kustannusten ja tulojen erotus]]*$O$1</f>
        <v>-127873.5837516356</v>
      </c>
    </row>
    <row r="15" spans="1:15" x14ac:dyDescent="0.2">
      <c r="A15">
        <v>49</v>
      </c>
      <c r="B15" t="s">
        <v>17</v>
      </c>
      <c r="C15" s="64">
        <v>305274</v>
      </c>
      <c r="D15" s="65">
        <v>892412002.41270494</v>
      </c>
      <c r="E15" s="65">
        <v>4981687.5191606544</v>
      </c>
      <c r="F15" s="65">
        <f>Taulukko13[[#This Row],[Siirtyvät sote- ja pela-kustannukset (TP21+TP22)]]+Taulukko13[[#This Row],[Siirtyvät verotuskustannukset]]</f>
        <v>897393689.93186557</v>
      </c>
      <c r="G15" s="64">
        <v>26844831.942121774</v>
      </c>
      <c r="H15" s="64">
        <v>67289767.354851723</v>
      </c>
      <c r="I15" s="64">
        <v>1033516428.66</v>
      </c>
      <c r="J15" s="64">
        <v>68483579.902044415</v>
      </c>
      <c r="K15" s="64">
        <v>132384593.36412215</v>
      </c>
      <c r="L15" s="64">
        <v>27648976.206024311</v>
      </c>
      <c r="M15" s="65">
        <f>G15+H15+J15+I15-K15+Taulukko13[[#This Row],[Jälkikäteistarkistuksesta aiheutuva valtionosuuden lisäsiirto]]</f>
        <v>1091398990.7009201</v>
      </c>
      <c r="N15" s="69">
        <f>Taulukko13[[#This Row],[Siirtyvät kustannukset yhteensä]]-Taulukko13[[#This Row],[Siirtyvät tulot yhteensä]]</f>
        <v>-194005300.76905453</v>
      </c>
      <c r="O15" s="179">
        <f>Taulukko13[[#This Row],[Siirtyvien kustannusten ja tulojen erotus]]*$O$1</f>
        <v>116403180.4614327</v>
      </c>
    </row>
    <row r="16" spans="1:15" x14ac:dyDescent="0.2">
      <c r="A16">
        <v>50</v>
      </c>
      <c r="B16" t="s">
        <v>18</v>
      </c>
      <c r="C16" s="64">
        <v>11276</v>
      </c>
      <c r="D16" s="65">
        <v>48558856.272485122</v>
      </c>
      <c r="E16" s="65">
        <v>112954.77971474965</v>
      </c>
      <c r="F16" s="65">
        <f>Taulukko13[[#This Row],[Siirtyvät sote- ja pela-kustannukset (TP21+TP22)]]+Taulukko13[[#This Row],[Siirtyvät verotuskustannukset]]</f>
        <v>48671811.05219987</v>
      </c>
      <c r="G16" s="64">
        <v>14978303.982425444</v>
      </c>
      <c r="H16" s="64">
        <v>1087490.8746034196</v>
      </c>
      <c r="I16" s="64">
        <v>23872188.130000003</v>
      </c>
      <c r="J16" s="64">
        <v>4781420.2530123517</v>
      </c>
      <c r="K16" s="64">
        <v>-1428089.3212359773</v>
      </c>
      <c r="L16" s="64">
        <v>1021278.7715269893</v>
      </c>
      <c r="M16" s="65">
        <f>G16+H16+J16+I16-K16+Taulukko13[[#This Row],[Jälkikäteistarkistuksesta aiheutuva valtionosuuden lisäsiirto]]</f>
        <v>47168771.332804188</v>
      </c>
      <c r="N16" s="69">
        <f>Taulukko13[[#This Row],[Siirtyvät kustannukset yhteensä]]-Taulukko13[[#This Row],[Siirtyvät tulot yhteensä]]</f>
        <v>1503039.7193956822</v>
      </c>
      <c r="O16" s="179">
        <f>Taulukko13[[#This Row],[Siirtyvien kustannusten ja tulojen erotus]]*$O$1</f>
        <v>-901823.83163740917</v>
      </c>
    </row>
    <row r="17" spans="1:15" x14ac:dyDescent="0.2">
      <c r="A17">
        <v>51</v>
      </c>
      <c r="B17" t="s">
        <v>19</v>
      </c>
      <c r="C17" s="64">
        <v>9211</v>
      </c>
      <c r="D17" s="65">
        <v>41679208.581472285</v>
      </c>
      <c r="E17" s="65">
        <v>101636.50489958101</v>
      </c>
      <c r="F17" s="65">
        <f>Taulukko13[[#This Row],[Siirtyvät sote- ja pela-kustannukset (TP21+TP22)]]+Taulukko13[[#This Row],[Siirtyvät verotuskustannukset]]</f>
        <v>41780845.086371869</v>
      </c>
      <c r="G17" s="64">
        <v>7915115.9378175717</v>
      </c>
      <c r="H17" s="64">
        <v>992651.14321409352</v>
      </c>
      <c r="I17" s="64">
        <v>21466022.530000001</v>
      </c>
      <c r="J17" s="64">
        <v>4080037.3394414457</v>
      </c>
      <c r="K17" s="64">
        <v>330845.54633360571</v>
      </c>
      <c r="L17" s="64">
        <v>834249.6243823251</v>
      </c>
      <c r="M17" s="65">
        <f>G17+H17+J17+I17-K17+Taulukko13[[#This Row],[Jälkikäteistarkistuksesta aiheutuva valtionosuuden lisäsiirto]]</f>
        <v>34957231.028521836</v>
      </c>
      <c r="N17" s="69">
        <f>Taulukko13[[#This Row],[Siirtyvät kustannukset yhteensä]]-Taulukko13[[#This Row],[Siirtyvät tulot yhteensä]]</f>
        <v>6823614.057850033</v>
      </c>
      <c r="O17" s="179">
        <f>Taulukko13[[#This Row],[Siirtyvien kustannusten ja tulojen erotus]]*$O$1</f>
        <v>-4094168.4347100188</v>
      </c>
    </row>
    <row r="18" spans="1:15" x14ac:dyDescent="0.2">
      <c r="A18">
        <v>52</v>
      </c>
      <c r="B18" t="s">
        <v>20</v>
      </c>
      <c r="C18" s="64">
        <v>2346</v>
      </c>
      <c r="D18" s="65">
        <v>11076893.217899926</v>
      </c>
      <c r="E18" s="65">
        <v>18441.092060559771</v>
      </c>
      <c r="F18" s="65">
        <f>Taulukko13[[#This Row],[Siirtyvät sote- ja pela-kustannukset (TP21+TP22)]]+Taulukko13[[#This Row],[Siirtyvät verotuskustannukset]]</f>
        <v>11095334.309960486</v>
      </c>
      <c r="G18" s="64">
        <v>5083854.7315053362</v>
      </c>
      <c r="H18" s="64">
        <v>308721.92557813099</v>
      </c>
      <c r="I18" s="64">
        <v>3766216.1999999997</v>
      </c>
      <c r="J18" s="64">
        <v>1274358.835871812</v>
      </c>
      <c r="K18" s="64">
        <v>-1176267.123989108</v>
      </c>
      <c r="L18" s="64">
        <v>212479.60251882908</v>
      </c>
      <c r="M18" s="65">
        <f>G18+H18+J18+I18-K18+Taulukko13[[#This Row],[Jälkikäteistarkistuksesta aiheutuva valtionosuuden lisäsiirto]]</f>
        <v>11821898.419463215</v>
      </c>
      <c r="N18" s="69">
        <f>Taulukko13[[#This Row],[Siirtyvät kustannukset yhteensä]]-Taulukko13[[#This Row],[Siirtyvät tulot yhteensä]]</f>
        <v>-726564.10950272903</v>
      </c>
      <c r="O18" s="179">
        <f>Taulukko13[[#This Row],[Siirtyvien kustannusten ja tulojen erotus]]*$O$1</f>
        <v>435938.46570163732</v>
      </c>
    </row>
    <row r="19" spans="1:15" x14ac:dyDescent="0.2">
      <c r="A19">
        <v>61</v>
      </c>
      <c r="B19" t="s">
        <v>21</v>
      </c>
      <c r="C19" s="64">
        <v>16459</v>
      </c>
      <c r="D19" s="65">
        <v>75131494.369401336</v>
      </c>
      <c r="E19" s="65">
        <v>155346.09306969203</v>
      </c>
      <c r="F19" s="65">
        <f>Taulukko13[[#This Row],[Siirtyvät sote- ja pela-kustannukset (TP21+TP22)]]+Taulukko13[[#This Row],[Siirtyvät verotuskustannukset]]</f>
        <v>75286840.462471023</v>
      </c>
      <c r="G19" s="64">
        <v>29360643.818721361</v>
      </c>
      <c r="H19" s="64">
        <v>2060576.5738483677</v>
      </c>
      <c r="I19" s="64">
        <v>32266333.959999997</v>
      </c>
      <c r="J19" s="64">
        <v>6839166.1330739111</v>
      </c>
      <c r="K19" s="64">
        <v>-4403121.406217427</v>
      </c>
      <c r="L19" s="64">
        <v>1490708.3452077613</v>
      </c>
      <c r="M19" s="65">
        <f>G19+H19+J19+I19-K19+Taulukko13[[#This Row],[Jälkikäteistarkistuksesta aiheutuva valtionosuuden lisäsiirto]]</f>
        <v>76420550.237068832</v>
      </c>
      <c r="N19" s="69">
        <f>Taulukko13[[#This Row],[Siirtyvät kustannukset yhteensä]]-Taulukko13[[#This Row],[Siirtyvät tulot yhteensä]]</f>
        <v>-1133709.7745978087</v>
      </c>
      <c r="O19" s="179">
        <f>Taulukko13[[#This Row],[Siirtyvien kustannusten ja tulojen erotus]]*$O$1</f>
        <v>680225.86475868511</v>
      </c>
    </row>
    <row r="20" spans="1:15" x14ac:dyDescent="0.2">
      <c r="A20">
        <v>69</v>
      </c>
      <c r="B20" t="s">
        <v>22</v>
      </c>
      <c r="C20" s="64">
        <v>6687</v>
      </c>
      <c r="D20" s="65">
        <v>33764448.946353421</v>
      </c>
      <c r="E20" s="65">
        <v>54438.527971177806</v>
      </c>
      <c r="F20" s="65">
        <f>Taulukko13[[#This Row],[Siirtyvät sote- ja pela-kustannukset (TP21+TP22)]]+Taulukko13[[#This Row],[Siirtyvät verotuskustannukset]]</f>
        <v>33818887.474324599</v>
      </c>
      <c r="G20" s="64">
        <v>11617939.346811287</v>
      </c>
      <c r="H20" s="64">
        <v>635099.04426830634</v>
      </c>
      <c r="I20" s="64">
        <v>11394212.040000001</v>
      </c>
      <c r="J20" s="64">
        <v>3112628.242060496</v>
      </c>
      <c r="K20" s="64">
        <v>-3421061.9946365235</v>
      </c>
      <c r="L20" s="64">
        <v>605648.3810926727</v>
      </c>
      <c r="M20" s="65">
        <f>G20+H20+J20+I20-K20+Taulukko13[[#This Row],[Jälkikäteistarkistuksesta aiheutuva valtionosuuden lisäsiirto]]</f>
        <v>30786589.048869286</v>
      </c>
      <c r="N20" s="69">
        <f>Taulukko13[[#This Row],[Siirtyvät kustannukset yhteensä]]-Taulukko13[[#This Row],[Siirtyvät tulot yhteensä]]</f>
        <v>3032298.4254553132</v>
      </c>
      <c r="O20" s="179">
        <f>Taulukko13[[#This Row],[Siirtyvien kustannusten ja tulojen erotus]]*$O$1</f>
        <v>-1819379.0552731876</v>
      </c>
    </row>
    <row r="21" spans="1:15" x14ac:dyDescent="0.2">
      <c r="A21">
        <v>71</v>
      </c>
      <c r="B21" t="s">
        <v>23</v>
      </c>
      <c r="C21" s="64">
        <v>6591</v>
      </c>
      <c r="D21" s="65">
        <v>30978130.059589196</v>
      </c>
      <c r="E21" s="65">
        <v>50574.403348965287</v>
      </c>
      <c r="F21" s="65">
        <f>Taulukko13[[#This Row],[Siirtyvät sote- ja pela-kustannukset (TP21+TP22)]]+Taulukko13[[#This Row],[Siirtyvät verotuskustannukset]]</f>
        <v>31028704.46293816</v>
      </c>
      <c r="G21" s="64">
        <v>11993128.498569369</v>
      </c>
      <c r="H21" s="64">
        <v>591813.90839499515</v>
      </c>
      <c r="I21" s="64">
        <v>10583639.460000001</v>
      </c>
      <c r="J21" s="64">
        <v>3056883.1867675995</v>
      </c>
      <c r="K21" s="64">
        <v>-3695149.0992096304</v>
      </c>
      <c r="L21" s="64">
        <v>596953.56359829602</v>
      </c>
      <c r="M21" s="65">
        <f>G21+H21+J21+I21-K21+Taulukko13[[#This Row],[Jälkikäteistarkistuksesta aiheutuva valtionosuuden lisäsiirto]]</f>
        <v>30517567.716539893</v>
      </c>
      <c r="N21" s="69">
        <f>Taulukko13[[#This Row],[Siirtyvät kustannukset yhteensä]]-Taulukko13[[#This Row],[Siirtyvät tulot yhteensä]]</f>
        <v>511136.7463982664</v>
      </c>
      <c r="O21" s="179">
        <f>Taulukko13[[#This Row],[Siirtyvien kustannusten ja tulojen erotus]]*$O$1</f>
        <v>-306682.04783895978</v>
      </c>
    </row>
    <row r="22" spans="1:15" x14ac:dyDescent="0.2">
      <c r="A22">
        <v>72</v>
      </c>
      <c r="B22" t="s">
        <v>24</v>
      </c>
      <c r="C22" s="64">
        <v>960</v>
      </c>
      <c r="D22" s="65">
        <v>4969764.27200248</v>
      </c>
      <c r="E22" s="65">
        <v>9620.7506658232196</v>
      </c>
      <c r="F22" s="65">
        <f>Taulukko13[[#This Row],[Siirtyvät sote- ja pela-kustannukset (TP21+TP22)]]+Taulukko13[[#This Row],[Siirtyvät verotuskustannukset]]</f>
        <v>4979385.022668303</v>
      </c>
      <c r="G22" s="64">
        <v>1904545.2628569978</v>
      </c>
      <c r="H22" s="64">
        <v>53059.338404110546</v>
      </c>
      <c r="I22" s="64">
        <v>2072843.1600000001</v>
      </c>
      <c r="J22" s="64">
        <v>391496.22208573704</v>
      </c>
      <c r="K22" s="64">
        <v>-184462.39312652545</v>
      </c>
      <c r="L22" s="64">
        <v>86948.174943766382</v>
      </c>
      <c r="M22" s="65">
        <f>G22+H22+J22+I22-K22+Taulukko13[[#This Row],[Jälkikäteistarkistuksesta aiheutuva valtionosuuden lisäsiirto]]</f>
        <v>4693354.5514171375</v>
      </c>
      <c r="N22" s="69">
        <f>Taulukko13[[#This Row],[Siirtyvät kustannukset yhteensä]]-Taulukko13[[#This Row],[Siirtyvät tulot yhteensä]]</f>
        <v>286030.47125116549</v>
      </c>
      <c r="O22" s="179">
        <f>Taulukko13[[#This Row],[Siirtyvien kustannusten ja tulojen erotus]]*$O$1</f>
        <v>-171618.28275069926</v>
      </c>
    </row>
    <row r="23" spans="1:15" x14ac:dyDescent="0.2">
      <c r="A23">
        <v>74</v>
      </c>
      <c r="B23" t="s">
        <v>25</v>
      </c>
      <c r="C23" s="64">
        <v>1052</v>
      </c>
      <c r="D23" s="65">
        <v>5540283.0805287734</v>
      </c>
      <c r="E23" s="65">
        <v>8168.6121566834181</v>
      </c>
      <c r="F23" s="65">
        <f>Taulukko13[[#This Row],[Siirtyvät sote- ja pela-kustannukset (TP21+TP22)]]+Taulukko13[[#This Row],[Siirtyvät verotuskustannukset]]</f>
        <v>5548451.6926854569</v>
      </c>
      <c r="G23" s="64">
        <v>2729035.5246011144</v>
      </c>
      <c r="H23" s="64">
        <v>169851.58357211924</v>
      </c>
      <c r="I23" s="64">
        <v>1635171.08</v>
      </c>
      <c r="J23" s="64">
        <v>620480.17281413835</v>
      </c>
      <c r="K23" s="64">
        <v>-635779.06689211621</v>
      </c>
      <c r="L23" s="64">
        <v>95280.708375877322</v>
      </c>
      <c r="M23" s="65">
        <f>G23+H23+J23+I23-K23+Taulukko13[[#This Row],[Jälkikäteistarkistuksesta aiheutuva valtionosuuden lisäsiirto]]</f>
        <v>5885598.1362553658</v>
      </c>
      <c r="N23" s="69">
        <f>Taulukko13[[#This Row],[Siirtyvät kustannukset yhteensä]]-Taulukko13[[#This Row],[Siirtyvät tulot yhteensä]]</f>
        <v>-337146.44356990885</v>
      </c>
      <c r="O23" s="179">
        <f>Taulukko13[[#This Row],[Siirtyvien kustannusten ja tulojen erotus]]*$O$1</f>
        <v>202287.86614194527</v>
      </c>
    </row>
    <row r="24" spans="1:15" x14ac:dyDescent="0.2">
      <c r="A24">
        <v>75</v>
      </c>
      <c r="B24" t="s">
        <v>26</v>
      </c>
      <c r="C24" s="64">
        <v>19549</v>
      </c>
      <c r="D24" s="65">
        <v>97212183.111576691</v>
      </c>
      <c r="E24" s="65">
        <v>229868.78841746799</v>
      </c>
      <c r="F24" s="65">
        <f>Taulukko13[[#This Row],[Siirtyvät sote- ja pela-kustannukset (TP21+TP22)]]+Taulukko13[[#This Row],[Siirtyvät verotuskustannukset]]</f>
        <v>97442051.899994165</v>
      </c>
      <c r="G24" s="64">
        <v>31910027.502460785</v>
      </c>
      <c r="H24" s="64">
        <v>6639530.4584200941</v>
      </c>
      <c r="I24" s="64">
        <v>44154700.530000001</v>
      </c>
      <c r="J24" s="64">
        <v>7506814.4456494143</v>
      </c>
      <c r="K24" s="64">
        <v>1264828.7735206392</v>
      </c>
      <c r="L24" s="64">
        <v>1770572.7833080094</v>
      </c>
      <c r="M24" s="65">
        <f>G24+H24+J24+I24-K24+Taulukko13[[#This Row],[Jälkikäteistarkistuksesta aiheutuva valtionosuuden lisäsiirto]]</f>
        <v>90716816.946317673</v>
      </c>
      <c r="N24" s="69">
        <f>Taulukko13[[#This Row],[Siirtyvät kustannukset yhteensä]]-Taulukko13[[#This Row],[Siirtyvät tulot yhteensä]]</f>
        <v>6725234.953676492</v>
      </c>
      <c r="O24" s="179">
        <f>Taulukko13[[#This Row],[Siirtyvien kustannusten ja tulojen erotus]]*$O$1</f>
        <v>-4035140.9722058941</v>
      </c>
    </row>
    <row r="25" spans="1:15" x14ac:dyDescent="0.2">
      <c r="A25">
        <v>77</v>
      </c>
      <c r="B25" t="s">
        <v>27</v>
      </c>
      <c r="C25" s="64">
        <v>4601</v>
      </c>
      <c r="D25" s="65">
        <v>24394086.002332691</v>
      </c>
      <c r="E25" s="65">
        <v>35897.344439930639</v>
      </c>
      <c r="F25" s="65">
        <f>Taulukko13[[#This Row],[Siirtyvät sote- ja pela-kustannukset (TP21+TP22)]]+Taulukko13[[#This Row],[Siirtyvät verotuskustannukset]]</f>
        <v>24429983.346772622</v>
      </c>
      <c r="G25" s="64">
        <v>10287979.037627243</v>
      </c>
      <c r="H25" s="64">
        <v>434450.67206573614</v>
      </c>
      <c r="I25" s="64">
        <v>7497805.0199999996</v>
      </c>
      <c r="J25" s="64">
        <v>2460356.6030654614</v>
      </c>
      <c r="K25" s="64">
        <v>-2646384.5613471586</v>
      </c>
      <c r="L25" s="64">
        <v>416717.24262111366</v>
      </c>
      <c r="M25" s="65">
        <f>G25+H25+J25+I25-K25+Taulukko13[[#This Row],[Jälkikäteistarkistuksesta aiheutuva valtionosuuden lisäsiirto]]</f>
        <v>23743693.136726711</v>
      </c>
      <c r="N25" s="69">
        <f>Taulukko13[[#This Row],[Siirtyvät kustannukset yhteensä]]-Taulukko13[[#This Row],[Siirtyvät tulot yhteensä]]</f>
        <v>686290.21004591137</v>
      </c>
      <c r="O25" s="179">
        <f>Taulukko13[[#This Row],[Siirtyvien kustannusten ja tulojen erotus]]*$O$1</f>
        <v>-411774.12602754671</v>
      </c>
    </row>
    <row r="26" spans="1:15" x14ac:dyDescent="0.2">
      <c r="A26">
        <v>78</v>
      </c>
      <c r="B26" t="s">
        <v>28</v>
      </c>
      <c r="C26" s="64">
        <v>7832</v>
      </c>
      <c r="D26" s="65">
        <v>38770710.004546635</v>
      </c>
      <c r="E26" s="65">
        <v>97076.361407268196</v>
      </c>
      <c r="F26" s="65">
        <f>Taulukko13[[#This Row],[Siirtyvät sote- ja pela-kustannukset (TP21+TP22)]]+Taulukko13[[#This Row],[Siirtyvät verotuskustannukset]]</f>
        <v>38867786.3659539</v>
      </c>
      <c r="G26" s="64">
        <v>11097765.271144416</v>
      </c>
      <c r="H26" s="64">
        <v>1709599.4196974835</v>
      </c>
      <c r="I26" s="64">
        <v>19741416.870000005</v>
      </c>
      <c r="J26" s="64">
        <v>2842539.4999540825</v>
      </c>
      <c r="K26" s="64">
        <v>975178.91923836921</v>
      </c>
      <c r="L26" s="64">
        <v>709352.19391622744</v>
      </c>
      <c r="M26" s="65">
        <f>G26+H26+J26+I26-K26+Taulukko13[[#This Row],[Jälkikäteistarkistuksesta aiheutuva valtionosuuden lisäsiirto]]</f>
        <v>35125494.335473843</v>
      </c>
      <c r="N26" s="69">
        <f>Taulukko13[[#This Row],[Siirtyvät kustannukset yhteensä]]-Taulukko13[[#This Row],[Siirtyvät tulot yhteensä]]</f>
        <v>3742292.030480057</v>
      </c>
      <c r="O26" s="179">
        <f>Taulukko13[[#This Row],[Siirtyvien kustannusten ja tulojen erotus]]*$O$1</f>
        <v>-2245375.2182880337</v>
      </c>
    </row>
    <row r="27" spans="1:15" x14ac:dyDescent="0.2">
      <c r="A27">
        <v>79</v>
      </c>
      <c r="B27" t="s">
        <v>29</v>
      </c>
      <c r="C27" s="64">
        <v>6753</v>
      </c>
      <c r="D27" s="65">
        <v>33891679.846003555</v>
      </c>
      <c r="E27" s="65">
        <v>83829.567849080413</v>
      </c>
      <c r="F27" s="65">
        <f>Taulukko13[[#This Row],[Siirtyvät sote- ja pela-kustannukset (TP21+TP22)]]+Taulukko13[[#This Row],[Siirtyvät verotuskustannukset]]</f>
        <v>33975509.413852632</v>
      </c>
      <c r="G27" s="64">
        <v>11370384.976055356</v>
      </c>
      <c r="H27" s="64">
        <v>3682835.1845357604</v>
      </c>
      <c r="I27" s="64">
        <v>14841029.939999999</v>
      </c>
      <c r="J27" s="64">
        <v>2527863.0506040272</v>
      </c>
      <c r="K27" s="64">
        <v>814219.63212843298</v>
      </c>
      <c r="L27" s="64">
        <v>611626.06812005665</v>
      </c>
      <c r="M27" s="65">
        <f>G27+H27+J27+I27-K27+Taulukko13[[#This Row],[Jälkikäteistarkistuksesta aiheutuva valtionosuuden lisäsiirto]]</f>
        <v>32219519.587186769</v>
      </c>
      <c r="N27" s="69">
        <f>Taulukko13[[#This Row],[Siirtyvät kustannukset yhteensä]]-Taulukko13[[#This Row],[Siirtyvät tulot yhteensä]]</f>
        <v>1755989.8266658634</v>
      </c>
      <c r="O27" s="179">
        <f>Taulukko13[[#This Row],[Siirtyvien kustannusten ja tulojen erotus]]*$O$1</f>
        <v>-1053593.8959995178</v>
      </c>
    </row>
    <row r="28" spans="1:15" x14ac:dyDescent="0.2">
      <c r="A28">
        <v>81</v>
      </c>
      <c r="B28" t="s">
        <v>30</v>
      </c>
      <c r="C28" s="64">
        <v>2574</v>
      </c>
      <c r="D28" s="65">
        <v>14682431.839600872</v>
      </c>
      <c r="E28" s="65">
        <v>21541.062866524451</v>
      </c>
      <c r="F28" s="65">
        <f>Taulukko13[[#This Row],[Siirtyvät sote- ja pela-kustannukset (TP21+TP22)]]+Taulukko13[[#This Row],[Siirtyvät verotuskustannukset]]</f>
        <v>14703972.902467396</v>
      </c>
      <c r="G28" s="64">
        <v>6826585.7778755147</v>
      </c>
      <c r="H28" s="64">
        <v>547382.47776270355</v>
      </c>
      <c r="I28" s="64">
        <v>4212557.88</v>
      </c>
      <c r="J28" s="64">
        <v>1480883.1455976253</v>
      </c>
      <c r="K28" s="64">
        <v>-1168963.4110535933</v>
      </c>
      <c r="L28" s="64">
        <v>233129.79406797362</v>
      </c>
      <c r="M28" s="65">
        <f>G28+H28+J28+I28-K28+Taulukko13[[#This Row],[Jälkikäteistarkistuksesta aiheutuva valtionosuuden lisäsiirto]]</f>
        <v>14469502.486357411</v>
      </c>
      <c r="N28" s="69">
        <f>Taulukko13[[#This Row],[Siirtyvät kustannukset yhteensä]]-Taulukko13[[#This Row],[Siirtyvät tulot yhteensä]]</f>
        <v>234470.41610998474</v>
      </c>
      <c r="O28" s="179">
        <f>Taulukko13[[#This Row],[Siirtyvien kustannusten ja tulojen erotus]]*$O$1</f>
        <v>-140682.24966599082</v>
      </c>
    </row>
    <row r="29" spans="1:15" x14ac:dyDescent="0.2">
      <c r="A29">
        <v>82</v>
      </c>
      <c r="B29" t="s">
        <v>31</v>
      </c>
      <c r="C29" s="64">
        <v>9359</v>
      </c>
      <c r="D29" s="65">
        <v>32682464.115260772</v>
      </c>
      <c r="E29" s="65">
        <v>104347.85033740819</v>
      </c>
      <c r="F29" s="65">
        <f>Taulukko13[[#This Row],[Siirtyvät sote- ja pela-kustannukset (TP21+TP22)]]+Taulukko13[[#This Row],[Siirtyvät verotuskustannukset]]</f>
        <v>32786811.965598181</v>
      </c>
      <c r="G29" s="64">
        <v>5793496.3318549842</v>
      </c>
      <c r="H29" s="64">
        <v>641159.84678947972</v>
      </c>
      <c r="I29" s="64">
        <v>22416641.300000001</v>
      </c>
      <c r="J29" s="64">
        <v>3300736.1302879015</v>
      </c>
      <c r="K29" s="64">
        <v>-30750.047210129858</v>
      </c>
      <c r="L29" s="64">
        <v>847654.13468615583</v>
      </c>
      <c r="M29" s="65">
        <f>G29+H29+J29+I29-K29+Taulukko13[[#This Row],[Jälkikäteistarkistuksesta aiheutuva valtionosuuden lisäsiirto]]</f>
        <v>33030437.790828653</v>
      </c>
      <c r="N29" s="69">
        <f>Taulukko13[[#This Row],[Siirtyvät kustannukset yhteensä]]-Taulukko13[[#This Row],[Siirtyvät tulot yhteensä]]</f>
        <v>-243625.82523047179</v>
      </c>
      <c r="O29" s="179">
        <f>Taulukko13[[#This Row],[Siirtyvien kustannusten ja tulojen erotus]]*$O$1</f>
        <v>146175.49513828303</v>
      </c>
    </row>
    <row r="30" spans="1:15" x14ac:dyDescent="0.2">
      <c r="A30">
        <v>86</v>
      </c>
      <c r="B30" t="s">
        <v>32</v>
      </c>
      <c r="C30" s="64">
        <v>8031</v>
      </c>
      <c r="D30" s="65">
        <v>30847135.317910403</v>
      </c>
      <c r="E30" s="65">
        <v>83863.408806203675</v>
      </c>
      <c r="F30" s="65">
        <f>Taulukko13[[#This Row],[Siirtyvät sote- ja pela-kustannukset (TP21+TP22)]]+Taulukko13[[#This Row],[Siirtyvät verotuskustannukset]]</f>
        <v>30930998.726716608</v>
      </c>
      <c r="G30" s="64">
        <v>6841305.315204992</v>
      </c>
      <c r="H30" s="64">
        <v>522521.26920590561</v>
      </c>
      <c r="I30" s="64">
        <v>18008821.710000001</v>
      </c>
      <c r="J30" s="64">
        <v>3340146.1501215966</v>
      </c>
      <c r="K30" s="64">
        <v>-820297.7654190195</v>
      </c>
      <c r="L30" s="64">
        <v>727375.82601394563</v>
      </c>
      <c r="M30" s="65">
        <f>G30+H30+J30+I30-K30+Taulukko13[[#This Row],[Jälkikäteistarkistuksesta aiheutuva valtionosuuden lisäsiirto]]</f>
        <v>30260468.035965461</v>
      </c>
      <c r="N30" s="69">
        <f>Taulukko13[[#This Row],[Siirtyvät kustannukset yhteensä]]-Taulukko13[[#This Row],[Siirtyvät tulot yhteensä]]</f>
        <v>670530.69075114653</v>
      </c>
      <c r="O30" s="179">
        <f>Taulukko13[[#This Row],[Siirtyvien kustannusten ja tulojen erotus]]*$O$1</f>
        <v>-402318.41445068782</v>
      </c>
    </row>
    <row r="31" spans="1:15" x14ac:dyDescent="0.2">
      <c r="A31">
        <v>90</v>
      </c>
      <c r="B31" t="s">
        <v>33</v>
      </c>
      <c r="C31" s="64">
        <v>3061</v>
      </c>
      <c r="D31" s="65">
        <v>19687465.041288201</v>
      </c>
      <c r="E31" s="65">
        <v>27050.77534929703</v>
      </c>
      <c r="F31" s="65">
        <f>Taulukko13[[#This Row],[Siirtyvät sote- ja pela-kustannukset (TP21+TP22)]]+Taulukko13[[#This Row],[Siirtyvät verotuskustannukset]]</f>
        <v>19714515.816637497</v>
      </c>
      <c r="G31" s="64">
        <v>9821033.1725339442</v>
      </c>
      <c r="H31" s="64">
        <v>900030.52668849495</v>
      </c>
      <c r="I31" s="64">
        <v>5077393.99</v>
      </c>
      <c r="J31" s="64">
        <v>1673075.1314722081</v>
      </c>
      <c r="K31" s="64">
        <v>-1156585.1197899391</v>
      </c>
      <c r="L31" s="64">
        <v>277237.87864882179</v>
      </c>
      <c r="M31" s="65">
        <f>G31+H31+J31+I31-K31+Taulukko13[[#This Row],[Jälkikäteistarkistuksesta aiheutuva valtionosuuden lisäsiirto]]</f>
        <v>18905355.819133408</v>
      </c>
      <c r="N31" s="69">
        <f>Taulukko13[[#This Row],[Siirtyvät kustannukset yhteensä]]-Taulukko13[[#This Row],[Siirtyvät tulot yhteensä]]</f>
        <v>809159.99750408903</v>
      </c>
      <c r="O31" s="179">
        <f>Taulukko13[[#This Row],[Siirtyvien kustannusten ja tulojen erotus]]*$O$1</f>
        <v>-485495.99850245332</v>
      </c>
    </row>
    <row r="32" spans="1:15" x14ac:dyDescent="0.2">
      <c r="A32">
        <v>91</v>
      </c>
      <c r="B32" t="s">
        <v>34</v>
      </c>
      <c r="C32" s="64">
        <v>664028</v>
      </c>
      <c r="D32" s="65">
        <v>2469028554.8596778</v>
      </c>
      <c r="E32" s="65">
        <v>10516952.207629262</v>
      </c>
      <c r="F32" s="65">
        <f>Taulukko13[[#This Row],[Siirtyvät sote- ja pela-kustannukset (TP21+TP22)]]+Taulukko13[[#This Row],[Siirtyvät verotuskustannukset]]</f>
        <v>2479545507.067307</v>
      </c>
      <c r="G32" s="64">
        <v>243837618.86699295</v>
      </c>
      <c r="H32" s="64">
        <v>230679160.87737179</v>
      </c>
      <c r="I32" s="64">
        <v>2093257478.8299999</v>
      </c>
      <c r="J32" s="64">
        <v>199340186.16893306</v>
      </c>
      <c r="K32" s="64">
        <v>255917099.58899218</v>
      </c>
      <c r="L32" s="64">
        <v>60141690.324540943</v>
      </c>
      <c r="M32" s="65">
        <f>G32+H32+J32+I32-K32+Taulukko13[[#This Row],[Jälkikäteistarkistuksesta aiheutuva valtionosuuden lisäsiirto]]</f>
        <v>2571339035.4788465</v>
      </c>
      <c r="N32" s="69">
        <f>Taulukko13[[#This Row],[Siirtyvät kustannukset yhteensä]]-Taulukko13[[#This Row],[Siirtyvät tulot yhteensä]]</f>
        <v>-91793528.411539555</v>
      </c>
      <c r="O32" s="179">
        <f>Taulukko13[[#This Row],[Siirtyvien kustannusten ja tulojen erotus]]*$O$1</f>
        <v>55076117.046923719</v>
      </c>
    </row>
    <row r="33" spans="1:15" x14ac:dyDescent="0.2">
      <c r="A33">
        <v>92</v>
      </c>
      <c r="B33" t="s">
        <v>35</v>
      </c>
      <c r="C33" s="64">
        <v>242819</v>
      </c>
      <c r="D33" s="65">
        <v>802464411.1262002</v>
      </c>
      <c r="E33" s="65">
        <v>3026839.5922213276</v>
      </c>
      <c r="F33" s="65">
        <f>Taulukko13[[#This Row],[Siirtyvät sote- ja pela-kustannukset (TP21+TP22)]]+Taulukko13[[#This Row],[Siirtyvät verotuskustannukset]]</f>
        <v>805491250.71842158</v>
      </c>
      <c r="G33" s="64">
        <v>42237774.074004054</v>
      </c>
      <c r="H33" s="64">
        <v>41655080.925662652</v>
      </c>
      <c r="I33" s="64">
        <v>627187307.25</v>
      </c>
      <c r="J33" s="64">
        <v>67420458.955235496</v>
      </c>
      <c r="K33" s="64">
        <v>39111103.956790961</v>
      </c>
      <c r="L33" s="64">
        <v>21992363.428823341</v>
      </c>
      <c r="M33" s="65">
        <f>G33+H33+J33+I33-K33+Taulukko13[[#This Row],[Jälkikäteistarkistuksesta aiheutuva valtionosuuden lisäsiirto]]</f>
        <v>761381880.6769346</v>
      </c>
      <c r="N33" s="69">
        <f>Taulukko13[[#This Row],[Siirtyvät kustannukset yhteensä]]-Taulukko13[[#This Row],[Siirtyvät tulot yhteensä]]</f>
        <v>44109370.041486979</v>
      </c>
      <c r="O33" s="179">
        <f>Taulukko13[[#This Row],[Siirtyvien kustannusten ja tulojen erotus]]*$O$1</f>
        <v>-26465622.024892181</v>
      </c>
    </row>
    <row r="34" spans="1:15" x14ac:dyDescent="0.2">
      <c r="A34">
        <v>97</v>
      </c>
      <c r="B34" t="s">
        <v>36</v>
      </c>
      <c r="C34" s="64">
        <v>2091</v>
      </c>
      <c r="D34" s="65">
        <v>11479333.534105992</v>
      </c>
      <c r="E34" s="65">
        <v>18886.633781474415</v>
      </c>
      <c r="F34" s="65">
        <f>Taulukko13[[#This Row],[Siirtyvät sote- ja pela-kustannukset (TP21+TP22)]]+Taulukko13[[#This Row],[Siirtyvät verotuskustannukset]]</f>
        <v>11498220.167887466</v>
      </c>
      <c r="G34" s="64">
        <v>4594576.6533796787</v>
      </c>
      <c r="H34" s="64">
        <v>370273.49156434264</v>
      </c>
      <c r="I34" s="64">
        <v>3803116.2300000004</v>
      </c>
      <c r="J34" s="64">
        <v>1064312.5532881608</v>
      </c>
      <c r="K34" s="64">
        <v>-800874.0543490313</v>
      </c>
      <c r="L34" s="64">
        <v>189383.99354939113</v>
      </c>
      <c r="M34" s="65">
        <f>G34+H34+J34+I34-K34+Taulukko13[[#This Row],[Jälkikäteistarkistuksesta aiheutuva valtionosuuden lisäsiirto]]</f>
        <v>10822536.976130605</v>
      </c>
      <c r="N34" s="69">
        <f>Taulukko13[[#This Row],[Siirtyvät kustannukset yhteensä]]-Taulukko13[[#This Row],[Siirtyvät tulot yhteensä]]</f>
        <v>675683.19175686128</v>
      </c>
      <c r="O34" s="179">
        <f>Taulukko13[[#This Row],[Siirtyvien kustannusten ja tulojen erotus]]*$O$1</f>
        <v>-405409.91505411669</v>
      </c>
    </row>
    <row r="35" spans="1:15" x14ac:dyDescent="0.2">
      <c r="A35">
        <v>98</v>
      </c>
      <c r="B35" t="s">
        <v>37</v>
      </c>
      <c r="C35" s="64">
        <v>22943</v>
      </c>
      <c r="D35" s="65">
        <v>84075961.739056468</v>
      </c>
      <c r="E35" s="65">
        <v>250402.01838641253</v>
      </c>
      <c r="F35" s="65">
        <f>Taulukko13[[#This Row],[Siirtyvät sote- ja pela-kustannukset (TP21+TP22)]]+Taulukko13[[#This Row],[Siirtyvät verotuskustannukset]]</f>
        <v>84326363.757442877</v>
      </c>
      <c r="G35" s="64">
        <v>25491189.912915673</v>
      </c>
      <c r="H35" s="64">
        <v>1648648.9935817309</v>
      </c>
      <c r="I35" s="64">
        <v>53682820.969999999</v>
      </c>
      <c r="J35" s="64">
        <v>8188518.6956843575</v>
      </c>
      <c r="K35" s="64">
        <v>-729139.32084760151</v>
      </c>
      <c r="L35" s="64">
        <v>2077970.81014045</v>
      </c>
      <c r="M35" s="65">
        <f>G35+H35+J35+I35-K35+Taulukko13[[#This Row],[Jälkikäteistarkistuksesta aiheutuva valtionosuuden lisäsiirto]]</f>
        <v>91818288.703169808</v>
      </c>
      <c r="N35" s="69">
        <f>Taulukko13[[#This Row],[Siirtyvät kustannukset yhteensä]]-Taulukko13[[#This Row],[Siirtyvät tulot yhteensä]]</f>
        <v>-7491924.9457269311</v>
      </c>
      <c r="O35" s="179">
        <f>Taulukko13[[#This Row],[Siirtyvien kustannusten ja tulojen erotus]]*$O$1</f>
        <v>4495154.9674361581</v>
      </c>
    </row>
    <row r="36" spans="1:15" x14ac:dyDescent="0.2">
      <c r="A36">
        <v>102</v>
      </c>
      <c r="B36" t="s">
        <v>38</v>
      </c>
      <c r="C36" s="64">
        <v>9745</v>
      </c>
      <c r="D36" s="65">
        <v>41477918.190557972</v>
      </c>
      <c r="E36" s="65">
        <v>87417.27140451892</v>
      </c>
      <c r="F36" s="65">
        <f>Taulukko13[[#This Row],[Siirtyvät sote- ja pela-kustannukset (TP21+TP22)]]+Taulukko13[[#This Row],[Siirtyvät verotuskustannukset]]</f>
        <v>41565335.461962491</v>
      </c>
      <c r="G36" s="64">
        <v>13950767.352377666</v>
      </c>
      <c r="H36" s="64">
        <v>1123801.1471957224</v>
      </c>
      <c r="I36" s="64">
        <v>18192840.780000001</v>
      </c>
      <c r="J36" s="64">
        <v>4610578.8557195226</v>
      </c>
      <c r="K36" s="64">
        <v>-3321874.5267728074</v>
      </c>
      <c r="L36" s="64">
        <v>882614.54669479514</v>
      </c>
      <c r="M36" s="65">
        <f>G36+H36+J36+I36-K36+Taulukko13[[#This Row],[Jälkikäteistarkistuksesta aiheutuva valtionosuuden lisäsiirto]]</f>
        <v>42082477.208760515</v>
      </c>
      <c r="N36" s="69">
        <f>Taulukko13[[#This Row],[Siirtyvät kustannukset yhteensä]]-Taulukko13[[#This Row],[Siirtyvät tulot yhteensä]]</f>
        <v>-517141.74679802358</v>
      </c>
      <c r="O36" s="179">
        <f>Taulukko13[[#This Row],[Siirtyvien kustannusten ja tulojen erotus]]*$O$1</f>
        <v>310285.04807881406</v>
      </c>
    </row>
    <row r="37" spans="1:15" x14ac:dyDescent="0.2">
      <c r="A37">
        <v>103</v>
      </c>
      <c r="B37" t="s">
        <v>39</v>
      </c>
      <c r="C37" s="64">
        <v>2161</v>
      </c>
      <c r="D37" s="65">
        <v>8797983.2517679743</v>
      </c>
      <c r="E37" s="65">
        <v>17905.406141249608</v>
      </c>
      <c r="F37" s="65">
        <f>Taulukko13[[#This Row],[Siirtyvät sote- ja pela-kustannukset (TP21+TP22)]]+Taulukko13[[#This Row],[Siirtyvät verotuskustannukset]]</f>
        <v>8815888.6579092238</v>
      </c>
      <c r="G37" s="64">
        <v>2929133.6228113989</v>
      </c>
      <c r="H37" s="64">
        <v>192523.06712688261</v>
      </c>
      <c r="I37" s="64">
        <v>3764044.2499999995</v>
      </c>
      <c r="J37" s="64">
        <v>1119389.9315861985</v>
      </c>
      <c r="K37" s="64">
        <v>-851906.61985037359</v>
      </c>
      <c r="L37" s="64">
        <v>195723.96463904079</v>
      </c>
      <c r="M37" s="65">
        <f>G37+H37+J37+I37-K37+Taulukko13[[#This Row],[Jälkikäteistarkistuksesta aiheutuva valtionosuuden lisäsiirto]]</f>
        <v>9052721.4560138937</v>
      </c>
      <c r="N37" s="69">
        <f>Taulukko13[[#This Row],[Siirtyvät kustannukset yhteensä]]-Taulukko13[[#This Row],[Siirtyvät tulot yhteensä]]</f>
        <v>-236832.7981046699</v>
      </c>
      <c r="O37" s="179">
        <f>Taulukko13[[#This Row],[Siirtyvien kustannusten ja tulojen erotus]]*$O$1</f>
        <v>142099.6788628019</v>
      </c>
    </row>
    <row r="38" spans="1:15" x14ac:dyDescent="0.2">
      <c r="A38">
        <v>105</v>
      </c>
      <c r="B38" t="s">
        <v>40</v>
      </c>
      <c r="C38" s="64">
        <v>2094</v>
      </c>
      <c r="D38" s="65">
        <v>13519533.344965573</v>
      </c>
      <c r="E38" s="65">
        <v>17063.147497647322</v>
      </c>
      <c r="F38" s="65">
        <f>Taulukko13[[#This Row],[Siirtyvät sote- ja pela-kustannukset (TP21+TP22)]]+Taulukko13[[#This Row],[Siirtyvät verotuskustannukset]]</f>
        <v>13536596.49246322</v>
      </c>
      <c r="G38" s="64">
        <v>8000644.2532197759</v>
      </c>
      <c r="H38" s="64">
        <v>357621.87732907059</v>
      </c>
      <c r="I38" s="64">
        <v>3412831.0900000003</v>
      </c>
      <c r="J38" s="64">
        <v>1157963.1326509926</v>
      </c>
      <c r="K38" s="64">
        <v>-1112108.3680026038</v>
      </c>
      <c r="L38" s="64">
        <v>189655.70659609043</v>
      </c>
      <c r="M38" s="65">
        <f>G38+H38+J38+I38-K38+Taulukko13[[#This Row],[Jälkikäteistarkistuksesta aiheutuva valtionosuuden lisäsiirto]]</f>
        <v>14230824.42779853</v>
      </c>
      <c r="N38" s="69">
        <f>Taulukko13[[#This Row],[Siirtyvät kustannukset yhteensä]]-Taulukko13[[#This Row],[Siirtyvät tulot yhteensä]]</f>
        <v>-694227.93533531018</v>
      </c>
      <c r="O38" s="179">
        <f>Taulukko13[[#This Row],[Siirtyvien kustannusten ja tulojen erotus]]*$O$1</f>
        <v>416536.76120118599</v>
      </c>
    </row>
    <row r="39" spans="1:15" x14ac:dyDescent="0.2">
      <c r="A39">
        <v>106</v>
      </c>
      <c r="B39" t="s">
        <v>41</v>
      </c>
      <c r="C39" s="64">
        <v>46797</v>
      </c>
      <c r="D39" s="65">
        <v>188701483.50366285</v>
      </c>
      <c r="E39" s="65">
        <v>585208.39986916166</v>
      </c>
      <c r="F39" s="65">
        <f>Taulukko13[[#This Row],[Siirtyvät sote- ja pela-kustannukset (TP21+TP22)]]+Taulukko13[[#This Row],[Siirtyvät verotuskustannukset]]</f>
        <v>189286691.90353203</v>
      </c>
      <c r="G39" s="64">
        <v>45470608.762349918</v>
      </c>
      <c r="H39" s="64">
        <v>7177625.5595818833</v>
      </c>
      <c r="I39" s="64">
        <v>122136192.30999999</v>
      </c>
      <c r="J39" s="64">
        <v>15087308.61268465</v>
      </c>
      <c r="K39" s="64">
        <v>7066997.2023356138</v>
      </c>
      <c r="L39" s="64">
        <v>4238451.8154619122</v>
      </c>
      <c r="M39" s="65">
        <f>G39+H39+J39+I39-K39+Taulukko13[[#This Row],[Jälkikäteistarkistuksesta aiheutuva valtionosuuden lisäsiirto]]</f>
        <v>187043189.85774273</v>
      </c>
      <c r="N39" s="69">
        <f>Taulukko13[[#This Row],[Siirtyvät kustannukset yhteensä]]-Taulukko13[[#This Row],[Siirtyvät tulot yhteensä]]</f>
        <v>2243502.0457893014</v>
      </c>
      <c r="O39" s="179">
        <f>Taulukko13[[#This Row],[Siirtyvien kustannusten ja tulojen erotus]]*$O$1</f>
        <v>-1346101.2274735805</v>
      </c>
    </row>
    <row r="40" spans="1:15" x14ac:dyDescent="0.2">
      <c r="A40">
        <v>108</v>
      </c>
      <c r="B40" t="s">
        <v>42</v>
      </c>
      <c r="C40" s="64">
        <v>10257</v>
      </c>
      <c r="D40" s="65">
        <v>38986792.063363455</v>
      </c>
      <c r="E40" s="65">
        <v>97300.477569407871</v>
      </c>
      <c r="F40" s="65">
        <f>Taulukko13[[#This Row],[Siirtyvät sote- ja pela-kustannukset (TP21+TP22)]]+Taulukko13[[#This Row],[Siirtyvät verotuskustannukset]]</f>
        <v>39084092.540932864</v>
      </c>
      <c r="G40" s="64">
        <v>11218927.569692764</v>
      </c>
      <c r="H40" s="64">
        <v>1015566.0397337996</v>
      </c>
      <c r="I40" s="64">
        <v>20484973.32</v>
      </c>
      <c r="J40" s="64">
        <v>4145926.7013224307</v>
      </c>
      <c r="K40" s="64">
        <v>-2747501.4642889448</v>
      </c>
      <c r="L40" s="64">
        <v>928986.90666480397</v>
      </c>
      <c r="M40" s="65">
        <f>G40+H40+J40+I40-K40+Taulukko13[[#This Row],[Jälkikäteistarkistuksesta aiheutuva valtionosuuden lisäsiirto]]</f>
        <v>40541882.001702741</v>
      </c>
      <c r="N40" s="69">
        <f>Taulukko13[[#This Row],[Siirtyvät kustannukset yhteensä]]-Taulukko13[[#This Row],[Siirtyvät tulot yhteensä]]</f>
        <v>-1457789.4607698768</v>
      </c>
      <c r="O40" s="179">
        <f>Taulukko13[[#This Row],[Siirtyvien kustannusten ja tulojen erotus]]*$O$1</f>
        <v>874673.67646192596</v>
      </c>
    </row>
    <row r="41" spans="1:15" x14ac:dyDescent="0.2">
      <c r="A41">
        <v>109</v>
      </c>
      <c r="B41" t="s">
        <v>43</v>
      </c>
      <c r="C41" s="64">
        <v>68043</v>
      </c>
      <c r="D41" s="65">
        <v>275503361.27204847</v>
      </c>
      <c r="E41" s="65">
        <v>755230.47310377355</v>
      </c>
      <c r="F41" s="65">
        <f>Taulukko13[[#This Row],[Siirtyvät sote- ja pela-kustannukset (TP21+TP22)]]+Taulukko13[[#This Row],[Siirtyvät verotuskustannukset]]</f>
        <v>276258591.74515224</v>
      </c>
      <c r="G41" s="64">
        <v>82067678.355447352</v>
      </c>
      <c r="H41" s="64">
        <v>7748032.1090867203</v>
      </c>
      <c r="I41" s="64">
        <v>159135655.60000002</v>
      </c>
      <c r="J41" s="64">
        <v>23942839.457125414</v>
      </c>
      <c r="K41" s="64">
        <v>1457820.3472425546</v>
      </c>
      <c r="L41" s="64">
        <v>6162723.6121861413</v>
      </c>
      <c r="M41" s="65">
        <f>G41+H41+J41+I41-K41+Taulukko13[[#This Row],[Jälkikäteistarkistuksesta aiheutuva valtionosuuden lisäsiirto]]</f>
        <v>277599108.78660309</v>
      </c>
      <c r="N41" s="69">
        <f>Taulukko13[[#This Row],[Siirtyvät kustannukset yhteensä]]-Taulukko13[[#This Row],[Siirtyvät tulot yhteensä]]</f>
        <v>-1340517.0414508581</v>
      </c>
      <c r="O41" s="179">
        <f>Taulukko13[[#This Row],[Siirtyvien kustannusten ja tulojen erotus]]*$O$1</f>
        <v>804310.22487051471</v>
      </c>
    </row>
    <row r="42" spans="1:15" x14ac:dyDescent="0.2">
      <c r="A42">
        <v>111</v>
      </c>
      <c r="B42" t="s">
        <v>44</v>
      </c>
      <c r="C42" s="64">
        <v>18131</v>
      </c>
      <c r="D42" s="65">
        <v>84680515.300284401</v>
      </c>
      <c r="E42" s="65">
        <v>179361.90006684005</v>
      </c>
      <c r="F42" s="65">
        <f>Taulukko13[[#This Row],[Siirtyvät sote- ja pela-kustannukset (TP21+TP22)]]+Taulukko13[[#This Row],[Siirtyvät verotuskustannukset]]</f>
        <v>84859877.200351238</v>
      </c>
      <c r="G42" s="64">
        <v>38246773.960540608</v>
      </c>
      <c r="H42" s="64">
        <v>1434192.9758663108</v>
      </c>
      <c r="I42" s="64">
        <v>38199503.469999999</v>
      </c>
      <c r="J42" s="64">
        <v>7320553.7821606165</v>
      </c>
      <c r="K42" s="64">
        <v>-3488917.5346646295</v>
      </c>
      <c r="L42" s="64">
        <v>1642143.083234821</v>
      </c>
      <c r="M42" s="65">
        <f>G42+H42+J42+I42-K42+Taulukko13[[#This Row],[Jälkikäteistarkistuksesta aiheutuva valtionosuuden lisäsiirto]]</f>
        <v>90332084.806466982</v>
      </c>
      <c r="N42" s="69">
        <f>Taulukko13[[#This Row],[Siirtyvät kustannukset yhteensä]]-Taulukko13[[#This Row],[Siirtyvät tulot yhteensä]]</f>
        <v>-5472207.6061157435</v>
      </c>
      <c r="O42" s="179">
        <f>Taulukko13[[#This Row],[Siirtyvien kustannusten ja tulojen erotus]]*$O$1</f>
        <v>3283324.5636694455</v>
      </c>
    </row>
    <row r="43" spans="1:15" x14ac:dyDescent="0.2">
      <c r="A43">
        <v>139</v>
      </c>
      <c r="B43" t="s">
        <v>45</v>
      </c>
      <c r="C43" s="64">
        <v>9853</v>
      </c>
      <c r="D43" s="65">
        <v>39485354.110750906</v>
      </c>
      <c r="E43" s="65">
        <v>84172.426815829909</v>
      </c>
      <c r="F43" s="65">
        <f>Taulukko13[[#This Row],[Siirtyvät sote- ja pela-kustannukset (TP21+TP22)]]+Taulukko13[[#This Row],[Siirtyvät verotuskustannukset]]</f>
        <v>39569526.537566736</v>
      </c>
      <c r="G43" s="64">
        <v>11024259.897250138</v>
      </c>
      <c r="H43" s="64">
        <v>670106.51658046595</v>
      </c>
      <c r="I43" s="64">
        <v>17929520.34</v>
      </c>
      <c r="J43" s="64">
        <v>3531015.2253076332</v>
      </c>
      <c r="K43" s="64">
        <v>-4005459.300851353</v>
      </c>
      <c r="L43" s="64">
        <v>892396.21637596888</v>
      </c>
      <c r="M43" s="65">
        <f>G43+H43+J43+I43-K43+Taulukko13[[#This Row],[Jälkikäteistarkistuksesta aiheutuva valtionosuuden lisäsiirto]]</f>
        <v>38052757.496365562</v>
      </c>
      <c r="N43" s="69">
        <f>Taulukko13[[#This Row],[Siirtyvät kustannukset yhteensä]]-Taulukko13[[#This Row],[Siirtyvät tulot yhteensä]]</f>
        <v>1516769.0412011743</v>
      </c>
      <c r="O43" s="179">
        <f>Taulukko13[[#This Row],[Siirtyvien kustannusten ja tulojen erotus]]*$O$1</f>
        <v>-910061.42472070432</v>
      </c>
    </row>
    <row r="44" spans="1:15" x14ac:dyDescent="0.2">
      <c r="A44">
        <v>140</v>
      </c>
      <c r="B44" t="s">
        <v>46</v>
      </c>
      <c r="C44" s="64">
        <v>20801</v>
      </c>
      <c r="D44" s="65">
        <v>88598925.016643405</v>
      </c>
      <c r="E44" s="65">
        <v>196116.13181934928</v>
      </c>
      <c r="F44" s="65">
        <f>Taulukko13[[#This Row],[Siirtyvät sote- ja pela-kustannukset (TP21+TP22)]]+Taulukko13[[#This Row],[Siirtyvät verotuskustannukset]]</f>
        <v>88795041.148462757</v>
      </c>
      <c r="G44" s="64">
        <v>38927494.738741919</v>
      </c>
      <c r="H44" s="64">
        <v>2370367.6232602978</v>
      </c>
      <c r="I44" s="64">
        <v>40965520.509999998</v>
      </c>
      <c r="J44" s="64">
        <v>8493569.8254353497</v>
      </c>
      <c r="K44" s="64">
        <v>-5634028.0717219356</v>
      </c>
      <c r="L44" s="64">
        <v>1883967.6947971713</v>
      </c>
      <c r="M44" s="65">
        <f>G44+H44+J44+I44-K44+Taulukko13[[#This Row],[Jälkikäteistarkistuksesta aiheutuva valtionosuuden lisäsiirto]]</f>
        <v>98274948.463956669</v>
      </c>
      <c r="N44" s="69">
        <f>Taulukko13[[#This Row],[Siirtyvät kustannukset yhteensä]]-Taulukko13[[#This Row],[Siirtyvät tulot yhteensä]]</f>
        <v>-9479907.3154939115</v>
      </c>
      <c r="O44" s="179">
        <f>Taulukko13[[#This Row],[Siirtyvien kustannusten ja tulojen erotus]]*$O$1</f>
        <v>5687944.3892963454</v>
      </c>
    </row>
    <row r="45" spans="1:15" x14ac:dyDescent="0.2">
      <c r="A45">
        <v>142</v>
      </c>
      <c r="B45" t="s">
        <v>47</v>
      </c>
      <c r="C45" s="64">
        <v>6504</v>
      </c>
      <c r="D45" s="65">
        <v>28356627.228554785</v>
      </c>
      <c r="E45" s="65">
        <v>58931.124168732611</v>
      </c>
      <c r="F45" s="65">
        <f>Taulukko13[[#This Row],[Siirtyvät sote- ja pela-kustannukset (TP21+TP22)]]+Taulukko13[[#This Row],[Siirtyvät verotuskustannukset]]</f>
        <v>28415558.352723517</v>
      </c>
      <c r="G45" s="64">
        <v>10384527.972500835</v>
      </c>
      <c r="H45" s="64">
        <v>574612.63538609399</v>
      </c>
      <c r="I45" s="64">
        <v>12447429.869999999</v>
      </c>
      <c r="J45" s="64">
        <v>2790326.3979924391</v>
      </c>
      <c r="K45" s="64">
        <v>-2133589.9447331377</v>
      </c>
      <c r="L45" s="64">
        <v>589073.88524401723</v>
      </c>
      <c r="M45" s="65">
        <f>G45+H45+J45+I45-K45+Taulukko13[[#This Row],[Jälkikäteistarkistuksesta aiheutuva valtionosuuden lisäsiirto]]</f>
        <v>28919560.705856524</v>
      </c>
      <c r="N45" s="69">
        <f>Taulukko13[[#This Row],[Siirtyvät kustannukset yhteensä]]-Taulukko13[[#This Row],[Siirtyvät tulot yhteensä]]</f>
        <v>-504002.35313300788</v>
      </c>
      <c r="O45" s="179">
        <f>Taulukko13[[#This Row],[Siirtyvien kustannusten ja tulojen erotus]]*$O$1</f>
        <v>302401.41187980468</v>
      </c>
    </row>
    <row r="46" spans="1:15" x14ac:dyDescent="0.2">
      <c r="A46">
        <v>143</v>
      </c>
      <c r="B46" t="s">
        <v>48</v>
      </c>
      <c r="C46" s="64">
        <v>6804</v>
      </c>
      <c r="D46" s="65">
        <v>31147550.006687012</v>
      </c>
      <c r="E46" s="65">
        <v>58345.452563735482</v>
      </c>
      <c r="F46" s="65">
        <f>Taulukko13[[#This Row],[Siirtyvät sote- ja pela-kustannukset (TP21+TP22)]]+Taulukko13[[#This Row],[Siirtyvät verotuskustannukset]]</f>
        <v>31205895.459250748</v>
      </c>
      <c r="G46" s="64">
        <v>10980069.95026413</v>
      </c>
      <c r="H46" s="64">
        <v>779036.43282787525</v>
      </c>
      <c r="I46" s="64">
        <v>12113589.900000002</v>
      </c>
      <c r="J46" s="64">
        <v>3136074.6388587989</v>
      </c>
      <c r="K46" s="64">
        <v>-2632283.1891800347</v>
      </c>
      <c r="L46" s="64">
        <v>616245.18991394422</v>
      </c>
      <c r="M46" s="65">
        <f>G46+H46+J46+I46-K46+Taulukko13[[#This Row],[Jälkikäteistarkistuksesta aiheutuva valtionosuuden lisäsiirto]]</f>
        <v>30257299.301044784</v>
      </c>
      <c r="N46" s="69">
        <f>Taulukko13[[#This Row],[Siirtyvät kustannukset yhteensä]]-Taulukko13[[#This Row],[Siirtyvät tulot yhteensä]]</f>
        <v>948596.15820596367</v>
      </c>
      <c r="O46" s="179">
        <f>Taulukko13[[#This Row],[Siirtyvien kustannusten ja tulojen erotus]]*$O$1</f>
        <v>-569157.69492357806</v>
      </c>
    </row>
    <row r="47" spans="1:15" x14ac:dyDescent="0.2">
      <c r="A47">
        <v>145</v>
      </c>
      <c r="B47" t="s">
        <v>49</v>
      </c>
      <c r="C47" s="64">
        <v>12369</v>
      </c>
      <c r="D47" s="65">
        <v>47389193.255465113</v>
      </c>
      <c r="E47" s="65">
        <v>112519.22595176799</v>
      </c>
      <c r="F47" s="65">
        <f>Taulukko13[[#This Row],[Siirtyvät sote- ja pela-kustannukset (TP21+TP22)]]+Taulukko13[[#This Row],[Siirtyvät verotuskustannukset]]</f>
        <v>47501712.481416881</v>
      </c>
      <c r="G47" s="64">
        <v>14449719.479450308</v>
      </c>
      <c r="H47" s="64">
        <v>972975.98310482455</v>
      </c>
      <c r="I47" s="64">
        <v>23890458.469999999</v>
      </c>
      <c r="J47" s="64">
        <v>4957253.8356333571</v>
      </c>
      <c r="K47" s="64">
        <v>-3642337.9757143613</v>
      </c>
      <c r="L47" s="64">
        <v>1120272.8915410899</v>
      </c>
      <c r="M47" s="65">
        <f>G47+H47+J47+I47-K47+Taulukko13[[#This Row],[Jälkikäteistarkistuksesta aiheutuva valtionosuuden lisäsiirto]]</f>
        <v>49033018.635443941</v>
      </c>
      <c r="N47" s="69">
        <f>Taulukko13[[#This Row],[Siirtyvät kustannukset yhteensä]]-Taulukko13[[#This Row],[Siirtyvät tulot yhteensä]]</f>
        <v>-1531306.1540270597</v>
      </c>
      <c r="O47" s="179">
        <f>Taulukko13[[#This Row],[Siirtyvien kustannusten ja tulojen erotus]]*$O$1</f>
        <v>918783.69241623557</v>
      </c>
    </row>
    <row r="48" spans="1:15" x14ac:dyDescent="0.2">
      <c r="A48">
        <v>146</v>
      </c>
      <c r="B48" t="s">
        <v>50</v>
      </c>
      <c r="C48" s="64">
        <v>4492</v>
      </c>
      <c r="D48" s="65">
        <v>28508903.737792753</v>
      </c>
      <c r="E48" s="65">
        <v>39412.779676829945</v>
      </c>
      <c r="F48" s="65">
        <f>Taulukko13[[#This Row],[Siirtyvät sote- ja pela-kustannukset (TP21+TP22)]]+Taulukko13[[#This Row],[Siirtyvät verotuskustannukset]]</f>
        <v>28548316.517469581</v>
      </c>
      <c r="G48" s="64">
        <v>15692590.5770719</v>
      </c>
      <c r="H48" s="64">
        <v>1206838.505138577</v>
      </c>
      <c r="I48" s="64">
        <v>7502224.8200000003</v>
      </c>
      <c r="J48" s="64">
        <v>2392730.1209124094</v>
      </c>
      <c r="K48" s="64">
        <v>-1854710.2777234938</v>
      </c>
      <c r="L48" s="64">
        <v>406845.0019243735</v>
      </c>
      <c r="M48" s="65">
        <f>G48+H48+J48+I48-K48+Taulukko13[[#This Row],[Jälkikäteistarkistuksesta aiheutuva valtionosuuden lisäsiirto]]</f>
        <v>29055939.302770756</v>
      </c>
      <c r="N48" s="69">
        <f>Taulukko13[[#This Row],[Siirtyvät kustannukset yhteensä]]-Taulukko13[[#This Row],[Siirtyvät tulot yhteensä]]</f>
        <v>-507622.78530117497</v>
      </c>
      <c r="O48" s="179">
        <f>Taulukko13[[#This Row],[Siirtyvien kustannusten ja tulojen erotus]]*$O$1</f>
        <v>304573.6711807049</v>
      </c>
    </row>
    <row r="49" spans="1:15" x14ac:dyDescent="0.2">
      <c r="A49">
        <v>148</v>
      </c>
      <c r="B49" t="s">
        <v>51</v>
      </c>
      <c r="C49" s="64">
        <v>7047</v>
      </c>
      <c r="D49" s="65">
        <v>33375343.57725592</v>
      </c>
      <c r="E49" s="65">
        <v>74276.994474597479</v>
      </c>
      <c r="F49" s="65">
        <f>Taulukko13[[#This Row],[Siirtyvät sote- ja pela-kustannukset (TP21+TP22)]]+Taulukko13[[#This Row],[Siirtyvät verotuskustannukset]]</f>
        <v>33449620.571730517</v>
      </c>
      <c r="G49" s="64">
        <v>14161996.400121029</v>
      </c>
      <c r="H49" s="64">
        <v>1254637.599217325</v>
      </c>
      <c r="I49" s="64">
        <v>15158390.200000001</v>
      </c>
      <c r="J49" s="64">
        <v>2694558.7604850563</v>
      </c>
      <c r="K49" s="64">
        <v>-882605.11790207285</v>
      </c>
      <c r="L49" s="64">
        <v>638253.94669658504</v>
      </c>
      <c r="M49" s="65">
        <f>G49+H49+J49+I49-K49+Taulukko13[[#This Row],[Jälkikäteistarkistuksesta aiheutuva valtionosuuden lisäsiirto]]</f>
        <v>34790442.024422072</v>
      </c>
      <c r="N49" s="69">
        <f>Taulukko13[[#This Row],[Siirtyvät kustannukset yhteensä]]-Taulukko13[[#This Row],[Siirtyvät tulot yhteensä]]</f>
        <v>-1340821.452691555</v>
      </c>
      <c r="O49" s="179">
        <f>Taulukko13[[#This Row],[Siirtyvien kustannusten ja tulojen erotus]]*$O$1</f>
        <v>804492.87161493278</v>
      </c>
    </row>
    <row r="50" spans="1:15" x14ac:dyDescent="0.2">
      <c r="A50">
        <v>149</v>
      </c>
      <c r="B50" t="s">
        <v>52</v>
      </c>
      <c r="C50" s="64">
        <v>5384</v>
      </c>
      <c r="D50" s="65">
        <v>20495742.672331568</v>
      </c>
      <c r="E50" s="65">
        <v>67504.16833446383</v>
      </c>
      <c r="F50" s="65">
        <f>Taulukko13[[#This Row],[Siirtyvät sote- ja pela-kustannukset (TP21+TP22)]]+Taulukko13[[#This Row],[Siirtyvät verotuskustannukset]]</f>
        <v>20563246.840666033</v>
      </c>
      <c r="G50" s="64">
        <v>5051005.7105073268</v>
      </c>
      <c r="H50" s="64">
        <v>592745.90959187574</v>
      </c>
      <c r="I50" s="64">
        <v>14323686.820000002</v>
      </c>
      <c r="J50" s="64">
        <v>2015277.9098288543</v>
      </c>
      <c r="K50" s="64">
        <v>817523.93339926831</v>
      </c>
      <c r="L50" s="64">
        <v>487634.34780962311</v>
      </c>
      <c r="M50" s="65">
        <f>G50+H50+J50+I50-K50+Taulukko13[[#This Row],[Jälkikäteistarkistuksesta aiheutuva valtionosuuden lisäsiirto]]</f>
        <v>21652826.764338415</v>
      </c>
      <c r="N50" s="69">
        <f>Taulukko13[[#This Row],[Siirtyvät kustannukset yhteensä]]-Taulukko13[[#This Row],[Siirtyvät tulot yhteensä]]</f>
        <v>-1089579.9236723818</v>
      </c>
      <c r="O50" s="179">
        <f>Taulukko13[[#This Row],[Siirtyvien kustannusten ja tulojen erotus]]*$O$1</f>
        <v>653747.95420342893</v>
      </c>
    </row>
    <row r="51" spans="1:15" x14ac:dyDescent="0.2">
      <c r="A51">
        <v>151</v>
      </c>
      <c r="B51" t="s">
        <v>53</v>
      </c>
      <c r="C51" s="64">
        <v>1852</v>
      </c>
      <c r="D51" s="65">
        <v>11147757.151781742</v>
      </c>
      <c r="E51" s="65">
        <v>15222.848217881558</v>
      </c>
      <c r="F51" s="65">
        <f>Taulukko13[[#This Row],[Siirtyvät sote- ja pela-kustannukset (TP21+TP22)]]+Taulukko13[[#This Row],[Siirtyvät verotuskustannukset]]</f>
        <v>11162979.999999624</v>
      </c>
      <c r="G51" s="64">
        <v>5145667.0988943316</v>
      </c>
      <c r="H51" s="64">
        <v>329965.29625228071</v>
      </c>
      <c r="I51" s="64">
        <v>3033835.7399999998</v>
      </c>
      <c r="J51" s="64">
        <v>1146350.6012764669</v>
      </c>
      <c r="K51" s="64">
        <v>-984123.36020458373</v>
      </c>
      <c r="L51" s="64">
        <v>167737.52082901596</v>
      </c>
      <c r="M51" s="65">
        <f>G51+H51+J51+I51-K51+Taulukko13[[#This Row],[Jälkikäteistarkistuksesta aiheutuva valtionosuuden lisäsiirto]]</f>
        <v>10807679.617456678</v>
      </c>
      <c r="N51" s="69">
        <f>Taulukko13[[#This Row],[Siirtyvät kustannukset yhteensä]]-Taulukko13[[#This Row],[Siirtyvät tulot yhteensä]]</f>
        <v>355300.38254294544</v>
      </c>
      <c r="O51" s="179">
        <f>Taulukko13[[#This Row],[Siirtyvien kustannusten ja tulojen erotus]]*$O$1</f>
        <v>-213180.22952576721</v>
      </c>
    </row>
    <row r="52" spans="1:15" x14ac:dyDescent="0.2">
      <c r="A52">
        <v>152</v>
      </c>
      <c r="B52" t="s">
        <v>54</v>
      </c>
      <c r="C52" s="64">
        <v>4406</v>
      </c>
      <c r="D52" s="65">
        <v>19510383.572164726</v>
      </c>
      <c r="E52" s="65">
        <v>39419.095067013157</v>
      </c>
      <c r="F52" s="65">
        <f>Taulukko13[[#This Row],[Siirtyvät sote- ja pela-kustannukset (TP21+TP22)]]+Taulukko13[[#This Row],[Siirtyvät verotuskustannukset]]</f>
        <v>19549802.667231739</v>
      </c>
      <c r="G52" s="64">
        <v>6901775.3058805913</v>
      </c>
      <c r="H52" s="64">
        <v>407943.09033642581</v>
      </c>
      <c r="I52" s="64">
        <v>8302515.7500000009</v>
      </c>
      <c r="J52" s="64">
        <v>2161515.7760957084</v>
      </c>
      <c r="K52" s="64">
        <v>-1752562.9036517625</v>
      </c>
      <c r="L52" s="64">
        <v>399055.89458566112</v>
      </c>
      <c r="M52" s="65">
        <f>G52+H52+J52+I52-K52+Taulukko13[[#This Row],[Jälkikäteistarkistuksesta aiheutuva valtionosuuden lisäsiirto]]</f>
        <v>19925368.72055015</v>
      </c>
      <c r="N52" s="69">
        <f>Taulukko13[[#This Row],[Siirtyvät kustannukset yhteensä]]-Taulukko13[[#This Row],[Siirtyvät tulot yhteensä]]</f>
        <v>-375566.05331841111</v>
      </c>
      <c r="O52" s="179">
        <f>Taulukko13[[#This Row],[Siirtyvien kustannusten ja tulojen erotus]]*$O$1</f>
        <v>225339.63199104663</v>
      </c>
    </row>
    <row r="53" spans="1:15" x14ac:dyDescent="0.2">
      <c r="A53">
        <v>153</v>
      </c>
      <c r="B53" t="s">
        <v>55</v>
      </c>
      <c r="C53" s="64">
        <v>25208</v>
      </c>
      <c r="D53" s="65">
        <v>113187593.30160296</v>
      </c>
      <c r="E53" s="65">
        <v>265800.65556526964</v>
      </c>
      <c r="F53" s="65">
        <f>Taulukko13[[#This Row],[Siirtyvät sote- ja pela-kustannukset (TP21+TP22)]]+Taulukko13[[#This Row],[Siirtyvät verotuskustannukset]]</f>
        <v>113453393.95716824</v>
      </c>
      <c r="G53" s="64">
        <v>49864172.720510148</v>
      </c>
      <c r="H53" s="64">
        <v>1601729.6119888746</v>
      </c>
      <c r="I53" s="64">
        <v>57132385.570000008</v>
      </c>
      <c r="J53" s="64">
        <v>9023193.4975628648</v>
      </c>
      <c r="K53" s="64">
        <v>-2255337.1407802529</v>
      </c>
      <c r="L53" s="64">
        <v>2283114.160398399</v>
      </c>
      <c r="M53" s="65">
        <f>G53+H53+J53+I53-K53+Taulukko13[[#This Row],[Jälkikäteistarkistuksesta aiheutuva valtionosuuden lisäsiirto]]</f>
        <v>122159932.70124054</v>
      </c>
      <c r="N53" s="69">
        <f>Taulukko13[[#This Row],[Siirtyvät kustannukset yhteensä]]-Taulukko13[[#This Row],[Siirtyvät tulot yhteensä]]</f>
        <v>-8706538.7440723032</v>
      </c>
      <c r="O53" s="179">
        <f>Taulukko13[[#This Row],[Siirtyvien kustannusten ja tulojen erotus]]*$O$1</f>
        <v>5223923.2464433806</v>
      </c>
    </row>
    <row r="54" spans="1:15" x14ac:dyDescent="0.2">
      <c r="A54">
        <v>165</v>
      </c>
      <c r="B54" t="s">
        <v>56</v>
      </c>
      <c r="C54" s="64">
        <v>16280</v>
      </c>
      <c r="D54" s="65">
        <v>60892245.291984387</v>
      </c>
      <c r="E54" s="65">
        <v>171916.94338455581</v>
      </c>
      <c r="F54" s="65">
        <f>Taulukko13[[#This Row],[Siirtyvät sote- ja pela-kustannukset (TP21+TP22)]]+Taulukko13[[#This Row],[Siirtyvät verotuskustannukset]]</f>
        <v>61064162.235368945</v>
      </c>
      <c r="G54" s="64">
        <v>15829259.797616888</v>
      </c>
      <c r="H54" s="64">
        <v>1173801.2353952532</v>
      </c>
      <c r="I54" s="64">
        <v>36814779.090000004</v>
      </c>
      <c r="J54" s="64">
        <v>5847773.3676524712</v>
      </c>
      <c r="K54" s="64">
        <v>-1085135.6138736033</v>
      </c>
      <c r="L54" s="64">
        <v>1474496.1334213715</v>
      </c>
      <c r="M54" s="65">
        <f>G54+H54+J54+I54-K54+Taulukko13[[#This Row],[Jälkikäteistarkistuksesta aiheutuva valtionosuuden lisäsiirto]]</f>
        <v>62225245.237959586</v>
      </c>
      <c r="N54" s="69">
        <f>Taulukko13[[#This Row],[Siirtyvät kustannukset yhteensä]]-Taulukko13[[#This Row],[Siirtyvät tulot yhteensä]]</f>
        <v>-1161083.0025906414</v>
      </c>
      <c r="O54" s="179">
        <f>Taulukko13[[#This Row],[Siirtyvien kustannusten ja tulojen erotus]]*$O$1</f>
        <v>696649.80155438464</v>
      </c>
    </row>
    <row r="55" spans="1:15" x14ac:dyDescent="0.2">
      <c r="A55">
        <v>167</v>
      </c>
      <c r="B55" t="s">
        <v>57</v>
      </c>
      <c r="C55" s="64">
        <v>77513</v>
      </c>
      <c r="D55" s="65">
        <v>296845078.57258546</v>
      </c>
      <c r="E55" s="65">
        <v>718110.52769330691</v>
      </c>
      <c r="F55" s="65">
        <f>Taulukko13[[#This Row],[Siirtyvät sote- ja pela-kustannukset (TP21+TP22)]]+Taulukko13[[#This Row],[Siirtyvät verotuskustannukset]]</f>
        <v>297563189.10027879</v>
      </c>
      <c r="G55" s="64">
        <v>83082846.759907603</v>
      </c>
      <c r="H55" s="64">
        <v>11689787.016726281</v>
      </c>
      <c r="I55" s="64">
        <v>146991486.19999999</v>
      </c>
      <c r="J55" s="64">
        <v>28838475.582080211</v>
      </c>
      <c r="K55" s="64">
        <v>-21624076.658894826</v>
      </c>
      <c r="L55" s="64">
        <v>7020431.1296001701</v>
      </c>
      <c r="M55" s="65">
        <f>G55+H55+J55+I55-K55+Taulukko13[[#This Row],[Jälkikäteistarkistuksesta aiheutuva valtionosuuden lisäsiirto]]</f>
        <v>299247103.3472091</v>
      </c>
      <c r="N55" s="69">
        <f>Taulukko13[[#This Row],[Siirtyvät kustannukset yhteensä]]-Taulukko13[[#This Row],[Siirtyvät tulot yhteensä]]</f>
        <v>-1683914.2469303012</v>
      </c>
      <c r="O55" s="179">
        <f>Taulukko13[[#This Row],[Siirtyvien kustannusten ja tulojen erotus]]*$O$1</f>
        <v>1010348.5481581804</v>
      </c>
    </row>
    <row r="56" spans="1:15" x14ac:dyDescent="0.2">
      <c r="A56">
        <v>169</v>
      </c>
      <c r="B56" t="s">
        <v>58</v>
      </c>
      <c r="C56" s="64">
        <v>4990</v>
      </c>
      <c r="D56" s="65">
        <v>19301838.768679325</v>
      </c>
      <c r="E56" s="65">
        <v>49583.953009880177</v>
      </c>
      <c r="F56" s="65">
        <f>Taulukko13[[#This Row],[Siirtyvät sote- ja pela-kustannukset (TP21+TP22)]]+Taulukko13[[#This Row],[Siirtyvät verotuskustannukset]]</f>
        <v>19351422.721689206</v>
      </c>
      <c r="G56" s="64">
        <v>5671577.2887738813</v>
      </c>
      <c r="H56" s="64">
        <v>347808.99918273056</v>
      </c>
      <c r="I56" s="64">
        <v>10608784.02</v>
      </c>
      <c r="J56" s="64">
        <v>2109689.6737059024</v>
      </c>
      <c r="K56" s="64">
        <v>-742312.68920342624</v>
      </c>
      <c r="L56" s="64">
        <v>451949.36767645233</v>
      </c>
      <c r="M56" s="65">
        <f>G56+H56+J56+I56-K56+Taulukko13[[#This Row],[Jälkikäteistarkistuksesta aiheutuva valtionosuuden lisäsiirto]]</f>
        <v>19932122.03854239</v>
      </c>
      <c r="N56" s="69">
        <f>Taulukko13[[#This Row],[Siirtyvät kustannukset yhteensä]]-Taulukko13[[#This Row],[Siirtyvät tulot yhteensä]]</f>
        <v>-580699.31685318425</v>
      </c>
      <c r="O56" s="179">
        <f>Taulukko13[[#This Row],[Siirtyvien kustannusten ja tulojen erotus]]*$O$1</f>
        <v>348419.59011191048</v>
      </c>
    </row>
    <row r="57" spans="1:15" x14ac:dyDescent="0.2">
      <c r="A57">
        <v>171</v>
      </c>
      <c r="B57" t="s">
        <v>59</v>
      </c>
      <c r="C57" s="64">
        <v>4540</v>
      </c>
      <c r="D57" s="65">
        <v>21204211.249775454</v>
      </c>
      <c r="E57" s="65">
        <v>43532.997405299233</v>
      </c>
      <c r="F57" s="65">
        <f>Taulukko13[[#This Row],[Siirtyvät sote- ja pela-kustannukset (TP21+TP22)]]+Taulukko13[[#This Row],[Siirtyvät verotuskustannukset]]</f>
        <v>21247744.247180752</v>
      </c>
      <c r="G57" s="64">
        <v>7754894.9626497421</v>
      </c>
      <c r="H57" s="64">
        <v>632705.6637522697</v>
      </c>
      <c r="I57" s="64">
        <v>8986804.4100000001</v>
      </c>
      <c r="J57" s="64">
        <v>2179734.0997120789</v>
      </c>
      <c r="K57" s="64">
        <v>-1263270.1476685347</v>
      </c>
      <c r="L57" s="64">
        <v>411192.41067156184</v>
      </c>
      <c r="M57" s="65">
        <f>G57+H57+J57+I57-K57+Taulukko13[[#This Row],[Jälkikäteistarkistuksesta aiheutuva valtionosuuden lisäsiirto]]</f>
        <v>21228601.694454186</v>
      </c>
      <c r="N57" s="69">
        <f>Taulukko13[[#This Row],[Siirtyvät kustannukset yhteensä]]-Taulukko13[[#This Row],[Siirtyvät tulot yhteensä]]</f>
        <v>19142.552726566792</v>
      </c>
      <c r="O57" s="179">
        <f>Taulukko13[[#This Row],[Siirtyvien kustannusten ja tulojen erotus]]*$O$1</f>
        <v>-11485.531635940073</v>
      </c>
    </row>
    <row r="58" spans="1:15" x14ac:dyDescent="0.2">
      <c r="A58">
        <v>172</v>
      </c>
      <c r="B58" t="s">
        <v>60</v>
      </c>
      <c r="C58" s="64">
        <v>4171</v>
      </c>
      <c r="D58" s="65">
        <v>22713710.45330476</v>
      </c>
      <c r="E58" s="65">
        <v>34763.594242672189</v>
      </c>
      <c r="F58" s="65">
        <f>Taulukko13[[#This Row],[Siirtyvät sote- ja pela-kustannukset (TP21+TP22)]]+Taulukko13[[#This Row],[Siirtyvät verotuskustannukset]]</f>
        <v>22748474.047547434</v>
      </c>
      <c r="G58" s="64">
        <v>10638968.318298358</v>
      </c>
      <c r="H58" s="64">
        <v>672687.50538540841</v>
      </c>
      <c r="I58" s="64">
        <v>7009042.7899999991</v>
      </c>
      <c r="J58" s="64">
        <v>2176658.83422769</v>
      </c>
      <c r="K58" s="64">
        <v>-1957476.0162759076</v>
      </c>
      <c r="L58" s="64">
        <v>377771.70592755167</v>
      </c>
      <c r="M58" s="65">
        <f>G58+H58+J58+I58-K58+Taulukko13[[#This Row],[Jälkikäteistarkistuksesta aiheutuva valtionosuuden lisäsiirto]]</f>
        <v>22832605.170114916</v>
      </c>
      <c r="N58" s="69">
        <f>Taulukko13[[#This Row],[Siirtyvät kustannukset yhteensä]]-Taulukko13[[#This Row],[Siirtyvät tulot yhteensä]]</f>
        <v>-84131.122567482293</v>
      </c>
      <c r="O58" s="179">
        <f>Taulukko13[[#This Row],[Siirtyvien kustannusten ja tulojen erotus]]*$O$1</f>
        <v>50478.673540489362</v>
      </c>
    </row>
    <row r="59" spans="1:15" x14ac:dyDescent="0.2">
      <c r="A59">
        <v>176</v>
      </c>
      <c r="B59" t="s">
        <v>61</v>
      </c>
      <c r="C59" s="64">
        <v>4352</v>
      </c>
      <c r="D59" s="65">
        <v>27690821.892359618</v>
      </c>
      <c r="E59" s="65">
        <v>33140.400059357584</v>
      </c>
      <c r="F59" s="65">
        <f>Taulukko13[[#This Row],[Siirtyvät sote- ja pela-kustannukset (TP21+TP22)]]+Taulukko13[[#This Row],[Siirtyvät verotuskustannukset]]</f>
        <v>27723962.292418975</v>
      </c>
      <c r="G59" s="64">
        <v>13099342.346800594</v>
      </c>
      <c r="H59" s="64">
        <v>750073.44535294268</v>
      </c>
      <c r="I59" s="64">
        <v>6572978.75</v>
      </c>
      <c r="J59" s="64">
        <v>2296449.3304668032</v>
      </c>
      <c r="K59" s="64">
        <v>-2592234.8588629905</v>
      </c>
      <c r="L59" s="64">
        <v>394165.05974507425</v>
      </c>
      <c r="M59" s="65">
        <f>G59+H59+J59+I59-K59+Taulukko13[[#This Row],[Jälkikäteistarkistuksesta aiheutuva valtionosuuden lisäsiirto]]</f>
        <v>25705243.791228406</v>
      </c>
      <c r="N59" s="69">
        <f>Taulukko13[[#This Row],[Siirtyvät kustannukset yhteensä]]-Taulukko13[[#This Row],[Siirtyvät tulot yhteensä]]</f>
        <v>2018718.5011905693</v>
      </c>
      <c r="O59" s="179">
        <f>Taulukko13[[#This Row],[Siirtyvien kustannusten ja tulojen erotus]]*$O$1</f>
        <v>-1211231.1007143413</v>
      </c>
    </row>
    <row r="60" spans="1:15" x14ac:dyDescent="0.2">
      <c r="A60">
        <v>177</v>
      </c>
      <c r="B60" t="s">
        <v>62</v>
      </c>
      <c r="C60" s="64">
        <v>1768</v>
      </c>
      <c r="D60" s="65">
        <v>7540947.4607676417</v>
      </c>
      <c r="E60" s="65">
        <v>16733.965997572752</v>
      </c>
      <c r="F60" s="65">
        <f>Taulukko13[[#This Row],[Siirtyvät sote- ja pela-kustannukset (TP21+TP22)]]+Taulukko13[[#This Row],[Siirtyvät verotuskustannukset]]</f>
        <v>7557681.4267652147</v>
      </c>
      <c r="G60" s="64">
        <v>3073075.0656940546</v>
      </c>
      <c r="H60" s="64">
        <v>408156.57252197561</v>
      </c>
      <c r="I60" s="64">
        <v>3289556.98</v>
      </c>
      <c r="J60" s="64">
        <v>863083.87546402391</v>
      </c>
      <c r="K60" s="64">
        <v>-364158.62519559171</v>
      </c>
      <c r="L60" s="64">
        <v>160129.55552143641</v>
      </c>
      <c r="M60" s="65">
        <f>G60+H60+J60+I60-K60+Taulukko13[[#This Row],[Jälkikäteistarkistuksesta aiheutuva valtionosuuden lisäsiirto]]</f>
        <v>8158160.6743970821</v>
      </c>
      <c r="N60" s="69">
        <f>Taulukko13[[#This Row],[Siirtyvät kustannukset yhteensä]]-Taulukko13[[#This Row],[Siirtyvät tulot yhteensä]]</f>
        <v>-600479.24763186742</v>
      </c>
      <c r="O60" s="179">
        <f>Taulukko13[[#This Row],[Siirtyvien kustannusten ja tulojen erotus]]*$O$1</f>
        <v>360287.54857912037</v>
      </c>
    </row>
    <row r="61" spans="1:15" x14ac:dyDescent="0.2">
      <c r="A61">
        <v>178</v>
      </c>
      <c r="B61" t="s">
        <v>63</v>
      </c>
      <c r="C61" s="64">
        <v>5769</v>
      </c>
      <c r="D61" s="65">
        <v>31491287.138553806</v>
      </c>
      <c r="E61" s="65">
        <v>48603.042231946973</v>
      </c>
      <c r="F61" s="65">
        <f>Taulukko13[[#This Row],[Siirtyvät sote- ja pela-kustannukset (TP21+TP22)]]+Taulukko13[[#This Row],[Siirtyvät verotuskustannukset]]</f>
        <v>31539890.180785753</v>
      </c>
      <c r="G61" s="64">
        <v>15437337.154671118</v>
      </c>
      <c r="H61" s="64">
        <v>999028.02197789238</v>
      </c>
      <c r="I61" s="64">
        <v>9740812.6099999994</v>
      </c>
      <c r="J61" s="64">
        <v>3146378.1364937387</v>
      </c>
      <c r="K61" s="64">
        <v>-2633117.1023135912</v>
      </c>
      <c r="L61" s="64">
        <v>522504.18880269607</v>
      </c>
      <c r="M61" s="65">
        <f>G61+H61+J61+I61-K61+Taulukko13[[#This Row],[Jälkikäteistarkistuksesta aiheutuva valtionosuuden lisäsiirto]]</f>
        <v>32479177.214259036</v>
      </c>
      <c r="N61" s="69">
        <f>Taulukko13[[#This Row],[Siirtyvät kustannukset yhteensä]]-Taulukko13[[#This Row],[Siirtyvät tulot yhteensä]]</f>
        <v>-939287.03347328305</v>
      </c>
      <c r="O61" s="179">
        <f>Taulukko13[[#This Row],[Siirtyvien kustannusten ja tulojen erotus]]*$O$1</f>
        <v>563572.22008396976</v>
      </c>
    </row>
    <row r="62" spans="1:15" x14ac:dyDescent="0.2">
      <c r="A62">
        <v>179</v>
      </c>
      <c r="B62" t="s">
        <v>64</v>
      </c>
      <c r="C62" s="64">
        <v>145887</v>
      </c>
      <c r="D62" s="65">
        <v>525003017.42245442</v>
      </c>
      <c r="E62" s="65">
        <v>1470321.4450193113</v>
      </c>
      <c r="F62" s="65">
        <f>Taulukko13[[#This Row],[Siirtyvät sote- ja pela-kustannukset (TP21+TP22)]]+Taulukko13[[#This Row],[Siirtyvät verotuskustannukset]]</f>
        <v>526473338.86747372</v>
      </c>
      <c r="G62" s="64">
        <v>92663823.067808747</v>
      </c>
      <c r="H62" s="64">
        <v>15516952.296071719</v>
      </c>
      <c r="I62" s="64">
        <v>309380775.75</v>
      </c>
      <c r="J62" s="64">
        <v>48149569.856330059</v>
      </c>
      <c r="K62" s="64">
        <v>-19293155.342262298</v>
      </c>
      <c r="L62" s="64">
        <v>13213133.747938799</v>
      </c>
      <c r="M62" s="65">
        <f>G62+H62+J62+I62-K62+Taulukko13[[#This Row],[Jälkikäteistarkistuksesta aiheutuva valtionosuuden lisäsiirto]]</f>
        <v>498217410.06041163</v>
      </c>
      <c r="N62" s="69">
        <f>Taulukko13[[#This Row],[Siirtyvät kustannukset yhteensä]]-Taulukko13[[#This Row],[Siirtyvät tulot yhteensä]]</f>
        <v>28255928.807062089</v>
      </c>
      <c r="O62" s="179">
        <f>Taulukko13[[#This Row],[Siirtyvien kustannusten ja tulojen erotus]]*$O$1</f>
        <v>-16953557.284237251</v>
      </c>
    </row>
    <row r="63" spans="1:15" x14ac:dyDescent="0.2">
      <c r="A63">
        <v>181</v>
      </c>
      <c r="B63" t="s">
        <v>65</v>
      </c>
      <c r="C63" s="64">
        <v>1683</v>
      </c>
      <c r="D63" s="65">
        <v>6783146.2242662646</v>
      </c>
      <c r="E63" s="65">
        <v>13178.037496141433</v>
      </c>
      <c r="F63" s="65">
        <f>Taulukko13[[#This Row],[Siirtyvät sote- ja pela-kustannukset (TP21+TP22)]]+Taulukko13[[#This Row],[Siirtyvät verotuskustannukset]]</f>
        <v>6796324.2617624057</v>
      </c>
      <c r="G63" s="64">
        <v>2529879.5634316062</v>
      </c>
      <c r="H63" s="64">
        <v>142412.09079887811</v>
      </c>
      <c r="I63" s="64">
        <v>2769546.01</v>
      </c>
      <c r="J63" s="64">
        <v>977334.67182900116</v>
      </c>
      <c r="K63" s="64">
        <v>-882313.86194591259</v>
      </c>
      <c r="L63" s="64">
        <v>152431.01919829042</v>
      </c>
      <c r="M63" s="65">
        <f>G63+H63+J63+I63-K63+Taulukko13[[#This Row],[Jälkikäteistarkistuksesta aiheutuva valtionosuuden lisäsiirto]]</f>
        <v>7453917.2172036869</v>
      </c>
      <c r="N63" s="69">
        <f>Taulukko13[[#This Row],[Siirtyvät kustannukset yhteensä]]-Taulukko13[[#This Row],[Siirtyvät tulot yhteensä]]</f>
        <v>-657592.9554412812</v>
      </c>
      <c r="O63" s="179">
        <f>Taulukko13[[#This Row],[Siirtyvien kustannusten ja tulojen erotus]]*$O$1</f>
        <v>394555.77326476865</v>
      </c>
    </row>
    <row r="64" spans="1:15" x14ac:dyDescent="0.2">
      <c r="A64">
        <v>182</v>
      </c>
      <c r="B64" t="s">
        <v>66</v>
      </c>
      <c r="C64" s="64">
        <v>19347</v>
      </c>
      <c r="D64" s="65">
        <v>93744447.236566097</v>
      </c>
      <c r="E64" s="65">
        <v>201738.97277554666</v>
      </c>
      <c r="F64" s="65">
        <f>Taulukko13[[#This Row],[Siirtyvät sote- ja pela-kustannukset (TP21+TP22)]]+Taulukko13[[#This Row],[Siirtyvät verotuskustannukset]]</f>
        <v>93946186.209341645</v>
      </c>
      <c r="G64" s="64">
        <v>37063239.857591271</v>
      </c>
      <c r="H64" s="64">
        <v>3822139.2523841206</v>
      </c>
      <c r="I64" s="64">
        <v>40756231.099999994</v>
      </c>
      <c r="J64" s="64">
        <v>7713249.469777599</v>
      </c>
      <c r="K64" s="64">
        <v>-8018.7793982927178</v>
      </c>
      <c r="L64" s="64">
        <v>1752277.4381635918</v>
      </c>
      <c r="M64" s="65">
        <f>G64+H64+J64+I64-K64+Taulukko13[[#This Row],[Jälkikäteistarkistuksesta aiheutuva valtionosuuden lisäsiirto]]</f>
        <v>91115155.897314861</v>
      </c>
      <c r="N64" s="69">
        <f>Taulukko13[[#This Row],[Siirtyvät kustannukset yhteensä]]-Taulukko13[[#This Row],[Siirtyvät tulot yhteensä]]</f>
        <v>2831030.3120267838</v>
      </c>
      <c r="O64" s="179">
        <f>Taulukko13[[#This Row],[Siirtyvien kustannusten ja tulojen erotus]]*$O$1</f>
        <v>-1698618.18721607</v>
      </c>
    </row>
    <row r="65" spans="1:15" x14ac:dyDescent="0.2">
      <c r="A65">
        <v>186</v>
      </c>
      <c r="B65" t="s">
        <v>67</v>
      </c>
      <c r="C65" s="64">
        <v>45630</v>
      </c>
      <c r="D65" s="65">
        <v>165332798.55771464</v>
      </c>
      <c r="E65" s="65">
        <v>578086.92137985432</v>
      </c>
      <c r="F65" s="65">
        <f>Taulukko13[[#This Row],[Siirtyvät sote- ja pela-kustannukset (TP21+TP22)]]+Taulukko13[[#This Row],[Siirtyvät verotuskustannukset]]</f>
        <v>165910885.47909451</v>
      </c>
      <c r="G65" s="64">
        <v>20332769.564069014</v>
      </c>
      <c r="H65" s="64">
        <v>2718146.3310518358</v>
      </c>
      <c r="I65" s="64">
        <v>125022034.56999999</v>
      </c>
      <c r="J65" s="64">
        <v>12287534.75667196</v>
      </c>
      <c r="K65" s="64">
        <v>7761885.9680522187</v>
      </c>
      <c r="L65" s="64">
        <v>4132755.4402958956</v>
      </c>
      <c r="M65" s="65">
        <f>G65+H65+J65+I65-K65+Taulukko13[[#This Row],[Jälkikäteistarkistuksesta aiheutuva valtionosuuden lisäsiirto]]</f>
        <v>156731354.69403651</v>
      </c>
      <c r="N65" s="69">
        <f>Taulukko13[[#This Row],[Siirtyvät kustannukset yhteensä]]-Taulukko13[[#This Row],[Siirtyvät tulot yhteensä]]</f>
        <v>9179530.7850579917</v>
      </c>
      <c r="O65" s="179">
        <f>Taulukko13[[#This Row],[Siirtyvien kustannusten ja tulojen erotus]]*$O$1</f>
        <v>-5507718.4710347941</v>
      </c>
    </row>
    <row r="66" spans="1:15" x14ac:dyDescent="0.2">
      <c r="A66">
        <v>202</v>
      </c>
      <c r="B66" t="s">
        <v>68</v>
      </c>
      <c r="C66" s="64">
        <v>35848</v>
      </c>
      <c r="D66" s="65">
        <v>116087762.80774112</v>
      </c>
      <c r="E66" s="65">
        <v>447213.51773520868</v>
      </c>
      <c r="F66" s="65">
        <f>Taulukko13[[#This Row],[Siirtyvät sote- ja pela-kustannukset (TP21+TP22)]]+Taulukko13[[#This Row],[Siirtyvät verotuskustannukset]]</f>
        <v>116534976.32547633</v>
      </c>
      <c r="G66" s="64">
        <v>20399329.369224962</v>
      </c>
      <c r="H66" s="64">
        <v>3231995.4273874816</v>
      </c>
      <c r="I66" s="64">
        <v>95589018.409999996</v>
      </c>
      <c r="J66" s="64">
        <v>8825870.1555833295</v>
      </c>
      <c r="K66" s="64">
        <v>5406321.3632845022</v>
      </c>
      <c r="L66" s="64">
        <v>3246789.7660251427</v>
      </c>
      <c r="M66" s="65">
        <f>G66+H66+J66+I66-K66+Taulukko13[[#This Row],[Jälkikäteistarkistuksesta aiheutuva valtionosuuden lisäsiirto]]</f>
        <v>125886681.7649364</v>
      </c>
      <c r="N66" s="69">
        <f>Taulukko13[[#This Row],[Siirtyvät kustannukset yhteensä]]-Taulukko13[[#This Row],[Siirtyvät tulot yhteensä]]</f>
        <v>-9351705.4394600689</v>
      </c>
      <c r="O66" s="179">
        <f>Taulukko13[[#This Row],[Siirtyvien kustannusten ja tulojen erotus]]*$O$1</f>
        <v>5611023.2636760399</v>
      </c>
    </row>
    <row r="67" spans="1:15" x14ac:dyDescent="0.2">
      <c r="A67">
        <v>204</v>
      </c>
      <c r="B67" t="s">
        <v>69</v>
      </c>
      <c r="C67" s="64">
        <v>2689</v>
      </c>
      <c r="D67" s="65">
        <v>17574223.992347587</v>
      </c>
      <c r="E67" s="65">
        <v>21286.161408156226</v>
      </c>
      <c r="F67" s="65">
        <f>Taulukko13[[#This Row],[Siirtyvät sote- ja pela-kustannukset (TP21+TP22)]]+Taulukko13[[#This Row],[Siirtyvät verotuskustannukset]]</f>
        <v>17595510.153755743</v>
      </c>
      <c r="G67" s="64">
        <v>8313735.5425367486</v>
      </c>
      <c r="H67" s="64">
        <v>574246.43410328007</v>
      </c>
      <c r="I67" s="64">
        <v>4129368.2100000004</v>
      </c>
      <c r="J67" s="64">
        <v>1474165.1899484433</v>
      </c>
      <c r="K67" s="64">
        <v>-1557291.3743579057</v>
      </c>
      <c r="L67" s="64">
        <v>243545.46085811229</v>
      </c>
      <c r="M67" s="65">
        <f>G67+H67+J67+I67-K67+Taulukko13[[#This Row],[Jälkikäteistarkistuksesta aiheutuva valtionosuuden lisäsiirto]]</f>
        <v>16292352.211804491</v>
      </c>
      <c r="N67" s="69">
        <f>Taulukko13[[#This Row],[Siirtyvät kustannukset yhteensä]]-Taulukko13[[#This Row],[Siirtyvät tulot yhteensä]]</f>
        <v>1303157.9419512525</v>
      </c>
      <c r="O67" s="179">
        <f>Taulukko13[[#This Row],[Siirtyvien kustannusten ja tulojen erotus]]*$O$1</f>
        <v>-781894.76517075137</v>
      </c>
    </row>
    <row r="68" spans="1:15" x14ac:dyDescent="0.2">
      <c r="A68">
        <v>205</v>
      </c>
      <c r="B68" t="s">
        <v>70</v>
      </c>
      <c r="C68" s="64">
        <v>36297</v>
      </c>
      <c r="D68" s="65">
        <v>160660591.15222764</v>
      </c>
      <c r="E68" s="65">
        <v>358194.92605948186</v>
      </c>
      <c r="F68" s="65">
        <f>Taulukko13[[#This Row],[Siirtyvät sote- ja pela-kustannukset (TP21+TP22)]]+Taulukko13[[#This Row],[Siirtyvät verotuskustannukset]]</f>
        <v>161018786.07828712</v>
      </c>
      <c r="G68" s="64">
        <v>50028903.401602238</v>
      </c>
      <c r="H68" s="64">
        <v>2835400.7903943853</v>
      </c>
      <c r="I68" s="64">
        <v>76315126.510000005</v>
      </c>
      <c r="J68" s="64">
        <v>13272915.718975008</v>
      </c>
      <c r="K68" s="64">
        <v>-6102881.6079216991</v>
      </c>
      <c r="L68" s="64">
        <v>3287456.1520144669</v>
      </c>
      <c r="M68" s="65">
        <f>G68+H68+J68+I68-K68+Taulukko13[[#This Row],[Jälkikäteistarkistuksesta aiheutuva valtionosuuden lisäsiirto]]</f>
        <v>151842684.18090779</v>
      </c>
      <c r="N68" s="69">
        <f>Taulukko13[[#This Row],[Siirtyvät kustannukset yhteensä]]-Taulukko13[[#This Row],[Siirtyvät tulot yhteensä]]</f>
        <v>9176101.8973793387</v>
      </c>
      <c r="O68" s="179">
        <f>Taulukko13[[#This Row],[Siirtyvien kustannusten ja tulojen erotus]]*$O$1</f>
        <v>-5505661.1384276021</v>
      </c>
    </row>
    <row r="69" spans="1:15" x14ac:dyDescent="0.2">
      <c r="A69">
        <v>208</v>
      </c>
      <c r="B69" t="s">
        <v>71</v>
      </c>
      <c r="C69" s="64">
        <v>12335</v>
      </c>
      <c r="D69" s="65">
        <v>48599063.063041247</v>
      </c>
      <c r="E69" s="65">
        <v>104733.00546486962</v>
      </c>
      <c r="F69" s="65">
        <f>Taulukko13[[#This Row],[Siirtyvät sote- ja pela-kustannukset (TP21+TP22)]]+Taulukko13[[#This Row],[Siirtyvät verotuskustannukset]]</f>
        <v>48703796.068506114</v>
      </c>
      <c r="G69" s="64">
        <v>15723973.140369203</v>
      </c>
      <c r="H69" s="64">
        <v>1052360.8844322385</v>
      </c>
      <c r="I69" s="64">
        <v>22090548.199999999</v>
      </c>
      <c r="J69" s="64">
        <v>5367709.722865032</v>
      </c>
      <c r="K69" s="64">
        <v>-5169777.3647226049</v>
      </c>
      <c r="L69" s="64">
        <v>1117193.4770118315</v>
      </c>
      <c r="M69" s="65">
        <f>G69+H69+J69+I69-K69+Taulukko13[[#This Row],[Jälkikäteistarkistuksesta aiheutuva valtionosuuden lisäsiirto]]</f>
        <v>50521562.789400898</v>
      </c>
      <c r="N69" s="69">
        <f>Taulukko13[[#This Row],[Siirtyvät kustannukset yhteensä]]-Taulukko13[[#This Row],[Siirtyvät tulot yhteensä]]</f>
        <v>-1817766.7208947837</v>
      </c>
      <c r="O69" s="179">
        <f>Taulukko13[[#This Row],[Siirtyvien kustannusten ja tulojen erotus]]*$O$1</f>
        <v>1090660.0325368701</v>
      </c>
    </row>
    <row r="70" spans="1:15" x14ac:dyDescent="0.2">
      <c r="A70">
        <v>211</v>
      </c>
      <c r="B70" t="s">
        <v>72</v>
      </c>
      <c r="C70" s="64">
        <v>32959</v>
      </c>
      <c r="D70" s="65">
        <v>113713494.01345445</v>
      </c>
      <c r="E70" s="65">
        <v>371509.10276157543</v>
      </c>
      <c r="F70" s="65">
        <f>Taulukko13[[#This Row],[Siirtyvät sote- ja pela-kustannukset (TP21+TP22)]]+Taulukko13[[#This Row],[Siirtyvät verotuskustannukset]]</f>
        <v>114085003.11621603</v>
      </c>
      <c r="G70" s="64">
        <v>21156523.424751747</v>
      </c>
      <c r="H70" s="64">
        <v>2389802.3454519734</v>
      </c>
      <c r="I70" s="64">
        <v>79702765.810000002</v>
      </c>
      <c r="J70" s="64">
        <v>9966600.0510361716</v>
      </c>
      <c r="K70" s="64">
        <v>1736665.5694945143</v>
      </c>
      <c r="L70" s="64">
        <v>2985130.1020537461</v>
      </c>
      <c r="M70" s="65">
        <f>G70+H70+J70+I70-K70+Taulukko13[[#This Row],[Jälkikäteistarkistuksesta aiheutuva valtionosuuden lisäsiirto]]</f>
        <v>114464156.16379912</v>
      </c>
      <c r="N70" s="69">
        <f>Taulukko13[[#This Row],[Siirtyvät kustannukset yhteensä]]-Taulukko13[[#This Row],[Siirtyvät tulot yhteensä]]</f>
        <v>-379153.04758308828</v>
      </c>
      <c r="O70" s="179">
        <f>Taulukko13[[#This Row],[Siirtyvien kustannusten ja tulojen erotus]]*$O$1</f>
        <v>227491.82854985291</v>
      </c>
    </row>
    <row r="71" spans="1:15" x14ac:dyDescent="0.2">
      <c r="A71">
        <v>213</v>
      </c>
      <c r="B71" t="s">
        <v>73</v>
      </c>
      <c r="C71" s="64">
        <v>5154</v>
      </c>
      <c r="D71" s="65">
        <v>28647659.497246835</v>
      </c>
      <c r="E71" s="65">
        <v>45211.536238987064</v>
      </c>
      <c r="F71" s="65">
        <f>Taulukko13[[#This Row],[Siirtyvät sote- ja pela-kustannukset (TP21+TP22)]]+Taulukko13[[#This Row],[Siirtyvät verotuskustannukset]]</f>
        <v>28692871.033485822</v>
      </c>
      <c r="G71" s="64">
        <v>12771754.259674769</v>
      </c>
      <c r="H71" s="64">
        <v>1164980.9412281797</v>
      </c>
      <c r="I71" s="64">
        <v>8825436.7699999996</v>
      </c>
      <c r="J71" s="64">
        <v>2603536.2728575473</v>
      </c>
      <c r="K71" s="64">
        <v>-2078211.5561464627</v>
      </c>
      <c r="L71" s="64">
        <v>466803.01422934578</v>
      </c>
      <c r="M71" s="65">
        <f>G71+H71+J71+I71-K71+Taulukko13[[#This Row],[Jälkikäteistarkistuksesta aiheutuva valtionosuuden lisäsiirto]]</f>
        <v>27910722.814136304</v>
      </c>
      <c r="N71" s="69">
        <f>Taulukko13[[#This Row],[Siirtyvät kustannukset yhteensä]]-Taulukko13[[#This Row],[Siirtyvät tulot yhteensä]]</f>
        <v>782148.21934951842</v>
      </c>
      <c r="O71" s="179">
        <f>Taulukko13[[#This Row],[Siirtyvien kustannusten ja tulojen erotus]]*$O$1</f>
        <v>-469288.93160971097</v>
      </c>
    </row>
    <row r="72" spans="1:15" x14ac:dyDescent="0.2">
      <c r="A72">
        <v>214</v>
      </c>
      <c r="B72" t="s">
        <v>74</v>
      </c>
      <c r="C72" s="64">
        <v>12528</v>
      </c>
      <c r="D72" s="65">
        <v>53310826.344350532</v>
      </c>
      <c r="E72" s="65">
        <v>108272.81199497294</v>
      </c>
      <c r="F72" s="65">
        <f>Taulukko13[[#This Row],[Siirtyvät sote- ja pela-kustannukset (TP21+TP22)]]+Taulukko13[[#This Row],[Siirtyvät verotuskustannukset]]</f>
        <v>53419099.156345502</v>
      </c>
      <c r="G72" s="64">
        <v>16895828.120656535</v>
      </c>
      <c r="H72" s="64">
        <v>1587597.145397251</v>
      </c>
      <c r="I72" s="64">
        <v>22337504.909999996</v>
      </c>
      <c r="J72" s="64">
        <v>6035069.5497809006</v>
      </c>
      <c r="K72" s="64">
        <v>-4829069.961334818</v>
      </c>
      <c r="L72" s="64">
        <v>1134673.6830161512</v>
      </c>
      <c r="M72" s="65">
        <f>G72+H72+J72+I72-K72+Taulukko13[[#This Row],[Jälkikäteistarkistuksesta aiheutuva valtionosuuden lisäsiirto]]</f>
        <v>52819743.370185651</v>
      </c>
      <c r="N72" s="69">
        <f>Taulukko13[[#This Row],[Siirtyvät kustannukset yhteensä]]-Taulukko13[[#This Row],[Siirtyvät tulot yhteensä]]</f>
        <v>599355.78615985066</v>
      </c>
      <c r="O72" s="179">
        <f>Taulukko13[[#This Row],[Siirtyvien kustannusten ja tulojen erotus]]*$O$1</f>
        <v>-359613.47169591032</v>
      </c>
    </row>
    <row r="73" spans="1:15" x14ac:dyDescent="0.2">
      <c r="A73">
        <v>216</v>
      </c>
      <c r="B73" t="s">
        <v>75</v>
      </c>
      <c r="C73" s="64">
        <v>1269</v>
      </c>
      <c r="D73" s="65">
        <v>7615160.9290652126</v>
      </c>
      <c r="E73" s="65">
        <v>9932.3562105432939</v>
      </c>
      <c r="F73" s="65">
        <f>Taulukko13[[#This Row],[Siirtyvät sote- ja pela-kustannukset (TP21+TP22)]]+Taulukko13[[#This Row],[Siirtyvät verotuskustannukset]]</f>
        <v>7625093.2852757555</v>
      </c>
      <c r="G73" s="64">
        <v>4035167.2638333025</v>
      </c>
      <c r="H73" s="64">
        <v>266547.92481330829</v>
      </c>
      <c r="I73" s="64">
        <v>1928210.22</v>
      </c>
      <c r="J73" s="64">
        <v>705092.5492638587</v>
      </c>
      <c r="K73" s="64">
        <v>-713324.39678938303</v>
      </c>
      <c r="L73" s="64">
        <v>114934.61875379119</v>
      </c>
      <c r="M73" s="65">
        <f>G73+H73+J73+I73-K73+Taulukko13[[#This Row],[Jälkikäteistarkistuksesta aiheutuva valtionosuuden lisäsiirto]]</f>
        <v>7763276.9734536437</v>
      </c>
      <c r="N73" s="69">
        <f>Taulukko13[[#This Row],[Siirtyvät kustannukset yhteensä]]-Taulukko13[[#This Row],[Siirtyvät tulot yhteensä]]</f>
        <v>-138183.68817788828</v>
      </c>
      <c r="O73" s="179">
        <f>Taulukko13[[#This Row],[Siirtyvien kustannusten ja tulojen erotus]]*$O$1</f>
        <v>82910.212906732952</v>
      </c>
    </row>
    <row r="74" spans="1:15" x14ac:dyDescent="0.2">
      <c r="A74">
        <v>217</v>
      </c>
      <c r="B74" t="s">
        <v>76</v>
      </c>
      <c r="C74" s="64">
        <v>5352</v>
      </c>
      <c r="D74" s="65">
        <v>22906706.342944648</v>
      </c>
      <c r="E74" s="65">
        <v>44920.908346766329</v>
      </c>
      <c r="F74" s="65">
        <f>Taulukko13[[#This Row],[Siirtyvät sote- ja pela-kustannukset (TP21+TP22)]]+Taulukko13[[#This Row],[Siirtyvät verotuskustannukset]]</f>
        <v>22951627.251291413</v>
      </c>
      <c r="G74" s="64">
        <v>6690016.6119621117</v>
      </c>
      <c r="H74" s="64">
        <v>440159.87808199227</v>
      </c>
      <c r="I74" s="64">
        <v>9486037.629999999</v>
      </c>
      <c r="J74" s="64">
        <v>2414076.1561503317</v>
      </c>
      <c r="K74" s="64">
        <v>-2230016.721964682</v>
      </c>
      <c r="L74" s="64">
        <v>484736.07531149755</v>
      </c>
      <c r="M74" s="65">
        <f>G74+H74+J74+I74-K74+Taulukko13[[#This Row],[Jälkikäteistarkistuksesta aiheutuva valtionosuuden lisäsiirto]]</f>
        <v>21745043.073470615</v>
      </c>
      <c r="N74" s="69">
        <f>Taulukko13[[#This Row],[Siirtyvät kustannukset yhteensä]]-Taulukko13[[#This Row],[Siirtyvät tulot yhteensä]]</f>
        <v>1206584.177820798</v>
      </c>
      <c r="O74" s="179">
        <f>Taulukko13[[#This Row],[Siirtyvien kustannusten ja tulojen erotus]]*$O$1</f>
        <v>-723950.50669247867</v>
      </c>
    </row>
    <row r="75" spans="1:15" x14ac:dyDescent="0.2">
      <c r="A75">
        <v>218</v>
      </c>
      <c r="B75" t="s">
        <v>77</v>
      </c>
      <c r="C75" s="64">
        <v>1200</v>
      </c>
      <c r="D75" s="65">
        <v>6642874.4279271448</v>
      </c>
      <c r="E75" s="65">
        <v>9092.3233024533711</v>
      </c>
      <c r="F75" s="65">
        <f>Taulukko13[[#This Row],[Siirtyvät sote- ja pela-kustannukset (TP21+TP22)]]+Taulukko13[[#This Row],[Siirtyvät verotuskustannukset]]</f>
        <v>6651966.7512295982</v>
      </c>
      <c r="G75" s="64">
        <v>3656492.6846777326</v>
      </c>
      <c r="H75" s="64">
        <v>160499.38700017059</v>
      </c>
      <c r="I75" s="64">
        <v>1848636.23</v>
      </c>
      <c r="J75" s="64">
        <v>760397.383888048</v>
      </c>
      <c r="K75" s="64">
        <v>-670001.78195762658</v>
      </c>
      <c r="L75" s="64">
        <v>108685.21867970798</v>
      </c>
      <c r="M75" s="65">
        <f>G75+H75+J75+I75-K75+Taulukko13[[#This Row],[Jälkikäteistarkistuksesta aiheutuva valtionosuuden lisäsiirto]]</f>
        <v>7204712.6862032851</v>
      </c>
      <c r="N75" s="69">
        <f>Taulukko13[[#This Row],[Siirtyvät kustannukset yhteensä]]-Taulukko13[[#This Row],[Siirtyvät tulot yhteensä]]</f>
        <v>-552745.93497368693</v>
      </c>
      <c r="O75" s="179">
        <f>Taulukko13[[#This Row],[Siirtyvien kustannusten ja tulojen erotus]]*$O$1</f>
        <v>331647.56098421209</v>
      </c>
    </row>
    <row r="76" spans="1:15" x14ac:dyDescent="0.2">
      <c r="A76">
        <v>224</v>
      </c>
      <c r="B76" t="s">
        <v>78</v>
      </c>
      <c r="C76" s="64">
        <v>8603</v>
      </c>
      <c r="D76" s="65">
        <v>35002060.365151502</v>
      </c>
      <c r="E76" s="65">
        <v>81408.116796967632</v>
      </c>
      <c r="F76" s="65">
        <f>Taulukko13[[#This Row],[Siirtyvät sote- ja pela-kustannukset (TP21+TP22)]]+Taulukko13[[#This Row],[Siirtyvät verotuskustannukset]]</f>
        <v>35083468.481948473</v>
      </c>
      <c r="G76" s="64">
        <v>10571378.972057678</v>
      </c>
      <c r="H76" s="64">
        <v>580168.22077558632</v>
      </c>
      <c r="I76" s="64">
        <v>17408627.550000001</v>
      </c>
      <c r="J76" s="64">
        <v>3413103.603022032</v>
      </c>
      <c r="K76" s="64">
        <v>-1985759.0709544807</v>
      </c>
      <c r="L76" s="64">
        <v>779182.44691793981</v>
      </c>
      <c r="M76" s="65">
        <f>G76+H76+J76+I76-K76+Taulukko13[[#This Row],[Jälkikäteistarkistuksesta aiheutuva valtionosuuden lisäsiirto]]</f>
        <v>34738219.863727711</v>
      </c>
      <c r="N76" s="69">
        <f>Taulukko13[[#This Row],[Siirtyvät kustannukset yhteensä]]-Taulukko13[[#This Row],[Siirtyvät tulot yhteensä]]</f>
        <v>345248.61822076142</v>
      </c>
      <c r="O76" s="179">
        <f>Taulukko13[[#This Row],[Siirtyvien kustannusten ja tulojen erotus]]*$O$1</f>
        <v>-207149.17093245679</v>
      </c>
    </row>
    <row r="77" spans="1:15" x14ac:dyDescent="0.2">
      <c r="A77">
        <v>226</v>
      </c>
      <c r="B77" t="s">
        <v>79</v>
      </c>
      <c r="C77" s="64">
        <v>3665</v>
      </c>
      <c r="D77" s="65">
        <v>19613470.959468596</v>
      </c>
      <c r="E77" s="65">
        <v>29303.037860163928</v>
      </c>
      <c r="F77" s="65">
        <f>Taulukko13[[#This Row],[Siirtyvät sote- ja pela-kustannukset (TP21+TP22)]]+Taulukko13[[#This Row],[Siirtyvät verotuskustannukset]]</f>
        <v>19642773.997328758</v>
      </c>
      <c r="G77" s="64">
        <v>9550150.3265918233</v>
      </c>
      <c r="H77" s="64">
        <v>636827.45662529953</v>
      </c>
      <c r="I77" s="64">
        <v>5838280.7300000004</v>
      </c>
      <c r="J77" s="64">
        <v>1893607.4993893944</v>
      </c>
      <c r="K77" s="64">
        <v>-2044994.8842744685</v>
      </c>
      <c r="L77" s="64">
        <v>331942.77205094142</v>
      </c>
      <c r="M77" s="65">
        <f>G77+H77+J77+I77-K77+Taulukko13[[#This Row],[Jälkikäteistarkistuksesta aiheutuva valtionosuuden lisäsiirto]]</f>
        <v>20295803.668931928</v>
      </c>
      <c r="N77" s="69">
        <f>Taulukko13[[#This Row],[Siirtyvät kustannukset yhteensä]]-Taulukko13[[#This Row],[Siirtyvät tulot yhteensä]]</f>
        <v>-653029.67160316929</v>
      </c>
      <c r="O77" s="179">
        <f>Taulukko13[[#This Row],[Siirtyvien kustannusten ja tulojen erotus]]*$O$1</f>
        <v>391817.80296190147</v>
      </c>
    </row>
    <row r="78" spans="1:15" x14ac:dyDescent="0.2">
      <c r="A78">
        <v>230</v>
      </c>
      <c r="B78" t="s">
        <v>80</v>
      </c>
      <c r="C78" s="64">
        <v>2240</v>
      </c>
      <c r="D78" s="65">
        <v>10765703.691419927</v>
      </c>
      <c r="E78" s="65">
        <v>16545.483941803017</v>
      </c>
      <c r="F78" s="65">
        <f>Taulukko13[[#This Row],[Siirtyvät sote- ja pela-kustannukset (TP21+TP22)]]+Taulukko13[[#This Row],[Siirtyvät verotuskustannukset]]</f>
        <v>10782249.17536173</v>
      </c>
      <c r="G78" s="64">
        <v>4239013.9564571194</v>
      </c>
      <c r="H78" s="64">
        <v>285819.56031847198</v>
      </c>
      <c r="I78" s="64">
        <v>3370245.0100000002</v>
      </c>
      <c r="J78" s="64">
        <v>1333941.5814138241</v>
      </c>
      <c r="K78" s="64">
        <v>-1396567.5524642896</v>
      </c>
      <c r="L78" s="64">
        <v>202879.07486878822</v>
      </c>
      <c r="M78" s="65">
        <f>G78+H78+J78+I78-K78+Taulukko13[[#This Row],[Jälkikäteistarkistuksesta aiheutuva valtionosuuden lisäsiirto]]</f>
        <v>10828466.735522494</v>
      </c>
      <c r="N78" s="69">
        <f>Taulukko13[[#This Row],[Siirtyvät kustannukset yhteensä]]-Taulukko13[[#This Row],[Siirtyvät tulot yhteensä]]</f>
        <v>-46217.560160763562</v>
      </c>
      <c r="O78" s="179">
        <f>Taulukko13[[#This Row],[Siirtyvien kustannusten ja tulojen erotus]]*$O$1</f>
        <v>27730.53609645813</v>
      </c>
    </row>
    <row r="79" spans="1:15" x14ac:dyDescent="0.2">
      <c r="A79">
        <v>231</v>
      </c>
      <c r="B79" t="s">
        <v>81</v>
      </c>
      <c r="C79" s="64">
        <v>1256</v>
      </c>
      <c r="D79" s="65">
        <v>7220571.7658359595</v>
      </c>
      <c r="E79" s="65">
        <v>13941.635480030403</v>
      </c>
      <c r="F79" s="65">
        <f>Taulukko13[[#This Row],[Siirtyvät sote- ja pela-kustannukset (TP21+TP22)]]+Taulukko13[[#This Row],[Siirtyvät verotuskustannukset]]</f>
        <v>7234513.4013159899</v>
      </c>
      <c r="G79" s="64">
        <v>2234956.0908281398</v>
      </c>
      <c r="H79" s="64">
        <v>374169.81190947548</v>
      </c>
      <c r="I79" s="64">
        <v>2706520.9499999997</v>
      </c>
      <c r="J79" s="64">
        <v>515516.49669878127</v>
      </c>
      <c r="K79" s="64">
        <v>140936.95046966811</v>
      </c>
      <c r="L79" s="64">
        <v>113757.19555142768</v>
      </c>
      <c r="M79" s="65">
        <f>G79+H79+J79+I79-K79+Taulukko13[[#This Row],[Jälkikäteistarkistuksesta aiheutuva valtionosuuden lisäsiirto]]</f>
        <v>5803983.5945181567</v>
      </c>
      <c r="N79" s="69">
        <f>Taulukko13[[#This Row],[Siirtyvät kustannukset yhteensä]]-Taulukko13[[#This Row],[Siirtyvät tulot yhteensä]]</f>
        <v>1430529.8067978332</v>
      </c>
      <c r="O79" s="179">
        <f>Taulukko13[[#This Row],[Siirtyvien kustannusten ja tulojen erotus]]*$O$1</f>
        <v>-858317.88407869975</v>
      </c>
    </row>
    <row r="80" spans="1:15" x14ac:dyDescent="0.2">
      <c r="A80">
        <v>232</v>
      </c>
      <c r="B80" t="s">
        <v>82</v>
      </c>
      <c r="C80" s="64">
        <v>12750</v>
      </c>
      <c r="D80" s="65">
        <v>60172990.77657868</v>
      </c>
      <c r="E80" s="65">
        <v>106816.06930826871</v>
      </c>
      <c r="F80" s="65">
        <f>Taulukko13[[#This Row],[Siirtyvät sote- ja pela-kustannukset (TP21+TP22)]]+Taulukko13[[#This Row],[Siirtyvät verotuskustannukset]]</f>
        <v>60279806.845886946</v>
      </c>
      <c r="G80" s="64">
        <v>23417171.716147177</v>
      </c>
      <c r="H80" s="64">
        <v>1980514.0829489133</v>
      </c>
      <c r="I80" s="64">
        <v>21622690.75</v>
      </c>
      <c r="J80" s="64">
        <v>6456174.8441094346</v>
      </c>
      <c r="K80" s="64">
        <v>-5610598.2719895002</v>
      </c>
      <c r="L80" s="64">
        <v>1154780.4484718973</v>
      </c>
      <c r="M80" s="65">
        <f>G80+H80+J80+I80-K80+Taulukko13[[#This Row],[Jälkikäteistarkistuksesta aiheutuva valtionosuuden lisäsiirto]]</f>
        <v>60241930.113666922</v>
      </c>
      <c r="N80" s="69">
        <f>Taulukko13[[#This Row],[Siirtyvät kustannukset yhteensä]]-Taulukko13[[#This Row],[Siirtyvät tulot yhteensä]]</f>
        <v>37876.73222002387</v>
      </c>
      <c r="O80" s="179">
        <f>Taulukko13[[#This Row],[Siirtyvien kustannusten ja tulojen erotus]]*$O$1</f>
        <v>-22726.039332014316</v>
      </c>
    </row>
    <row r="81" spans="1:15" x14ac:dyDescent="0.2">
      <c r="A81">
        <v>233</v>
      </c>
      <c r="B81" t="s">
        <v>83</v>
      </c>
      <c r="C81" s="64">
        <v>15116</v>
      </c>
      <c r="D81" s="65">
        <v>70786252.39612855</v>
      </c>
      <c r="E81" s="65">
        <v>129833.06670386944</v>
      </c>
      <c r="F81" s="65">
        <f>Taulukko13[[#This Row],[Siirtyvät sote- ja pela-kustannukset (TP21+TP22)]]+Taulukko13[[#This Row],[Siirtyvät verotuskustannukset]]</f>
        <v>70916085.462832421</v>
      </c>
      <c r="G81" s="64">
        <v>30170088.076901995</v>
      </c>
      <c r="H81" s="64">
        <v>1587638.1649894915</v>
      </c>
      <c r="I81" s="64">
        <v>27101645.079999998</v>
      </c>
      <c r="J81" s="64">
        <v>7691649.9923256729</v>
      </c>
      <c r="K81" s="64">
        <v>-6520880.0575436158</v>
      </c>
      <c r="L81" s="64">
        <v>1369071.4713020548</v>
      </c>
      <c r="M81" s="65">
        <f>G81+H81+J81+I81-K81+Taulukko13[[#This Row],[Jälkikäteistarkistuksesta aiheutuva valtionosuuden lisäsiirto]]</f>
        <v>74440972.843062818</v>
      </c>
      <c r="N81" s="69">
        <f>Taulukko13[[#This Row],[Siirtyvät kustannukset yhteensä]]-Taulukko13[[#This Row],[Siirtyvät tulot yhteensä]]</f>
        <v>-3524887.380230397</v>
      </c>
      <c r="O81" s="179">
        <f>Taulukko13[[#This Row],[Siirtyvien kustannusten ja tulojen erotus]]*$O$1</f>
        <v>2114932.4281382379</v>
      </c>
    </row>
    <row r="82" spans="1:15" x14ac:dyDescent="0.2">
      <c r="A82">
        <v>235</v>
      </c>
      <c r="B82" t="s">
        <v>84</v>
      </c>
      <c r="C82" s="64">
        <v>10284</v>
      </c>
      <c r="D82" s="65">
        <v>39439866.88708134</v>
      </c>
      <c r="E82" s="65">
        <v>256063.0940221879</v>
      </c>
      <c r="F82" s="65">
        <f>Taulukko13[[#This Row],[Siirtyvät sote- ja pela-kustannukset (TP21+TP22)]]+Taulukko13[[#This Row],[Siirtyvät verotuskustannukset]]</f>
        <v>39695929.981103525</v>
      </c>
      <c r="G82" s="64">
        <v>7430705.4334444571</v>
      </c>
      <c r="H82" s="64">
        <v>775622.34061217913</v>
      </c>
      <c r="I82" s="64">
        <v>55806778.579999998</v>
      </c>
      <c r="J82" s="64">
        <v>1467227.4892006691</v>
      </c>
      <c r="K82" s="64">
        <v>10113733.531626949</v>
      </c>
      <c r="L82" s="64">
        <v>931432.32408509729</v>
      </c>
      <c r="M82" s="65">
        <f>G82+H82+J82+I82-K82+Taulukko13[[#This Row],[Jälkikäteistarkistuksesta aiheutuva valtionosuuden lisäsiirto]]</f>
        <v>56298032.635715447</v>
      </c>
      <c r="N82" s="69">
        <f>Taulukko13[[#This Row],[Siirtyvät kustannukset yhteensä]]-Taulukko13[[#This Row],[Siirtyvät tulot yhteensä]]</f>
        <v>-16602102.654611923</v>
      </c>
      <c r="O82" s="179">
        <f>Taulukko13[[#This Row],[Siirtyvien kustannusten ja tulojen erotus]]*$O$1</f>
        <v>9961261.5927671511</v>
      </c>
    </row>
    <row r="83" spans="1:15" x14ac:dyDescent="0.2">
      <c r="A83">
        <v>236</v>
      </c>
      <c r="B83" t="s">
        <v>85</v>
      </c>
      <c r="C83" s="64">
        <v>4198</v>
      </c>
      <c r="D83" s="65">
        <v>16397565.854644995</v>
      </c>
      <c r="E83" s="65">
        <v>33755.191025255437</v>
      </c>
      <c r="F83" s="65">
        <f>Taulukko13[[#This Row],[Siirtyvät sote- ja pela-kustannukset (TP21+TP22)]]+Taulukko13[[#This Row],[Siirtyvät verotuskustannukset]]</f>
        <v>16431321.04567025</v>
      </c>
      <c r="G83" s="64">
        <v>4849364.9998491593</v>
      </c>
      <c r="H83" s="64">
        <v>337205.02890032658</v>
      </c>
      <c r="I83" s="64">
        <v>7121697.8600000003</v>
      </c>
      <c r="J83" s="64">
        <v>1982026.7125218958</v>
      </c>
      <c r="K83" s="64">
        <v>-1875437.8391378082</v>
      </c>
      <c r="L83" s="64">
        <v>380217.12334784504</v>
      </c>
      <c r="M83" s="65">
        <f>G83+H83+J83+I83-K83+Taulukko13[[#This Row],[Jälkikäteistarkistuksesta aiheutuva valtionosuuden lisäsiirto]]</f>
        <v>16545949.563757034</v>
      </c>
      <c r="N83" s="69">
        <f>Taulukko13[[#This Row],[Siirtyvät kustannukset yhteensä]]-Taulukko13[[#This Row],[Siirtyvät tulot yhteensä]]</f>
        <v>-114628.51808678359</v>
      </c>
      <c r="O83" s="179">
        <f>Taulukko13[[#This Row],[Siirtyvien kustannusten ja tulojen erotus]]*$O$1</f>
        <v>68777.110852070138</v>
      </c>
    </row>
    <row r="84" spans="1:15" x14ac:dyDescent="0.2">
      <c r="A84">
        <v>239</v>
      </c>
      <c r="B84" t="s">
        <v>86</v>
      </c>
      <c r="C84" s="64">
        <v>2029</v>
      </c>
      <c r="D84" s="65">
        <v>11438018.209350377</v>
      </c>
      <c r="E84" s="65">
        <v>17464.43367479289</v>
      </c>
      <c r="F84" s="65">
        <f>Taulukko13[[#This Row],[Siirtyvät sote- ja pela-kustannukset (TP21+TP22)]]+Taulukko13[[#This Row],[Siirtyvät verotuskustannukset]]</f>
        <v>11455482.643025171</v>
      </c>
      <c r="G84" s="64">
        <v>5923935.1136597702</v>
      </c>
      <c r="H84" s="64">
        <v>385728.41177920485</v>
      </c>
      <c r="I84" s="64">
        <v>3473396.9800000004</v>
      </c>
      <c r="J84" s="64">
        <v>1067031.7891423919</v>
      </c>
      <c r="K84" s="64">
        <v>-880711.43132434133</v>
      </c>
      <c r="L84" s="64">
        <v>183768.5905842729</v>
      </c>
      <c r="M84" s="65">
        <f>G84+H84+J84+I84-K84+Taulukko13[[#This Row],[Jälkikäteistarkistuksesta aiheutuva valtionosuuden lisäsiirto]]</f>
        <v>11914572.316489981</v>
      </c>
      <c r="N84" s="69">
        <f>Taulukko13[[#This Row],[Siirtyvät kustannukset yhteensä]]-Taulukko13[[#This Row],[Siirtyvät tulot yhteensä]]</f>
        <v>-459089.67346481048</v>
      </c>
      <c r="O84" s="179">
        <f>Taulukko13[[#This Row],[Siirtyvien kustannusten ja tulojen erotus]]*$O$1</f>
        <v>275453.80407888623</v>
      </c>
    </row>
    <row r="85" spans="1:15" x14ac:dyDescent="0.2">
      <c r="A85">
        <v>240</v>
      </c>
      <c r="B85" t="s">
        <v>87</v>
      </c>
      <c r="C85" s="64">
        <v>19499</v>
      </c>
      <c r="D85" s="65">
        <v>104614056.27087474</v>
      </c>
      <c r="E85" s="65">
        <v>205552.65307803149</v>
      </c>
      <c r="F85" s="65">
        <f>Taulukko13[[#This Row],[Siirtyvät sote- ja pela-kustannukset (TP21+TP22)]]+Taulukko13[[#This Row],[Siirtyvät verotuskustannukset]]</f>
        <v>104819608.92395277</v>
      </c>
      <c r="G85" s="64">
        <v>35521056.245612219</v>
      </c>
      <c r="H85" s="64">
        <v>1751820.0295374454</v>
      </c>
      <c r="I85" s="64">
        <v>43669261.330000006</v>
      </c>
      <c r="J85" s="64">
        <v>7425142.068361396</v>
      </c>
      <c r="K85" s="64">
        <v>-1488809.6487613861</v>
      </c>
      <c r="L85" s="64">
        <v>1766044.2325296882</v>
      </c>
      <c r="M85" s="65">
        <f>G85+H85+J85+I85-K85+Taulukko13[[#This Row],[Jälkikäteistarkistuksesta aiheutuva valtionosuuden lisäsiirto]]</f>
        <v>91622133.554802135</v>
      </c>
      <c r="N85" s="69">
        <f>Taulukko13[[#This Row],[Siirtyvät kustannukset yhteensä]]-Taulukko13[[#This Row],[Siirtyvät tulot yhteensä]]</f>
        <v>13197475.369150639</v>
      </c>
      <c r="O85" s="179">
        <f>Taulukko13[[#This Row],[Siirtyvien kustannusten ja tulojen erotus]]*$O$1</f>
        <v>-7918485.2214903813</v>
      </c>
    </row>
    <row r="86" spans="1:15" x14ac:dyDescent="0.2">
      <c r="A86">
        <v>241</v>
      </c>
      <c r="B86" t="s">
        <v>88</v>
      </c>
      <c r="C86" s="64">
        <v>7771</v>
      </c>
      <c r="D86" s="65">
        <v>34549901.662453018</v>
      </c>
      <c r="E86" s="65">
        <v>88517.38769163283</v>
      </c>
      <c r="F86" s="65">
        <f>Taulukko13[[#This Row],[Siirtyvät sote- ja pela-kustannukset (TP21+TP22)]]+Taulukko13[[#This Row],[Siirtyvät verotuskustannukset]]</f>
        <v>34638419.05014465</v>
      </c>
      <c r="G86" s="64">
        <v>9145009.4902236704</v>
      </c>
      <c r="H86" s="64">
        <v>624227.77048921515</v>
      </c>
      <c r="I86" s="64">
        <v>18935507.449999999</v>
      </c>
      <c r="J86" s="64">
        <v>2733375.9248007801</v>
      </c>
      <c r="K86" s="64">
        <v>393232.28370074992</v>
      </c>
      <c r="L86" s="64">
        <v>703827.36196667561</v>
      </c>
      <c r="M86" s="65">
        <f>G86+H86+J86+I86-K86+Taulukko13[[#This Row],[Jälkikäteistarkistuksesta aiheutuva valtionosuuden lisäsiirto]]</f>
        <v>31748715.713779591</v>
      </c>
      <c r="N86" s="69">
        <f>Taulukko13[[#This Row],[Siirtyvät kustannukset yhteensä]]-Taulukko13[[#This Row],[Siirtyvät tulot yhteensä]]</f>
        <v>2889703.336365059</v>
      </c>
      <c r="O86" s="179">
        <f>Taulukko13[[#This Row],[Siirtyvien kustannusten ja tulojen erotus]]*$O$1</f>
        <v>-1733822.001819035</v>
      </c>
    </row>
    <row r="87" spans="1:15" x14ac:dyDescent="0.2">
      <c r="A87">
        <v>244</v>
      </c>
      <c r="B87" t="s">
        <v>89</v>
      </c>
      <c r="C87" s="64">
        <v>19300</v>
      </c>
      <c r="D87" s="65">
        <v>60114139.394712403</v>
      </c>
      <c r="E87" s="65">
        <v>212426.8338835027</v>
      </c>
      <c r="F87" s="65">
        <f>Taulukko13[[#This Row],[Siirtyvät sote- ja pela-kustannukset (TP21+TP22)]]+Taulukko13[[#This Row],[Siirtyvät verotuskustannukset]]</f>
        <v>60326566.228595905</v>
      </c>
      <c r="G87" s="64">
        <v>7901881.7587744594</v>
      </c>
      <c r="H87" s="64">
        <v>1817597.2445950625</v>
      </c>
      <c r="I87" s="64">
        <v>45122475.579999998</v>
      </c>
      <c r="J87" s="64">
        <v>4917821.3228909206</v>
      </c>
      <c r="K87" s="64">
        <v>239326.73106792552</v>
      </c>
      <c r="L87" s="64">
        <v>1748020.6004319699</v>
      </c>
      <c r="M87" s="65">
        <f>G87+H87+J87+I87-K87+Taulukko13[[#This Row],[Jälkikäteistarkistuksesta aiheutuva valtionosuuden lisäsiirto]]</f>
        <v>61268469.775624484</v>
      </c>
      <c r="N87" s="69">
        <f>Taulukko13[[#This Row],[Siirtyvät kustannukset yhteensä]]-Taulukko13[[#This Row],[Siirtyvät tulot yhteensä]]</f>
        <v>-941903.54702857882</v>
      </c>
      <c r="O87" s="179">
        <f>Taulukko13[[#This Row],[Siirtyvien kustannusten ja tulojen erotus]]*$O$1</f>
        <v>565142.1282171472</v>
      </c>
    </row>
    <row r="88" spans="1:15" x14ac:dyDescent="0.2">
      <c r="A88">
        <v>245</v>
      </c>
      <c r="B88" t="s">
        <v>90</v>
      </c>
      <c r="C88" s="64">
        <v>37676</v>
      </c>
      <c r="D88" s="65">
        <v>133985166.51150665</v>
      </c>
      <c r="E88" s="65">
        <v>461909.11304616823</v>
      </c>
      <c r="F88" s="65">
        <f>Taulukko13[[#This Row],[Siirtyvät sote- ja pela-kustannukset (TP21+TP22)]]+Taulukko13[[#This Row],[Siirtyvät verotuskustannukset]]</f>
        <v>134447075.62455282</v>
      </c>
      <c r="G88" s="64">
        <v>19889283.24346368</v>
      </c>
      <c r="H88" s="64">
        <v>3852877.9825147847</v>
      </c>
      <c r="I88" s="64">
        <v>98215429.530000001</v>
      </c>
      <c r="J88" s="64">
        <v>10805488.340610625</v>
      </c>
      <c r="K88" s="64">
        <v>5601485.2846312281</v>
      </c>
      <c r="L88" s="64">
        <v>3412353.5824805647</v>
      </c>
      <c r="M88" s="65">
        <f>G88+H88+J88+I88-K88+Taulukko13[[#This Row],[Jälkikäteistarkistuksesta aiheutuva valtionosuuden lisäsiirto]]</f>
        <v>130573947.39443843</v>
      </c>
      <c r="N88" s="69">
        <f>Taulukko13[[#This Row],[Siirtyvät kustannukset yhteensä]]-Taulukko13[[#This Row],[Siirtyvät tulot yhteensä]]</f>
        <v>3873128.2301143855</v>
      </c>
      <c r="O88" s="179">
        <f>Taulukko13[[#This Row],[Siirtyvien kustannusten ja tulojen erotus]]*$O$1</f>
        <v>-2323876.9380686306</v>
      </c>
    </row>
    <row r="89" spans="1:15" x14ac:dyDescent="0.2">
      <c r="A89">
        <v>249</v>
      </c>
      <c r="B89" t="s">
        <v>91</v>
      </c>
      <c r="C89" s="64">
        <v>9250</v>
      </c>
      <c r="D89" s="65">
        <v>43947790.916807272</v>
      </c>
      <c r="E89" s="65">
        <v>85085.442507325264</v>
      </c>
      <c r="F89" s="65">
        <f>Taulukko13[[#This Row],[Siirtyvät sote- ja pela-kustannukset (TP21+TP22)]]+Taulukko13[[#This Row],[Siirtyvät verotuskustannukset]]</f>
        <v>44032876.359314598</v>
      </c>
      <c r="G89" s="64">
        <v>18142569.399575822</v>
      </c>
      <c r="H89" s="64">
        <v>1232646.3196701519</v>
      </c>
      <c r="I89" s="64">
        <v>17568730.109999999</v>
      </c>
      <c r="J89" s="64">
        <v>3930560.3261878244</v>
      </c>
      <c r="K89" s="64">
        <v>-2856928.3833034262</v>
      </c>
      <c r="L89" s="64">
        <v>837781.89398941561</v>
      </c>
      <c r="M89" s="65">
        <f>G89+H89+J89+I89-K89+Taulukko13[[#This Row],[Jälkikäteistarkistuksesta aiheutuva valtionosuuden lisäsiirto]]</f>
        <v>44569216.432726637</v>
      </c>
      <c r="N89" s="69">
        <f>Taulukko13[[#This Row],[Siirtyvät kustannukset yhteensä]]-Taulukko13[[#This Row],[Siirtyvät tulot yhteensä]]</f>
        <v>-536340.07341203839</v>
      </c>
      <c r="O89" s="179">
        <f>Taulukko13[[#This Row],[Siirtyvien kustannusten ja tulojen erotus]]*$O$1</f>
        <v>321804.04404722294</v>
      </c>
    </row>
    <row r="90" spans="1:15" x14ac:dyDescent="0.2">
      <c r="A90">
        <v>250</v>
      </c>
      <c r="B90" t="s">
        <v>92</v>
      </c>
      <c r="C90" s="64">
        <v>1771</v>
      </c>
      <c r="D90" s="65">
        <v>9544644.6171846129</v>
      </c>
      <c r="E90" s="65">
        <v>13631.578702105946</v>
      </c>
      <c r="F90" s="65">
        <f>Taulukko13[[#This Row],[Siirtyvät sote- ja pela-kustannukset (TP21+TP22)]]+Taulukko13[[#This Row],[Siirtyvät verotuskustannukset]]</f>
        <v>9558276.1958867181</v>
      </c>
      <c r="G90" s="64">
        <v>4266592.6272604316</v>
      </c>
      <c r="H90" s="64">
        <v>333755.95734003838</v>
      </c>
      <c r="I90" s="64">
        <v>2678421.39</v>
      </c>
      <c r="J90" s="64">
        <v>1028764.8878554647</v>
      </c>
      <c r="K90" s="64">
        <v>-1033819.2868723122</v>
      </c>
      <c r="L90" s="64">
        <v>160401.26856813568</v>
      </c>
      <c r="M90" s="65">
        <f>G90+H90+J90+I90-K90+Taulukko13[[#This Row],[Jälkikäteistarkistuksesta aiheutuva valtionosuuden lisäsiirto]]</f>
        <v>9501755.4178963825</v>
      </c>
      <c r="N90" s="69">
        <f>Taulukko13[[#This Row],[Siirtyvät kustannukset yhteensä]]-Taulukko13[[#This Row],[Siirtyvät tulot yhteensä]]</f>
        <v>56520.777990335599</v>
      </c>
      <c r="O90" s="179">
        <f>Taulukko13[[#This Row],[Siirtyvien kustannusten ja tulojen erotus]]*$O$1</f>
        <v>-33912.466794201355</v>
      </c>
    </row>
    <row r="91" spans="1:15" x14ac:dyDescent="0.2">
      <c r="A91">
        <v>256</v>
      </c>
      <c r="B91" t="s">
        <v>93</v>
      </c>
      <c r="C91" s="64">
        <v>1554</v>
      </c>
      <c r="D91" s="65">
        <v>8585284.5265640151</v>
      </c>
      <c r="E91" s="65">
        <v>11238.847201079048</v>
      </c>
      <c r="F91" s="65">
        <f>Taulukko13[[#This Row],[Siirtyvät sote- ja pela-kustannukset (TP21+TP22)]]+Taulukko13[[#This Row],[Siirtyvät verotuskustannukset]]</f>
        <v>8596523.3737650942</v>
      </c>
      <c r="G91" s="64">
        <v>3641452.184217927</v>
      </c>
      <c r="H91" s="64">
        <v>289914.93837715802</v>
      </c>
      <c r="I91" s="64">
        <v>2193539.2300000004</v>
      </c>
      <c r="J91" s="64">
        <v>766459.92862430192</v>
      </c>
      <c r="K91" s="64">
        <v>-960229.84129104286</v>
      </c>
      <c r="L91" s="64">
        <v>140747.35819022183</v>
      </c>
      <c r="M91" s="65">
        <f>G91+H91+J91+I91-K91+Taulukko13[[#This Row],[Jälkikäteistarkistuksesta aiheutuva valtionosuuden lisäsiirto]]</f>
        <v>7992343.4807006521</v>
      </c>
      <c r="N91" s="69">
        <f>Taulukko13[[#This Row],[Siirtyvät kustannukset yhteensä]]-Taulukko13[[#This Row],[Siirtyvät tulot yhteensä]]</f>
        <v>604179.89306444209</v>
      </c>
      <c r="O91" s="179">
        <f>Taulukko13[[#This Row],[Siirtyvien kustannusten ja tulojen erotus]]*$O$1</f>
        <v>-362507.93583866517</v>
      </c>
    </row>
    <row r="92" spans="1:15" x14ac:dyDescent="0.2">
      <c r="A92">
        <v>257</v>
      </c>
      <c r="B92" t="s">
        <v>94</v>
      </c>
      <c r="C92" s="64">
        <v>40722</v>
      </c>
      <c r="D92" s="65">
        <v>128863807.38386567</v>
      </c>
      <c r="E92" s="65">
        <v>586823.34419723018</v>
      </c>
      <c r="F92" s="65">
        <f>Taulukko13[[#This Row],[Siirtyvät sote- ja pela-kustannukset (TP21+TP22)]]+Taulukko13[[#This Row],[Siirtyvät verotuskustannukset]]</f>
        <v>129450630.7280629</v>
      </c>
      <c r="G92" s="64">
        <v>8487824.3775318973</v>
      </c>
      <c r="H92" s="64">
        <v>2785791.1546212127</v>
      </c>
      <c r="I92" s="64">
        <v>126884881.83999999</v>
      </c>
      <c r="J92" s="64">
        <v>10228160.850411918</v>
      </c>
      <c r="K92" s="64">
        <v>11407297.086182427</v>
      </c>
      <c r="L92" s="64">
        <v>3688232.89589589</v>
      </c>
      <c r="M92" s="65">
        <f>G92+H92+J92+I92-K92+Taulukko13[[#This Row],[Jälkikäteistarkistuksesta aiheutuva valtionosuuden lisäsiirto]]</f>
        <v>140667594.03227851</v>
      </c>
      <c r="N92" s="69">
        <f>Taulukko13[[#This Row],[Siirtyvät kustannukset yhteensä]]-Taulukko13[[#This Row],[Siirtyvät tulot yhteensä]]</f>
        <v>-11216963.30421561</v>
      </c>
      <c r="O92" s="179">
        <f>Taulukko13[[#This Row],[Siirtyvien kustannusten ja tulojen erotus]]*$O$1</f>
        <v>6730177.9825293645</v>
      </c>
    </row>
    <row r="93" spans="1:15" x14ac:dyDescent="0.2">
      <c r="A93">
        <v>260</v>
      </c>
      <c r="B93" t="s">
        <v>95</v>
      </c>
      <c r="C93" s="64">
        <v>9727</v>
      </c>
      <c r="D93" s="65">
        <v>50116583.470500939</v>
      </c>
      <c r="E93" s="65">
        <v>76287.101472643946</v>
      </c>
      <c r="F93" s="65">
        <f>Taulukko13[[#This Row],[Siirtyvät sote- ja pela-kustannukset (TP21+TP22)]]+Taulukko13[[#This Row],[Siirtyvät verotuskustannukset]]</f>
        <v>50192870.571973585</v>
      </c>
      <c r="G93" s="64">
        <v>27168647.425244994</v>
      </c>
      <c r="H93" s="64">
        <v>1094716.9040030683</v>
      </c>
      <c r="I93" s="64">
        <v>15762485.33</v>
      </c>
      <c r="J93" s="64">
        <v>4897570.0911776489</v>
      </c>
      <c r="K93" s="64">
        <v>-5090121.906435797</v>
      </c>
      <c r="L93" s="64">
        <v>880984.26841459959</v>
      </c>
      <c r="M93" s="65">
        <f>G93+H93+J93+I93-K93+Taulukko13[[#This Row],[Jälkikäteistarkistuksesta aiheutuva valtionosuuden lisäsiirto]]</f>
        <v>54894525.925276108</v>
      </c>
      <c r="N93" s="69">
        <f>Taulukko13[[#This Row],[Siirtyvät kustannukset yhteensä]]-Taulukko13[[#This Row],[Siirtyvät tulot yhteensä]]</f>
        <v>-4701655.3533025235</v>
      </c>
      <c r="O93" s="179">
        <f>Taulukko13[[#This Row],[Siirtyvien kustannusten ja tulojen erotus]]*$O$1</f>
        <v>2820993.2119815135</v>
      </c>
    </row>
    <row r="94" spans="1:15" x14ac:dyDescent="0.2">
      <c r="A94">
        <v>261</v>
      </c>
      <c r="B94" t="s">
        <v>96</v>
      </c>
      <c r="C94" s="64">
        <v>6637</v>
      </c>
      <c r="D94" s="65">
        <v>30029250.62567779</v>
      </c>
      <c r="E94" s="65">
        <v>71745.388827650473</v>
      </c>
      <c r="F94" s="65">
        <f>Taulukko13[[#This Row],[Siirtyvät sote- ja pela-kustannukset (TP21+TP22)]]+Taulukko13[[#This Row],[Siirtyvät verotuskustannukset]]</f>
        <v>30100996.014505442</v>
      </c>
      <c r="G94" s="64">
        <v>11039941.587478343</v>
      </c>
      <c r="H94" s="64">
        <v>1864545.2948260112</v>
      </c>
      <c r="I94" s="64">
        <v>13989072.229999999</v>
      </c>
      <c r="J94" s="64">
        <v>2895934.1857041945</v>
      </c>
      <c r="K94" s="64">
        <v>-727992.99888503435</v>
      </c>
      <c r="L94" s="64">
        <v>601119.83031435148</v>
      </c>
      <c r="M94" s="65">
        <f>G94+H94+J94+I94-K94+Taulukko13[[#This Row],[Jälkikäteistarkistuksesta aiheutuva valtionosuuden lisäsiirto]]</f>
        <v>31118606.127207935</v>
      </c>
      <c r="N94" s="69">
        <f>Taulukko13[[#This Row],[Siirtyvät kustannukset yhteensä]]-Taulukko13[[#This Row],[Siirtyvät tulot yhteensä]]</f>
        <v>-1017610.1127024926</v>
      </c>
      <c r="O94" s="179">
        <f>Taulukko13[[#This Row],[Siirtyvien kustannusten ja tulojen erotus]]*$O$1</f>
        <v>610566.06762149546</v>
      </c>
    </row>
    <row r="95" spans="1:15" x14ac:dyDescent="0.2">
      <c r="A95">
        <v>263</v>
      </c>
      <c r="B95" t="s">
        <v>97</v>
      </c>
      <c r="C95" s="64">
        <v>7597</v>
      </c>
      <c r="D95" s="65">
        <v>38185506.191628367</v>
      </c>
      <c r="E95" s="65">
        <v>57566.465352806277</v>
      </c>
      <c r="F95" s="65">
        <f>Taulukko13[[#This Row],[Siirtyvät sote- ja pela-kustannukset (TP21+TP22)]]+Taulukko13[[#This Row],[Siirtyvät verotuskustannukset]]</f>
        <v>38243072.65698117</v>
      </c>
      <c r="G95" s="64">
        <v>18211140.747920487</v>
      </c>
      <c r="H95" s="64">
        <v>915667.5558623143</v>
      </c>
      <c r="I95" s="64">
        <v>11804825.549999999</v>
      </c>
      <c r="J95" s="64">
        <v>4004889.3269319278</v>
      </c>
      <c r="K95" s="64">
        <v>-4452446.381623853</v>
      </c>
      <c r="L95" s="64">
        <v>688068.00525811792</v>
      </c>
      <c r="M95" s="65">
        <f>G95+H95+J95+I95-K95+Taulukko13[[#This Row],[Jälkikäteistarkistuksesta aiheutuva valtionosuuden lisäsiirto]]</f>
        <v>40077037.567596696</v>
      </c>
      <c r="N95" s="69">
        <f>Taulukko13[[#This Row],[Siirtyvät kustannukset yhteensä]]-Taulukko13[[#This Row],[Siirtyvät tulot yhteensä]]</f>
        <v>-1833964.9106155261</v>
      </c>
      <c r="O95" s="179">
        <f>Taulukko13[[#This Row],[Siirtyvien kustannusten ja tulojen erotus]]*$O$1</f>
        <v>1100378.9463693155</v>
      </c>
    </row>
    <row r="96" spans="1:15" x14ac:dyDescent="0.2">
      <c r="A96">
        <v>265</v>
      </c>
      <c r="B96" t="s">
        <v>98</v>
      </c>
      <c r="C96" s="64">
        <v>1064</v>
      </c>
      <c r="D96" s="65">
        <v>5714271.1083782557</v>
      </c>
      <c r="E96" s="65">
        <v>7929.4231389372953</v>
      </c>
      <c r="F96" s="65">
        <f>Taulukko13[[#This Row],[Siirtyvät sote- ja pela-kustannukset (TP21+TP22)]]+Taulukko13[[#This Row],[Siirtyvät verotuskustannukset]]</f>
        <v>5722200.5315171927</v>
      </c>
      <c r="G96" s="64">
        <v>3416853.7836954719</v>
      </c>
      <c r="H96" s="64">
        <v>290403.02644834307</v>
      </c>
      <c r="I96" s="64">
        <v>1461765.91</v>
      </c>
      <c r="J96" s="64">
        <v>576765.83051065204</v>
      </c>
      <c r="K96" s="64">
        <v>-556166.23220780864</v>
      </c>
      <c r="L96" s="64">
        <v>96367.560562674407</v>
      </c>
      <c r="M96" s="65">
        <f>G96+H96+J96+I96-K96+Taulukko13[[#This Row],[Jälkikäteistarkistuksesta aiheutuva valtionosuuden lisäsiirto]]</f>
        <v>6398322.3434249498</v>
      </c>
      <c r="N96" s="69">
        <f>Taulukko13[[#This Row],[Siirtyvät kustannukset yhteensä]]-Taulukko13[[#This Row],[Siirtyvät tulot yhteensä]]</f>
        <v>-676121.81190775707</v>
      </c>
      <c r="O96" s="179">
        <f>Taulukko13[[#This Row],[Siirtyvien kustannusten ja tulojen erotus]]*$O$1</f>
        <v>405673.08714465413</v>
      </c>
    </row>
    <row r="97" spans="1:15" x14ac:dyDescent="0.2">
      <c r="A97">
        <v>271</v>
      </c>
      <c r="B97" t="s">
        <v>99</v>
      </c>
      <c r="C97" s="64">
        <v>6903</v>
      </c>
      <c r="D97" s="65">
        <v>32371374.213446643</v>
      </c>
      <c r="E97" s="65">
        <v>61535.902072400961</v>
      </c>
      <c r="F97" s="65">
        <f>Taulukko13[[#This Row],[Siirtyvät sote- ja pela-kustannukset (TP21+TP22)]]+Taulukko13[[#This Row],[Siirtyvät verotuskustannukset]]</f>
        <v>32432910.115519043</v>
      </c>
      <c r="G97" s="64">
        <v>11428121.468120396</v>
      </c>
      <c r="H97" s="64">
        <v>613242.36307545123</v>
      </c>
      <c r="I97" s="64">
        <v>12984379.329999998</v>
      </c>
      <c r="J97" s="64">
        <v>3247919.0504940967</v>
      </c>
      <c r="K97" s="64">
        <v>-2375008.472230284</v>
      </c>
      <c r="L97" s="64">
        <v>625211.72045502008</v>
      </c>
      <c r="M97" s="65">
        <f>G97+H97+J97+I97-K97+Taulukko13[[#This Row],[Jälkikäteistarkistuksesta aiheutuva valtionosuuden lisäsiirto]]</f>
        <v>31273882.404375248</v>
      </c>
      <c r="N97" s="69">
        <f>Taulukko13[[#This Row],[Siirtyvät kustannukset yhteensä]]-Taulukko13[[#This Row],[Siirtyvät tulot yhteensä]]</f>
        <v>1159027.7111437954</v>
      </c>
      <c r="O97" s="179">
        <f>Taulukko13[[#This Row],[Siirtyvien kustannusten ja tulojen erotus]]*$O$1</f>
        <v>-695416.6266862771</v>
      </c>
    </row>
    <row r="98" spans="1:15" x14ac:dyDescent="0.2">
      <c r="A98">
        <v>272</v>
      </c>
      <c r="B98" t="s">
        <v>100</v>
      </c>
      <c r="C98" s="64">
        <v>48006</v>
      </c>
      <c r="D98" s="65">
        <v>198040576.92708129</v>
      </c>
      <c r="E98" s="65">
        <v>488516.32593554078</v>
      </c>
      <c r="F98" s="65">
        <f>Taulukko13[[#This Row],[Siirtyvät sote- ja pela-kustannukset (TP21+TP22)]]+Taulukko13[[#This Row],[Siirtyvät verotuskustannukset]]</f>
        <v>198529093.25301683</v>
      </c>
      <c r="G98" s="64">
        <v>47885974.576809302</v>
      </c>
      <c r="H98" s="64">
        <v>7767914.9815927371</v>
      </c>
      <c r="I98" s="64">
        <v>100179802.81</v>
      </c>
      <c r="J98" s="64">
        <v>17203673.116291463</v>
      </c>
      <c r="K98" s="64">
        <v>-4924337.020003031</v>
      </c>
      <c r="L98" s="64">
        <v>4347952.1732817171</v>
      </c>
      <c r="M98" s="65">
        <f>G98+H98+J98+I98-K98+Taulukko13[[#This Row],[Jälkikäteistarkistuksesta aiheutuva valtionosuuden lisäsiirto]]</f>
        <v>182309654.67797825</v>
      </c>
      <c r="N98" s="69">
        <f>Taulukko13[[#This Row],[Siirtyvät kustannukset yhteensä]]-Taulukko13[[#This Row],[Siirtyvät tulot yhteensä]]</f>
        <v>16219438.575038582</v>
      </c>
      <c r="O98" s="179">
        <f>Taulukko13[[#This Row],[Siirtyvien kustannusten ja tulojen erotus]]*$O$1</f>
        <v>-9731663.1450231466</v>
      </c>
    </row>
    <row r="99" spans="1:15" x14ac:dyDescent="0.2">
      <c r="A99">
        <v>273</v>
      </c>
      <c r="B99" t="s">
        <v>101</v>
      </c>
      <c r="C99" s="64">
        <v>3999</v>
      </c>
      <c r="D99" s="65">
        <v>20790939.339206494</v>
      </c>
      <c r="E99" s="65">
        <v>35622.566757478671</v>
      </c>
      <c r="F99" s="65">
        <f>Taulukko13[[#This Row],[Siirtyvät sote- ja pela-kustannukset (TP21+TP22)]]+Taulukko13[[#This Row],[Siirtyvät verotuskustannukset]]</f>
        <v>20826561.905963972</v>
      </c>
      <c r="G99" s="64">
        <v>8191131.2652049996</v>
      </c>
      <c r="H99" s="64">
        <v>416806.92837833916</v>
      </c>
      <c r="I99" s="64">
        <v>7454730.9900000002</v>
      </c>
      <c r="J99" s="64">
        <v>1789464.1767538951</v>
      </c>
      <c r="K99" s="64">
        <v>-1430958.5962528018</v>
      </c>
      <c r="L99" s="64">
        <v>362193.49125012686</v>
      </c>
      <c r="M99" s="65">
        <f>G99+H99+J99+I99-K99+Taulukko13[[#This Row],[Jälkikäteistarkistuksesta aiheutuva valtionosuuden lisäsiirto]]</f>
        <v>19645285.447840165</v>
      </c>
      <c r="N99" s="69">
        <f>Taulukko13[[#This Row],[Siirtyvät kustannukset yhteensä]]-Taulukko13[[#This Row],[Siirtyvät tulot yhteensä]]</f>
        <v>1181276.4581238069</v>
      </c>
      <c r="O99" s="179">
        <f>Taulukko13[[#This Row],[Siirtyvien kustannusten ja tulojen erotus]]*$O$1</f>
        <v>-708765.87487428391</v>
      </c>
    </row>
    <row r="100" spans="1:15" x14ac:dyDescent="0.2">
      <c r="A100">
        <v>275</v>
      </c>
      <c r="B100" t="s">
        <v>102</v>
      </c>
      <c r="C100" s="64">
        <v>2521</v>
      </c>
      <c r="D100" s="65">
        <v>12554954.876119521</v>
      </c>
      <c r="E100" s="65">
        <v>20101.555958099158</v>
      </c>
      <c r="F100" s="65">
        <f>Taulukko13[[#This Row],[Siirtyvät sote- ja pela-kustannukset (TP21+TP22)]]+Taulukko13[[#This Row],[Siirtyvät verotuskustannukset]]</f>
        <v>12575056.43207762</v>
      </c>
      <c r="G100" s="64">
        <v>5606920.1594980173</v>
      </c>
      <c r="H100" s="64">
        <v>363762.10459917539</v>
      </c>
      <c r="I100" s="64">
        <v>4078089.63</v>
      </c>
      <c r="J100" s="64">
        <v>1283630.0974890189</v>
      </c>
      <c r="K100" s="64">
        <v>-1317699.4465170992</v>
      </c>
      <c r="L100" s="64">
        <v>228329.53024295316</v>
      </c>
      <c r="M100" s="65">
        <f>G100+H100+J100+I100-K100+Taulukko13[[#This Row],[Jälkikäteistarkistuksesta aiheutuva valtionosuuden lisäsiirto]]</f>
        <v>12878430.968346264</v>
      </c>
      <c r="N100" s="69">
        <f>Taulukko13[[#This Row],[Siirtyvät kustannukset yhteensä]]-Taulukko13[[#This Row],[Siirtyvät tulot yhteensä]]</f>
        <v>-303374.53626864403</v>
      </c>
      <c r="O100" s="179">
        <f>Taulukko13[[#This Row],[Siirtyvien kustannusten ja tulojen erotus]]*$O$1</f>
        <v>182024.72176118637</v>
      </c>
    </row>
    <row r="101" spans="1:15" x14ac:dyDescent="0.2">
      <c r="A101">
        <v>276</v>
      </c>
      <c r="B101" t="s">
        <v>103</v>
      </c>
      <c r="C101" s="64">
        <v>15157</v>
      </c>
      <c r="D101" s="65">
        <v>45136642.08123263</v>
      </c>
      <c r="E101" s="65">
        <v>148918.71894966974</v>
      </c>
      <c r="F101" s="65">
        <f>Taulukko13[[#This Row],[Siirtyvät sote- ja pela-kustannukset (TP21+TP22)]]+Taulukko13[[#This Row],[Siirtyvät verotuskustannukset]]</f>
        <v>45285560.800182298</v>
      </c>
      <c r="G101" s="64">
        <v>5358392.3764020801</v>
      </c>
      <c r="H101" s="64">
        <v>1264767.184676941</v>
      </c>
      <c r="I101" s="64">
        <v>31641883</v>
      </c>
      <c r="J101" s="64">
        <v>4822930.4347006939</v>
      </c>
      <c r="K101" s="64">
        <v>-2809026.5095150489</v>
      </c>
      <c r="L101" s="64">
        <v>1372784.8829402782</v>
      </c>
      <c r="M101" s="65">
        <f>G101+H101+J101+I101-K101+Taulukko13[[#This Row],[Jälkikäteistarkistuksesta aiheutuva valtionosuuden lisäsiirto]]</f>
        <v>47269784.38823504</v>
      </c>
      <c r="N101" s="69">
        <f>Taulukko13[[#This Row],[Siirtyvät kustannukset yhteensä]]-Taulukko13[[#This Row],[Siirtyvät tulot yhteensä]]</f>
        <v>-1984223.5880527422</v>
      </c>
      <c r="O101" s="179">
        <f>Taulukko13[[#This Row],[Siirtyvien kustannusten ja tulojen erotus]]*$O$1</f>
        <v>1190534.152831645</v>
      </c>
    </row>
    <row r="102" spans="1:15" x14ac:dyDescent="0.2">
      <c r="A102">
        <v>280</v>
      </c>
      <c r="B102" t="s">
        <v>104</v>
      </c>
      <c r="C102" s="64">
        <v>2024</v>
      </c>
      <c r="D102" s="65">
        <v>8494197.6796816811</v>
      </c>
      <c r="E102" s="65">
        <v>15925.862649290193</v>
      </c>
      <c r="F102" s="65">
        <f>Taulukko13[[#This Row],[Siirtyvät sote- ja pela-kustannukset (TP21+TP22)]]+Taulukko13[[#This Row],[Siirtyvät verotuskustannukset]]</f>
        <v>8510123.542330971</v>
      </c>
      <c r="G102" s="64">
        <v>2784401.4964297931</v>
      </c>
      <c r="H102" s="64">
        <v>264421.30687625881</v>
      </c>
      <c r="I102" s="64">
        <v>3254725.21</v>
      </c>
      <c r="J102" s="64">
        <v>1203922.8346190613</v>
      </c>
      <c r="K102" s="64">
        <v>-994397.89491380786</v>
      </c>
      <c r="L102" s="64">
        <v>183315.73550644077</v>
      </c>
      <c r="M102" s="65">
        <f>G102+H102+J102+I102-K102+Taulukko13[[#This Row],[Jälkikäteistarkistuksesta aiheutuva valtionosuuden lisäsiirto]]</f>
        <v>8685184.4783453625</v>
      </c>
      <c r="N102" s="69">
        <f>Taulukko13[[#This Row],[Siirtyvät kustannukset yhteensä]]-Taulukko13[[#This Row],[Siirtyvät tulot yhteensä]]</f>
        <v>-175060.93601439148</v>
      </c>
      <c r="O102" s="179">
        <f>Taulukko13[[#This Row],[Siirtyvien kustannusten ja tulojen erotus]]*$O$1</f>
        <v>105036.56160863486</v>
      </c>
    </row>
    <row r="103" spans="1:15" x14ac:dyDescent="0.2">
      <c r="A103">
        <v>284</v>
      </c>
      <c r="B103" t="s">
        <v>105</v>
      </c>
      <c r="C103" s="64">
        <v>2227</v>
      </c>
      <c r="D103" s="65">
        <v>10343642.073771223</v>
      </c>
      <c r="E103" s="65">
        <v>19058.830743906481</v>
      </c>
      <c r="F103" s="65">
        <f>Taulukko13[[#This Row],[Siirtyvät sote- ja pela-kustannukset (TP21+TP22)]]+Taulukko13[[#This Row],[Siirtyvät verotuskustannukset]]</f>
        <v>10362700.90451513</v>
      </c>
      <c r="G103" s="64">
        <v>4760478.6588329701</v>
      </c>
      <c r="H103" s="64">
        <v>199213.49785070785</v>
      </c>
      <c r="I103" s="64">
        <v>4012226.68</v>
      </c>
      <c r="J103" s="64">
        <v>1117901.4893914177</v>
      </c>
      <c r="K103" s="64">
        <v>-897822.76060465362</v>
      </c>
      <c r="L103" s="64">
        <v>201701.65166642473</v>
      </c>
      <c r="M103" s="65">
        <f>G103+H103+J103+I103-K103+Taulukko13[[#This Row],[Jälkikäteistarkistuksesta aiheutuva valtionosuuden lisäsiirto]]</f>
        <v>11189344.738346174</v>
      </c>
      <c r="N103" s="69">
        <f>Taulukko13[[#This Row],[Siirtyvät kustannukset yhteensä]]-Taulukko13[[#This Row],[Siirtyvät tulot yhteensä]]</f>
        <v>-826643.83383104391</v>
      </c>
      <c r="O103" s="179">
        <f>Taulukko13[[#This Row],[Siirtyvien kustannusten ja tulojen erotus]]*$O$1</f>
        <v>495986.30029862624</v>
      </c>
    </row>
    <row r="104" spans="1:15" x14ac:dyDescent="0.2">
      <c r="A104">
        <v>285</v>
      </c>
      <c r="B104" t="s">
        <v>106</v>
      </c>
      <c r="C104" s="64">
        <v>50617</v>
      </c>
      <c r="D104" s="65">
        <v>252828705.77933595</v>
      </c>
      <c r="E104" s="65">
        <v>560886.23626076255</v>
      </c>
      <c r="F104" s="65">
        <f>Taulukko13[[#This Row],[Siirtyvät sote- ja pela-kustannukset (TP21+TP22)]]+Taulukko13[[#This Row],[Siirtyvät verotuskustannukset]]</f>
        <v>253389592.01559672</v>
      </c>
      <c r="G104" s="64">
        <v>90758195.089958638</v>
      </c>
      <c r="H104" s="64">
        <v>5890316.2608334012</v>
      </c>
      <c r="I104" s="64">
        <v>118049019.91</v>
      </c>
      <c r="J104" s="64">
        <v>17861401.721191745</v>
      </c>
      <c r="K104" s="64">
        <v>-622835.60624293762</v>
      </c>
      <c r="L104" s="64">
        <v>4584433.0949256485</v>
      </c>
      <c r="M104" s="65">
        <f>G104+H104+J104+I104-K104+Taulukko13[[#This Row],[Jälkikäteistarkistuksesta aiheutuva valtionosuuden lisäsiirto]]</f>
        <v>237766201.68315235</v>
      </c>
      <c r="N104" s="69">
        <f>Taulukko13[[#This Row],[Siirtyvät kustannukset yhteensä]]-Taulukko13[[#This Row],[Siirtyvät tulot yhteensä]]</f>
        <v>15623390.33244437</v>
      </c>
      <c r="O104" s="179">
        <f>Taulukko13[[#This Row],[Siirtyvien kustannusten ja tulojen erotus]]*$O$1</f>
        <v>-9374034.1994666196</v>
      </c>
    </row>
    <row r="105" spans="1:15" x14ac:dyDescent="0.2">
      <c r="A105">
        <v>286</v>
      </c>
      <c r="B105" t="s">
        <v>107</v>
      </c>
      <c r="C105" s="64">
        <v>79429</v>
      </c>
      <c r="D105" s="65">
        <v>377879171.83358181</v>
      </c>
      <c r="E105" s="65">
        <v>864198.66901548929</v>
      </c>
      <c r="F105" s="65">
        <f>Taulukko13[[#This Row],[Siirtyvät sote- ja pela-kustannukset (TP21+TP22)]]+Taulukko13[[#This Row],[Siirtyvät verotuskustannukset]]</f>
        <v>378743370.50259727</v>
      </c>
      <c r="G105" s="64">
        <v>123121741.58713599</v>
      </c>
      <c r="H105" s="64">
        <v>10738379.676139131</v>
      </c>
      <c r="I105" s="64">
        <v>180224069.44999999</v>
      </c>
      <c r="J105" s="64">
        <v>30286137.034635458</v>
      </c>
      <c r="K105" s="64">
        <v>-2089723.870557023</v>
      </c>
      <c r="L105" s="64">
        <v>7193965.1954254378</v>
      </c>
      <c r="M105" s="65">
        <f>G105+H105+J105+I105-K105+Taulukko13[[#This Row],[Jälkikäteistarkistuksesta aiheutuva valtionosuuden lisäsiirto]]</f>
        <v>353654016.81389302</v>
      </c>
      <c r="N105" s="69">
        <f>Taulukko13[[#This Row],[Siirtyvät kustannukset yhteensä]]-Taulukko13[[#This Row],[Siirtyvät tulot yhteensä]]</f>
        <v>25089353.688704252</v>
      </c>
      <c r="O105" s="179">
        <f>Taulukko13[[#This Row],[Siirtyvien kustannusten ja tulojen erotus]]*$O$1</f>
        <v>-15053612.213222548</v>
      </c>
    </row>
    <row r="106" spans="1:15" x14ac:dyDescent="0.2">
      <c r="A106">
        <v>287</v>
      </c>
      <c r="B106" t="s">
        <v>108</v>
      </c>
      <c r="C106" s="64">
        <v>6242</v>
      </c>
      <c r="D106" s="65">
        <v>30161493.471180748</v>
      </c>
      <c r="E106" s="65">
        <v>58685.977783433154</v>
      </c>
      <c r="F106" s="65">
        <f>Taulukko13[[#This Row],[Siirtyvät sote- ja pela-kustannukset (TP21+TP22)]]+Taulukko13[[#This Row],[Siirtyvät verotuskustannukset]]</f>
        <v>30220179.448964182</v>
      </c>
      <c r="G106" s="64">
        <v>13925375.675889857</v>
      </c>
      <c r="H106" s="64">
        <v>640080.44551938376</v>
      </c>
      <c r="I106" s="64">
        <v>12327791.930000002</v>
      </c>
      <c r="J106" s="64">
        <v>3256495.6554263839</v>
      </c>
      <c r="K106" s="64">
        <v>-1745782.7714824674</v>
      </c>
      <c r="L106" s="64">
        <v>565344.27916561428</v>
      </c>
      <c r="M106" s="65">
        <f>G106+H106+J106+I106-K106+Taulukko13[[#This Row],[Jälkikäteistarkistuksesta aiheutuva valtionosuuden lisäsiirto]]</f>
        <v>32460870.75748371</v>
      </c>
      <c r="N106" s="69">
        <f>Taulukko13[[#This Row],[Siirtyvät kustannukset yhteensä]]-Taulukko13[[#This Row],[Siirtyvät tulot yhteensä]]</f>
        <v>-2240691.3085195273</v>
      </c>
      <c r="O106" s="179">
        <f>Taulukko13[[#This Row],[Siirtyvien kustannusten ja tulojen erotus]]*$O$1</f>
        <v>1344414.785111716</v>
      </c>
    </row>
    <row r="107" spans="1:15" x14ac:dyDescent="0.2">
      <c r="A107">
        <v>288</v>
      </c>
      <c r="B107" t="s">
        <v>109</v>
      </c>
      <c r="C107" s="64">
        <v>6405</v>
      </c>
      <c r="D107" s="65">
        <v>25954335.861535709</v>
      </c>
      <c r="E107" s="65">
        <v>58474.470558481189</v>
      </c>
      <c r="F107" s="65">
        <f>Taulukko13[[#This Row],[Siirtyvät sote- ja pela-kustannukset (TP21+TP22)]]+Taulukko13[[#This Row],[Siirtyvät verotuskustannukset]]</f>
        <v>26012810.332094189</v>
      </c>
      <c r="G107" s="64">
        <v>7676696.6854694877</v>
      </c>
      <c r="H107" s="64">
        <v>1012541.9491797118</v>
      </c>
      <c r="I107" s="64">
        <v>11908593.560000001</v>
      </c>
      <c r="J107" s="64">
        <v>3022067.065141493</v>
      </c>
      <c r="K107" s="64">
        <v>-1818140.8532937774</v>
      </c>
      <c r="L107" s="64">
        <v>580107.35470294137</v>
      </c>
      <c r="M107" s="65">
        <f>G107+H107+J107+I107-K107+Taulukko13[[#This Row],[Jälkikäteistarkistuksesta aiheutuva valtionosuuden lisäsiirto]]</f>
        <v>26018147.467787411</v>
      </c>
      <c r="N107" s="69">
        <f>Taulukko13[[#This Row],[Siirtyvät kustannukset yhteensä]]-Taulukko13[[#This Row],[Siirtyvät tulot yhteensä]]</f>
        <v>-5337.1356932222843</v>
      </c>
      <c r="O107" s="179">
        <f>Taulukko13[[#This Row],[Siirtyvien kustannusten ja tulojen erotus]]*$O$1</f>
        <v>3202.2814159333698</v>
      </c>
    </row>
    <row r="108" spans="1:15" x14ac:dyDescent="0.2">
      <c r="A108">
        <v>290</v>
      </c>
      <c r="B108" t="s">
        <v>110</v>
      </c>
      <c r="C108" s="64">
        <v>7755</v>
      </c>
      <c r="D108" s="65">
        <v>43585385.817839757</v>
      </c>
      <c r="E108" s="65">
        <v>67329.862183248682</v>
      </c>
      <c r="F108" s="65">
        <f>Taulukko13[[#This Row],[Siirtyvät sote- ja pela-kustannukset (TP21+TP22)]]+Taulukko13[[#This Row],[Siirtyvät verotuskustannukset]]</f>
        <v>43652715.680023007</v>
      </c>
      <c r="G108" s="64">
        <v>21629774.245177183</v>
      </c>
      <c r="H108" s="64">
        <v>1453608.0447148904</v>
      </c>
      <c r="I108" s="64">
        <v>13424308.159999998</v>
      </c>
      <c r="J108" s="64">
        <v>3861415.0595211708</v>
      </c>
      <c r="K108" s="64">
        <v>-3245034.1603801535</v>
      </c>
      <c r="L108" s="64">
        <v>702378.22571761278</v>
      </c>
      <c r="M108" s="65">
        <f>G108+H108+J108+I108-K108+Taulukko13[[#This Row],[Jälkikäteistarkistuksesta aiheutuva valtionosuuden lisäsiirto]]</f>
        <v>44316517.895511009</v>
      </c>
      <c r="N108" s="69">
        <f>Taulukko13[[#This Row],[Siirtyvät kustannukset yhteensä]]-Taulukko13[[#This Row],[Siirtyvät tulot yhteensä]]</f>
        <v>-663802.2154880017</v>
      </c>
      <c r="O108" s="179">
        <f>Taulukko13[[#This Row],[Siirtyvien kustannusten ja tulojen erotus]]*$O$1</f>
        <v>398281.32929280092</v>
      </c>
    </row>
    <row r="109" spans="1:15" x14ac:dyDescent="0.2">
      <c r="A109">
        <v>291</v>
      </c>
      <c r="B109" t="s">
        <v>111</v>
      </c>
      <c r="C109" s="64">
        <v>2119</v>
      </c>
      <c r="D109" s="65">
        <v>11265905.905132851</v>
      </c>
      <c r="E109" s="65">
        <v>18580.019658459034</v>
      </c>
      <c r="F109" s="65">
        <f>Taulukko13[[#This Row],[Siirtyvät sote- ja pela-kustannukset (TP21+TP22)]]+Taulukko13[[#This Row],[Siirtyvät verotuskustannukset]]</f>
        <v>11284485.92479131</v>
      </c>
      <c r="G109" s="64">
        <v>6854256.3692169022</v>
      </c>
      <c r="H109" s="64">
        <v>464882.97231942287</v>
      </c>
      <c r="I109" s="64">
        <v>3640754.0599999996</v>
      </c>
      <c r="J109" s="64">
        <v>1041545.0604378995</v>
      </c>
      <c r="K109" s="64">
        <v>-848888.63064818445</v>
      </c>
      <c r="L109" s="64">
        <v>191919.98198525101</v>
      </c>
      <c r="M109" s="65">
        <f>G109+H109+J109+I109-K109+Taulukko13[[#This Row],[Jälkikäteistarkistuksesta aiheutuva valtionosuuden lisäsiirto]]</f>
        <v>13042247.074607661</v>
      </c>
      <c r="N109" s="69">
        <f>Taulukko13[[#This Row],[Siirtyvät kustannukset yhteensä]]-Taulukko13[[#This Row],[Siirtyvät tulot yhteensä]]</f>
        <v>-1757761.149816351</v>
      </c>
      <c r="O109" s="179">
        <f>Taulukko13[[#This Row],[Siirtyvien kustannusten ja tulojen erotus]]*$O$1</f>
        <v>1054656.6898898103</v>
      </c>
    </row>
    <row r="110" spans="1:15" x14ac:dyDescent="0.2">
      <c r="A110">
        <v>297</v>
      </c>
      <c r="B110" t="s">
        <v>112</v>
      </c>
      <c r="C110" s="64">
        <v>122594</v>
      </c>
      <c r="D110" s="65">
        <v>502676898.84483391</v>
      </c>
      <c r="E110" s="65">
        <v>1272950.6080519343</v>
      </c>
      <c r="F110" s="65">
        <f>Taulukko13[[#This Row],[Siirtyvät sote- ja pela-kustannukset (TP21+TP22)]]+Taulukko13[[#This Row],[Siirtyvät verotuskustannukset]]</f>
        <v>503949849.45288587</v>
      </c>
      <c r="G110" s="64">
        <v>137038850.83563891</v>
      </c>
      <c r="H110" s="64">
        <v>13133659.804984763</v>
      </c>
      <c r="I110" s="64">
        <v>268150927.23000002</v>
      </c>
      <c r="J110" s="64">
        <v>43924113.12380179</v>
      </c>
      <c r="K110" s="64">
        <v>-9352716.8434440438</v>
      </c>
      <c r="L110" s="64">
        <v>11103463.082350099</v>
      </c>
      <c r="M110" s="65">
        <f>G110+H110+J110+I110-K110+Taulukko13[[#This Row],[Jälkikäteistarkistuksesta aiheutuva valtionosuuden lisäsiirto]]</f>
        <v>482703730.92021966</v>
      </c>
      <c r="N110" s="69">
        <f>Taulukko13[[#This Row],[Siirtyvät kustannukset yhteensä]]-Taulukko13[[#This Row],[Siirtyvät tulot yhteensä]]</f>
        <v>21246118.532666206</v>
      </c>
      <c r="O110" s="179">
        <f>Taulukko13[[#This Row],[Siirtyvien kustannusten ja tulojen erotus]]*$O$1</f>
        <v>-12747671.11959972</v>
      </c>
    </row>
    <row r="111" spans="1:15" x14ac:dyDescent="0.2">
      <c r="A111">
        <v>300</v>
      </c>
      <c r="B111" t="s">
        <v>113</v>
      </c>
      <c r="C111" s="64">
        <v>3437</v>
      </c>
      <c r="D111" s="65">
        <v>16243795.896322006</v>
      </c>
      <c r="E111" s="65">
        <v>27920.395179012787</v>
      </c>
      <c r="F111" s="65">
        <f>Taulukko13[[#This Row],[Siirtyvät sote- ja pela-kustannukset (TP21+TP22)]]+Taulukko13[[#This Row],[Siirtyvät verotuskustannukset]]</f>
        <v>16271716.291501019</v>
      </c>
      <c r="G111" s="64">
        <v>8661284.8713300414</v>
      </c>
      <c r="H111" s="64">
        <v>312468.95263809909</v>
      </c>
      <c r="I111" s="64">
        <v>5857115.9300000006</v>
      </c>
      <c r="J111" s="64">
        <v>1756579.9742480097</v>
      </c>
      <c r="K111" s="64">
        <v>-1721592.5677646804</v>
      </c>
      <c r="L111" s="64">
        <v>311292.58050179691</v>
      </c>
      <c r="M111" s="65">
        <f>G111+H111+J111+I111-K111+Taulukko13[[#This Row],[Jälkikäteistarkistuksesta aiheutuva valtionosuuden lisäsiirto]]</f>
        <v>18620334.876482628</v>
      </c>
      <c r="N111" s="69">
        <f>Taulukko13[[#This Row],[Siirtyvät kustannukset yhteensä]]-Taulukko13[[#This Row],[Siirtyvät tulot yhteensä]]</f>
        <v>-2348618.5849816091</v>
      </c>
      <c r="O111" s="179">
        <f>Taulukko13[[#This Row],[Siirtyvien kustannusten ja tulojen erotus]]*$O$1</f>
        <v>1409171.1509889651</v>
      </c>
    </row>
    <row r="112" spans="1:15" x14ac:dyDescent="0.2">
      <c r="A112">
        <v>301</v>
      </c>
      <c r="B112" t="s">
        <v>114</v>
      </c>
      <c r="C112" s="64">
        <v>19890</v>
      </c>
      <c r="D112" s="65">
        <v>99489776.685560524</v>
      </c>
      <c r="E112" s="65">
        <v>166425.45138604403</v>
      </c>
      <c r="F112" s="65">
        <f>Taulukko13[[#This Row],[Siirtyvät sote- ja pela-kustannukset (TP21+TP22)]]+Taulukko13[[#This Row],[Siirtyvät verotuskustannukset]]</f>
        <v>99656202.136946574</v>
      </c>
      <c r="G112" s="64">
        <v>39083234.293977343</v>
      </c>
      <c r="H112" s="64">
        <v>1900719.6167697459</v>
      </c>
      <c r="I112" s="64">
        <v>34874402.739999995</v>
      </c>
      <c r="J112" s="64">
        <v>9945922.974944111</v>
      </c>
      <c r="K112" s="64">
        <v>-9201953.4023483731</v>
      </c>
      <c r="L112" s="64">
        <v>1801457.4996161596</v>
      </c>
      <c r="M112" s="65">
        <f>G112+H112+J112+I112-K112+Taulukko13[[#This Row],[Jälkikäteistarkistuksesta aiheutuva valtionosuuden lisäsiirto]]</f>
        <v>96807690.527655721</v>
      </c>
      <c r="N112" s="69">
        <f>Taulukko13[[#This Row],[Siirtyvät kustannukset yhteensä]]-Taulukko13[[#This Row],[Siirtyvät tulot yhteensä]]</f>
        <v>2848511.6092908531</v>
      </c>
      <c r="O112" s="179">
        <f>Taulukko13[[#This Row],[Siirtyvien kustannusten ja tulojen erotus]]*$O$1</f>
        <v>-1709106.9655745116</v>
      </c>
    </row>
    <row r="113" spans="1:15" x14ac:dyDescent="0.2">
      <c r="A113">
        <v>304</v>
      </c>
      <c r="B113" t="s">
        <v>115</v>
      </c>
      <c r="C113" s="64">
        <v>950</v>
      </c>
      <c r="D113" s="65">
        <v>5171542.7897126954</v>
      </c>
      <c r="E113" s="65">
        <v>11847.687898451757</v>
      </c>
      <c r="F113" s="65">
        <f>Taulukko13[[#This Row],[Siirtyvät sote- ja pela-kustannukset (TP21+TP22)]]+Taulukko13[[#This Row],[Siirtyvät verotuskustannukset]]</f>
        <v>5183390.4776111469</v>
      </c>
      <c r="G113" s="64">
        <v>1606518.6858438109</v>
      </c>
      <c r="H113" s="64">
        <v>114819.24785772309</v>
      </c>
      <c r="I113" s="64">
        <v>2503170.7799999998</v>
      </c>
      <c r="J113" s="64">
        <v>420446.04748087964</v>
      </c>
      <c r="K113" s="64">
        <v>-6101.4263611966417</v>
      </c>
      <c r="L113" s="64">
        <v>86042.464788102152</v>
      </c>
      <c r="M113" s="65">
        <f>G113+H113+J113+I113-K113+Taulukko13[[#This Row],[Jälkikäteistarkistuksesta aiheutuva valtionosuuden lisäsiirto]]</f>
        <v>4737098.6523317127</v>
      </c>
      <c r="N113" s="69">
        <f>Taulukko13[[#This Row],[Siirtyvät kustannukset yhteensä]]-Taulukko13[[#This Row],[Siirtyvät tulot yhteensä]]</f>
        <v>446291.82527943421</v>
      </c>
      <c r="O113" s="179">
        <f>Taulukko13[[#This Row],[Siirtyvien kustannusten ja tulojen erotus]]*$O$1</f>
        <v>-267775.09516766045</v>
      </c>
    </row>
    <row r="114" spans="1:15" x14ac:dyDescent="0.2">
      <c r="A114">
        <v>305</v>
      </c>
      <c r="B114" t="s">
        <v>116</v>
      </c>
      <c r="C114" s="64">
        <v>15146</v>
      </c>
      <c r="D114" s="65">
        <v>69469965.241500348</v>
      </c>
      <c r="E114" s="65">
        <v>130774.68748030943</v>
      </c>
      <c r="F114" s="65">
        <f>Taulukko13[[#This Row],[Siirtyvät sote- ja pela-kustannukset (TP21+TP22)]]+Taulukko13[[#This Row],[Siirtyvät verotuskustannukset]]</f>
        <v>69600739.928980663</v>
      </c>
      <c r="G114" s="64">
        <v>28693694.919035655</v>
      </c>
      <c r="H114" s="64">
        <v>1923036.7992310934</v>
      </c>
      <c r="I114" s="64">
        <v>26974316.899999995</v>
      </c>
      <c r="J114" s="64">
        <v>6409199.5699193357</v>
      </c>
      <c r="K114" s="64">
        <v>-5409205.516788709</v>
      </c>
      <c r="L114" s="64">
        <v>1371788.6017690476</v>
      </c>
      <c r="M114" s="65">
        <f>G114+H114+J114+I114-K114+Taulukko13[[#This Row],[Jälkikäteistarkistuksesta aiheutuva valtionosuuden lisäsiirto]]</f>
        <v>70781242.30674383</v>
      </c>
      <c r="N114" s="69">
        <f>Taulukko13[[#This Row],[Siirtyvät kustannukset yhteensä]]-Taulukko13[[#This Row],[Siirtyvät tulot yhteensä]]</f>
        <v>-1180502.377763167</v>
      </c>
      <c r="O114" s="179">
        <f>Taulukko13[[#This Row],[Siirtyvien kustannusten ja tulojen erotus]]*$O$1</f>
        <v>708301.4266579001</v>
      </c>
    </row>
    <row r="115" spans="1:15" x14ac:dyDescent="0.2">
      <c r="A115">
        <v>309</v>
      </c>
      <c r="B115" t="s">
        <v>117</v>
      </c>
      <c r="C115" s="64">
        <v>6457</v>
      </c>
      <c r="D115" s="65">
        <v>33377606.88062204</v>
      </c>
      <c r="E115" s="65">
        <v>51052.157900386141</v>
      </c>
      <c r="F115" s="65">
        <f>Taulukko13[[#This Row],[Siirtyvät sote- ja pela-kustannukset (TP21+TP22)]]+Taulukko13[[#This Row],[Siirtyvät verotuskustannukset]]</f>
        <v>33428659.038522426</v>
      </c>
      <c r="G115" s="64">
        <v>13137534.201319547</v>
      </c>
      <c r="H115" s="64">
        <v>500825.51102876244</v>
      </c>
      <c r="I115" s="64">
        <v>10780197.539999999</v>
      </c>
      <c r="J115" s="64">
        <v>2899682.5381642901</v>
      </c>
      <c r="K115" s="64">
        <v>-3316150.2418696973</v>
      </c>
      <c r="L115" s="64">
        <v>584817.04751239531</v>
      </c>
      <c r="M115" s="65">
        <f>G115+H115+J115+I115-K115+Taulukko13[[#This Row],[Jälkikäteistarkistuksesta aiheutuva valtionosuuden lisäsiirto]]</f>
        <v>31219207.079894692</v>
      </c>
      <c r="N115" s="69">
        <f>Taulukko13[[#This Row],[Siirtyvät kustannukset yhteensä]]-Taulukko13[[#This Row],[Siirtyvät tulot yhteensä]]</f>
        <v>2209451.9586277343</v>
      </c>
      <c r="O115" s="179">
        <f>Taulukko13[[#This Row],[Siirtyvien kustannusten ja tulojen erotus]]*$O$1</f>
        <v>-1325671.1751766403</v>
      </c>
    </row>
    <row r="116" spans="1:15" x14ac:dyDescent="0.2">
      <c r="A116">
        <v>312</v>
      </c>
      <c r="B116" t="s">
        <v>118</v>
      </c>
      <c r="C116" s="64">
        <v>1196</v>
      </c>
      <c r="D116" s="65">
        <v>6592034.8529547611</v>
      </c>
      <c r="E116" s="65">
        <v>10234.839264351636</v>
      </c>
      <c r="F116" s="65">
        <f>Taulukko13[[#This Row],[Siirtyvät sote- ja pela-kustannukset (TP21+TP22)]]+Taulukko13[[#This Row],[Siirtyvät verotuskustannukset]]</f>
        <v>6602269.692219113</v>
      </c>
      <c r="G116" s="64">
        <v>2733474.7618296184</v>
      </c>
      <c r="H116" s="64">
        <v>409734.42945250403</v>
      </c>
      <c r="I116" s="64">
        <v>1851863.56</v>
      </c>
      <c r="J116" s="64">
        <v>662771.40060601092</v>
      </c>
      <c r="K116" s="64">
        <v>-681896.16920608166</v>
      </c>
      <c r="L116" s="64">
        <v>108322.93461744228</v>
      </c>
      <c r="M116" s="65">
        <f>G116+H116+J116+I116-K116+Taulukko13[[#This Row],[Jälkikäteistarkistuksesta aiheutuva valtionosuuden lisäsiirto]]</f>
        <v>6448063.2557116579</v>
      </c>
      <c r="N116" s="69">
        <f>Taulukko13[[#This Row],[Siirtyvät kustannukset yhteensä]]-Taulukko13[[#This Row],[Siirtyvät tulot yhteensä]]</f>
        <v>154206.43650745507</v>
      </c>
      <c r="O116" s="179">
        <f>Taulukko13[[#This Row],[Siirtyvien kustannusten ja tulojen erotus]]*$O$1</f>
        <v>-92523.861904473029</v>
      </c>
    </row>
    <row r="117" spans="1:15" x14ac:dyDescent="0.2">
      <c r="A117">
        <v>316</v>
      </c>
      <c r="B117" t="s">
        <v>119</v>
      </c>
      <c r="C117" s="64">
        <v>4198</v>
      </c>
      <c r="D117" s="65">
        <v>17107138.39312759</v>
      </c>
      <c r="E117" s="65">
        <v>39481.782279182269</v>
      </c>
      <c r="F117" s="65">
        <f>Taulukko13[[#This Row],[Siirtyvät sote- ja pela-kustannukset (TP21+TP22)]]+Taulukko13[[#This Row],[Siirtyvät verotuskustannukset]]</f>
        <v>17146620.175406773</v>
      </c>
      <c r="G117" s="64">
        <v>4599677.7496491857</v>
      </c>
      <c r="H117" s="64">
        <v>277854.81764669681</v>
      </c>
      <c r="I117" s="64">
        <v>8446456.0500000007</v>
      </c>
      <c r="J117" s="64">
        <v>1932229.8313717931</v>
      </c>
      <c r="K117" s="64">
        <v>-1154744.7237405446</v>
      </c>
      <c r="L117" s="64">
        <v>380217.12334784504</v>
      </c>
      <c r="M117" s="65">
        <f>G117+H117+J117+I117-K117+Taulukko13[[#This Row],[Jälkikäteistarkistuksesta aiheutuva valtionosuuden lisäsiirto]]</f>
        <v>16791180.295756068</v>
      </c>
      <c r="N117" s="69">
        <f>Taulukko13[[#This Row],[Siirtyvät kustannukset yhteensä]]-Taulukko13[[#This Row],[Siirtyvät tulot yhteensä]]</f>
        <v>355439.87965070456</v>
      </c>
      <c r="O117" s="179">
        <f>Taulukko13[[#This Row],[Siirtyvien kustannusten ja tulojen erotus]]*$O$1</f>
        <v>-213263.92779042269</v>
      </c>
    </row>
    <row r="118" spans="1:15" x14ac:dyDescent="0.2">
      <c r="A118">
        <v>317</v>
      </c>
      <c r="B118" t="s">
        <v>120</v>
      </c>
      <c r="C118" s="64">
        <v>2474</v>
      </c>
      <c r="D118" s="65">
        <v>11883242.120549669</v>
      </c>
      <c r="E118" s="65">
        <v>17559.214140774977</v>
      </c>
      <c r="F118" s="65">
        <f>Taulukko13[[#This Row],[Siirtyvät sote- ja pela-kustannukset (TP21+TP22)]]+Taulukko13[[#This Row],[Siirtyvät verotuskustannukset]]</f>
        <v>11900801.334690444</v>
      </c>
      <c r="G118" s="64">
        <v>5751145.468717441</v>
      </c>
      <c r="H118" s="64">
        <v>384479.43281019886</v>
      </c>
      <c r="I118" s="64">
        <v>3495589.65</v>
      </c>
      <c r="J118" s="64">
        <v>1328979.1144180452</v>
      </c>
      <c r="K118" s="64">
        <v>-1722421.443727924</v>
      </c>
      <c r="L118" s="64">
        <v>224072.69251133129</v>
      </c>
      <c r="M118" s="65">
        <f>G118+H118+J118+I118-K118+Taulukko13[[#This Row],[Jälkikäteistarkistuksesta aiheutuva valtionosuuden lisäsiirto]]</f>
        <v>12906687.802184939</v>
      </c>
      <c r="N118" s="69">
        <f>Taulukko13[[#This Row],[Siirtyvät kustannukset yhteensä]]-Taulukko13[[#This Row],[Siirtyvät tulot yhteensä]]</f>
        <v>-1005886.4674944952</v>
      </c>
      <c r="O118" s="179">
        <f>Taulukko13[[#This Row],[Siirtyvien kustannusten ja tulojen erotus]]*$O$1</f>
        <v>603531.88049669703</v>
      </c>
    </row>
    <row r="119" spans="1:15" x14ac:dyDescent="0.2">
      <c r="A119">
        <v>320</v>
      </c>
      <c r="B119" t="s">
        <v>121</v>
      </c>
      <c r="C119" s="64">
        <v>6996</v>
      </c>
      <c r="D119" s="65">
        <v>39596190.524109453</v>
      </c>
      <c r="E119" s="65">
        <v>65590.25912833793</v>
      </c>
      <c r="F119" s="65">
        <f>Taulukko13[[#This Row],[Siirtyvät sote- ja pela-kustannukset (TP21+TP22)]]+Taulukko13[[#This Row],[Siirtyvät verotuskustannukset]]</f>
        <v>39661780.783237793</v>
      </c>
      <c r="G119" s="64">
        <v>20227946.068837374</v>
      </c>
      <c r="H119" s="64">
        <v>579591.96311932174</v>
      </c>
      <c r="I119" s="64">
        <v>13913923.209999999</v>
      </c>
      <c r="J119" s="64">
        <v>3080375.5090875048</v>
      </c>
      <c r="K119" s="64">
        <v>-1939881.1633837582</v>
      </c>
      <c r="L119" s="64">
        <v>633634.82490269747</v>
      </c>
      <c r="M119" s="65">
        <f>G119+H119+J119+I119-K119+Taulukko13[[#This Row],[Jälkikäteistarkistuksesta aiheutuva valtionosuuden lisäsiirto]]</f>
        <v>40375352.739330657</v>
      </c>
      <c r="N119" s="69">
        <f>Taulukko13[[#This Row],[Siirtyvät kustannukset yhteensä]]-Taulukko13[[#This Row],[Siirtyvät tulot yhteensä]]</f>
        <v>-713571.95609286427</v>
      </c>
      <c r="O119" s="179">
        <f>Taulukko13[[#This Row],[Siirtyvien kustannusten ja tulojen erotus]]*$O$1</f>
        <v>428143.17365571845</v>
      </c>
    </row>
    <row r="120" spans="1:15" x14ac:dyDescent="0.2">
      <c r="A120">
        <v>322</v>
      </c>
      <c r="B120" t="s">
        <v>122</v>
      </c>
      <c r="C120" s="64">
        <v>6549</v>
      </c>
      <c r="D120" s="65">
        <v>29302581.657257807</v>
      </c>
      <c r="E120" s="65">
        <v>59521.72225518374</v>
      </c>
      <c r="F120" s="65">
        <f>Taulukko13[[#This Row],[Siirtyvät sote- ja pela-kustannukset (TP21+TP22)]]+Taulukko13[[#This Row],[Siirtyvät verotuskustannukset]]</f>
        <v>29362103.379512992</v>
      </c>
      <c r="G120" s="64">
        <v>12171788.81652211</v>
      </c>
      <c r="H120" s="64">
        <v>535380.23522612872</v>
      </c>
      <c r="I120" s="64">
        <v>12617167.050000001</v>
      </c>
      <c r="J120" s="64">
        <v>2890952.6815149649</v>
      </c>
      <c r="K120" s="64">
        <v>-2441533.6944576115</v>
      </c>
      <c r="L120" s="64">
        <v>593149.58094450622</v>
      </c>
      <c r="M120" s="65">
        <f>G120+H120+J120+I120-K120+Taulukko13[[#This Row],[Jälkikäteistarkistuksesta aiheutuva valtionosuuden lisäsiirto]]</f>
        <v>31249972.058665324</v>
      </c>
      <c r="N120" s="69">
        <f>Taulukko13[[#This Row],[Siirtyvät kustannukset yhteensä]]-Taulukko13[[#This Row],[Siirtyvät tulot yhteensä]]</f>
        <v>-1887868.6791523322</v>
      </c>
      <c r="O120" s="179">
        <f>Taulukko13[[#This Row],[Siirtyvien kustannusten ja tulojen erotus]]*$O$1</f>
        <v>1132721.207491399</v>
      </c>
    </row>
    <row r="121" spans="1:15" x14ac:dyDescent="0.2">
      <c r="A121">
        <v>398</v>
      </c>
      <c r="B121" t="s">
        <v>123</v>
      </c>
      <c r="C121" s="64">
        <v>120175</v>
      </c>
      <c r="D121" s="65">
        <v>458724540.34239739</v>
      </c>
      <c r="E121" s="65">
        <v>1271255.1184672143</v>
      </c>
      <c r="F121" s="65">
        <f>Taulukko13[[#This Row],[Siirtyvät sote- ja pela-kustannukset (TP21+TP22)]]+Taulukko13[[#This Row],[Siirtyvät verotuskustannukset]]</f>
        <v>459995795.4608646</v>
      </c>
      <c r="G121" s="64">
        <v>134157875.23053178</v>
      </c>
      <c r="H121" s="64">
        <v>14407098.170849513</v>
      </c>
      <c r="I121" s="64">
        <v>266502835.61000001</v>
      </c>
      <c r="J121" s="64">
        <v>41800784.068365447</v>
      </c>
      <c r="K121" s="64">
        <v>-8124785.7284322605</v>
      </c>
      <c r="L121" s="64">
        <v>10884371.795694921</v>
      </c>
      <c r="M121" s="65">
        <f>G121+H121+J121+I121-K121+Taulukko13[[#This Row],[Jälkikäteistarkistuksesta aiheutuva valtionosuuden lisäsiirto]]</f>
        <v>475877750.60387391</v>
      </c>
      <c r="N121" s="69">
        <f>Taulukko13[[#This Row],[Siirtyvät kustannukset yhteensä]]-Taulukko13[[#This Row],[Siirtyvät tulot yhteensä]]</f>
        <v>-15881955.143009305</v>
      </c>
      <c r="O121" s="179">
        <f>Taulukko13[[#This Row],[Siirtyvien kustannusten ja tulojen erotus]]*$O$1</f>
        <v>9529173.08580558</v>
      </c>
    </row>
    <row r="122" spans="1:15" x14ac:dyDescent="0.2">
      <c r="A122">
        <v>399</v>
      </c>
      <c r="B122" t="s">
        <v>124</v>
      </c>
      <c r="C122" s="64">
        <v>7817</v>
      </c>
      <c r="D122" s="65">
        <v>33062519.106042098</v>
      </c>
      <c r="E122" s="65">
        <v>80884.441796454936</v>
      </c>
      <c r="F122" s="65">
        <f>Taulukko13[[#This Row],[Siirtyvät sote- ja pela-kustannukset (TP21+TP22)]]+Taulukko13[[#This Row],[Siirtyvät verotuskustannukset]]</f>
        <v>33143403.547838554</v>
      </c>
      <c r="G122" s="64">
        <v>7716821.5605511125</v>
      </c>
      <c r="H122" s="64">
        <v>438075.36157258286</v>
      </c>
      <c r="I122" s="64">
        <v>17435003.659999996</v>
      </c>
      <c r="J122" s="64">
        <v>3112742.5582437105</v>
      </c>
      <c r="K122" s="64">
        <v>-1196098.8525337006</v>
      </c>
      <c r="L122" s="64">
        <v>707993.62868273107</v>
      </c>
      <c r="M122" s="65">
        <f>G122+H122+J122+I122-K122+Taulukko13[[#This Row],[Jälkikäteistarkistuksesta aiheutuva valtionosuuden lisäsiirto]]</f>
        <v>30606735.621583838</v>
      </c>
      <c r="N122" s="69">
        <f>Taulukko13[[#This Row],[Siirtyvät kustannukset yhteensä]]-Taulukko13[[#This Row],[Siirtyvät tulot yhteensä]]</f>
        <v>2536667.9262547158</v>
      </c>
      <c r="O122" s="179">
        <f>Taulukko13[[#This Row],[Siirtyvien kustannusten ja tulojen erotus]]*$O$1</f>
        <v>-1522000.7557528291</v>
      </c>
    </row>
    <row r="123" spans="1:15" x14ac:dyDescent="0.2">
      <c r="A123">
        <v>400</v>
      </c>
      <c r="B123" t="s">
        <v>125</v>
      </c>
      <c r="C123" s="64">
        <v>8366</v>
      </c>
      <c r="D123" s="65">
        <v>32172481.678136524</v>
      </c>
      <c r="E123" s="65">
        <v>77592.207616919186</v>
      </c>
      <c r="F123" s="65">
        <f>Taulukko13[[#This Row],[Siirtyvät sote- ja pela-kustannukset (TP21+TP22)]]+Taulukko13[[#This Row],[Siirtyvät verotuskustannukset]]</f>
        <v>32250073.885753442</v>
      </c>
      <c r="G123" s="64">
        <v>10630792.484258017</v>
      </c>
      <c r="H123" s="64">
        <v>1057408.0973368008</v>
      </c>
      <c r="I123" s="64">
        <v>16088184.15</v>
      </c>
      <c r="J123" s="64">
        <v>3818876.8850586736</v>
      </c>
      <c r="K123" s="64">
        <v>-2460143.1360710091</v>
      </c>
      <c r="L123" s="64">
        <v>757717.11622869747</v>
      </c>
      <c r="M123" s="65">
        <f>G123+H123+J123+I123-K123+Taulukko13[[#This Row],[Jälkikäteistarkistuksesta aiheutuva valtionosuuden lisäsiirto]]</f>
        <v>34813121.868953198</v>
      </c>
      <c r="N123" s="69">
        <f>Taulukko13[[#This Row],[Siirtyvät kustannukset yhteensä]]-Taulukko13[[#This Row],[Siirtyvät tulot yhteensä]]</f>
        <v>-2563047.9831997566</v>
      </c>
      <c r="O123" s="179">
        <f>Taulukko13[[#This Row],[Siirtyvien kustannusten ja tulojen erotus]]*$O$1</f>
        <v>1537828.7899198537</v>
      </c>
    </row>
    <row r="124" spans="1:15" x14ac:dyDescent="0.2">
      <c r="A124">
        <v>402</v>
      </c>
      <c r="B124" t="s">
        <v>126</v>
      </c>
      <c r="C124" s="64">
        <v>9099</v>
      </c>
      <c r="D124" s="65">
        <v>45856282.519893028</v>
      </c>
      <c r="E124" s="65">
        <v>74540.995462632505</v>
      </c>
      <c r="F124" s="65">
        <f>Taulukko13[[#This Row],[Siirtyvät sote- ja pela-kustannukset (TP21+TP22)]]+Taulukko13[[#This Row],[Siirtyvät verotuskustannukset]]</f>
        <v>45930823.515355662</v>
      </c>
      <c r="G124" s="64">
        <v>16856278.638137858</v>
      </c>
      <c r="H124" s="64">
        <v>806160.7508879907</v>
      </c>
      <c r="I124" s="64">
        <v>15665203.49</v>
      </c>
      <c r="J124" s="64">
        <v>4338912.9435718935</v>
      </c>
      <c r="K124" s="64">
        <v>-4324519.092848693</v>
      </c>
      <c r="L124" s="64">
        <v>824105.6706388857</v>
      </c>
      <c r="M124" s="65">
        <f>G124+H124+J124+I124-K124+Taulukko13[[#This Row],[Jälkikäteistarkistuksesta aiheutuva valtionosuuden lisäsiirto]]</f>
        <v>42815180.586085327</v>
      </c>
      <c r="N124" s="69">
        <f>Taulukko13[[#This Row],[Siirtyvät kustannukset yhteensä]]-Taulukko13[[#This Row],[Siirtyvät tulot yhteensä]]</f>
        <v>3115642.9292703345</v>
      </c>
      <c r="O124" s="179">
        <f>Taulukko13[[#This Row],[Siirtyvien kustannusten ja tulojen erotus]]*$O$1</f>
        <v>-1869385.7575622003</v>
      </c>
    </row>
    <row r="125" spans="1:15" x14ac:dyDescent="0.2">
      <c r="A125">
        <v>403</v>
      </c>
      <c r="B125" t="s">
        <v>127</v>
      </c>
      <c r="C125" s="64">
        <v>2820</v>
      </c>
      <c r="D125" s="65">
        <v>14694774.453328025</v>
      </c>
      <c r="E125" s="65">
        <v>21799.550385765186</v>
      </c>
      <c r="F125" s="65">
        <f>Taulukko13[[#This Row],[Siirtyvät sote- ja pela-kustannukset (TP21+TP22)]]+Taulukko13[[#This Row],[Siirtyvät verotuskustannukset]]</f>
        <v>14716574.00371379</v>
      </c>
      <c r="G125" s="64">
        <v>7022526.7649018941</v>
      </c>
      <c r="H125" s="64">
        <v>293573.43524024682</v>
      </c>
      <c r="I125" s="64">
        <v>4523485.0500000007</v>
      </c>
      <c r="J125" s="64">
        <v>1543242.0307826523</v>
      </c>
      <c r="K125" s="64">
        <v>-1538239.3083666496</v>
      </c>
      <c r="L125" s="64">
        <v>255410.26389731374</v>
      </c>
      <c r="M125" s="65">
        <f>G125+H125+J125+I125-K125+Taulukko13[[#This Row],[Jälkikäteistarkistuksesta aiheutuva valtionosuuden lisäsiirto]]</f>
        <v>15176476.853188757</v>
      </c>
      <c r="N125" s="69">
        <f>Taulukko13[[#This Row],[Siirtyvät kustannukset yhteensä]]-Taulukko13[[#This Row],[Siirtyvät tulot yhteensä]]</f>
        <v>-459902.84947496653</v>
      </c>
      <c r="O125" s="179">
        <f>Taulukko13[[#This Row],[Siirtyvien kustannusten ja tulojen erotus]]*$O$1</f>
        <v>275941.70968497987</v>
      </c>
    </row>
    <row r="126" spans="1:15" x14ac:dyDescent="0.2">
      <c r="A126">
        <v>405</v>
      </c>
      <c r="B126" t="s">
        <v>128</v>
      </c>
      <c r="C126" s="64">
        <v>72650</v>
      </c>
      <c r="D126" s="65">
        <v>284029645.19939363</v>
      </c>
      <c r="E126" s="65">
        <v>760739.95927432098</v>
      </c>
      <c r="F126" s="65">
        <f>Taulukko13[[#This Row],[Siirtyvät sote- ja pela-kustannukset (TP21+TP22)]]+Taulukko13[[#This Row],[Siirtyvät verotuskustannukset]]</f>
        <v>284790385.15866792</v>
      </c>
      <c r="G126" s="64">
        <v>75601349.938958585</v>
      </c>
      <c r="H126" s="64">
        <v>10055028.789677285</v>
      </c>
      <c r="I126" s="64">
        <v>158046093.06999999</v>
      </c>
      <c r="J126" s="64">
        <v>26440499.122917853</v>
      </c>
      <c r="K126" s="64">
        <v>-3599838.2915487299</v>
      </c>
      <c r="L126" s="64">
        <v>6579984.2809006535</v>
      </c>
      <c r="M126" s="65">
        <f>G126+H126+J126+I126-K126+Taulukko13[[#This Row],[Jälkikäteistarkistuksesta aiheutuva valtionosuuden lisäsiirto]]</f>
        <v>280322793.49400312</v>
      </c>
      <c r="N126" s="69">
        <f>Taulukko13[[#This Row],[Siirtyvät kustannukset yhteensä]]-Taulukko13[[#This Row],[Siirtyvät tulot yhteensä]]</f>
        <v>4467591.6646648049</v>
      </c>
      <c r="O126" s="179">
        <f>Taulukko13[[#This Row],[Siirtyvien kustannusten ja tulojen erotus]]*$O$1</f>
        <v>-2680554.9987988826</v>
      </c>
    </row>
    <row r="127" spans="1:15" x14ac:dyDescent="0.2">
      <c r="A127">
        <v>407</v>
      </c>
      <c r="B127" t="s">
        <v>129</v>
      </c>
      <c r="C127" s="64">
        <v>2518</v>
      </c>
      <c r="D127" s="65">
        <v>11226957.300389705</v>
      </c>
      <c r="E127" s="65">
        <v>21762.38943117097</v>
      </c>
      <c r="F127" s="65">
        <f>Taulukko13[[#This Row],[Siirtyvät sote- ja pela-kustannukset (TP21+TP22)]]+Taulukko13[[#This Row],[Siirtyvät verotuskustannukset]]</f>
        <v>11248719.689820876</v>
      </c>
      <c r="G127" s="64">
        <v>4228573.4647889426</v>
      </c>
      <c r="H127" s="64">
        <v>268548.50892628729</v>
      </c>
      <c r="I127" s="64">
        <v>4540298.5</v>
      </c>
      <c r="J127" s="64">
        <v>1339222.1303904222</v>
      </c>
      <c r="K127" s="64">
        <v>-1009328.8810451214</v>
      </c>
      <c r="L127" s="64">
        <v>228057.81719625389</v>
      </c>
      <c r="M127" s="65">
        <f>G127+H127+J127+I127-K127+Taulukko13[[#This Row],[Jälkikäteistarkistuksesta aiheutuva valtionosuuden lisäsiirto]]</f>
        <v>11614029.302347027</v>
      </c>
      <c r="N127" s="69">
        <f>Taulukko13[[#This Row],[Siirtyvät kustannukset yhteensä]]-Taulukko13[[#This Row],[Siirtyvät tulot yhteensä]]</f>
        <v>-365309.61252615042</v>
      </c>
      <c r="O127" s="179">
        <f>Taulukko13[[#This Row],[Siirtyvien kustannusten ja tulojen erotus]]*$O$1</f>
        <v>219185.76751569021</v>
      </c>
    </row>
    <row r="128" spans="1:15" x14ac:dyDescent="0.2">
      <c r="A128">
        <v>408</v>
      </c>
      <c r="B128" t="s">
        <v>130</v>
      </c>
      <c r="C128" s="64">
        <v>14099</v>
      </c>
      <c r="D128" s="65">
        <v>58607583.587919734</v>
      </c>
      <c r="E128" s="65">
        <v>129750.11037086687</v>
      </c>
      <c r="F128" s="65">
        <f>Taulukko13[[#This Row],[Siirtyvät sote- ja pela-kustannukset (TP21+TP22)]]+Taulukko13[[#This Row],[Siirtyvät verotuskustannukset]]</f>
        <v>58737333.698290601</v>
      </c>
      <c r="G128" s="64">
        <v>19224839.529169314</v>
      </c>
      <c r="H128" s="64">
        <v>1266107.7590431254</v>
      </c>
      <c r="I128" s="64">
        <v>27404844.580000002</v>
      </c>
      <c r="J128" s="64">
        <v>5945147.5387029564</v>
      </c>
      <c r="K128" s="64">
        <v>-4586111.3690448394</v>
      </c>
      <c r="L128" s="64">
        <v>1276960.7484710023</v>
      </c>
      <c r="M128" s="65">
        <f>G128+H128+J128+I128-K128+Taulukko13[[#This Row],[Jälkikäteistarkistuksesta aiheutuva valtionosuuden lisäsiirto]]</f>
        <v>59704011.524431236</v>
      </c>
      <c r="N128" s="69">
        <f>Taulukko13[[#This Row],[Siirtyvät kustannukset yhteensä]]-Taulukko13[[#This Row],[Siirtyvät tulot yhteensä]]</f>
        <v>-966677.82614063472</v>
      </c>
      <c r="O128" s="179">
        <f>Taulukko13[[#This Row],[Siirtyvien kustannusten ja tulojen erotus]]*$O$1</f>
        <v>580006.69568438071</v>
      </c>
    </row>
    <row r="129" spans="1:15" x14ac:dyDescent="0.2">
      <c r="A129">
        <v>410</v>
      </c>
      <c r="B129" t="s">
        <v>131</v>
      </c>
      <c r="C129" s="64">
        <v>18775</v>
      </c>
      <c r="D129" s="65">
        <v>71589585.175959557</v>
      </c>
      <c r="E129" s="65">
        <v>177970.12284193267</v>
      </c>
      <c r="F129" s="65">
        <f>Taulukko13[[#This Row],[Siirtyvät sote- ja pela-kustannukset (TP21+TP22)]]+Taulukko13[[#This Row],[Siirtyvät verotuskustannukset]]</f>
        <v>71767555.298801497</v>
      </c>
      <c r="G129" s="64">
        <v>13550076.702970933</v>
      </c>
      <c r="H129" s="64">
        <v>1313956.1667855126</v>
      </c>
      <c r="I129" s="64">
        <v>38012198.509999998</v>
      </c>
      <c r="J129" s="64">
        <v>6348411.1591414902</v>
      </c>
      <c r="K129" s="64">
        <v>-4645550.6137756491</v>
      </c>
      <c r="L129" s="64">
        <v>1700470.8172595976</v>
      </c>
      <c r="M129" s="65">
        <f>G129+H129+J129+I129-K129+Taulukko13[[#This Row],[Jälkikäteistarkistuksesta aiheutuva valtionosuuden lisäsiirto]]</f>
        <v>65570663.969933175</v>
      </c>
      <c r="N129" s="69">
        <f>Taulukko13[[#This Row],[Siirtyvät kustannukset yhteensä]]-Taulukko13[[#This Row],[Siirtyvät tulot yhteensä]]</f>
        <v>6196891.3288683221</v>
      </c>
      <c r="O129" s="179">
        <f>Taulukko13[[#This Row],[Siirtyvien kustannusten ja tulojen erotus]]*$O$1</f>
        <v>-3718134.7973209922</v>
      </c>
    </row>
    <row r="130" spans="1:15" x14ac:dyDescent="0.2">
      <c r="A130">
        <v>416</v>
      </c>
      <c r="B130" t="s">
        <v>132</v>
      </c>
      <c r="C130" s="64">
        <v>2886</v>
      </c>
      <c r="D130" s="65">
        <v>11971432.110896712</v>
      </c>
      <c r="E130" s="65">
        <v>26159.17888436505</v>
      </c>
      <c r="F130" s="65">
        <f>Taulukko13[[#This Row],[Siirtyvät sote- ja pela-kustannukset (TP21+TP22)]]+Taulukko13[[#This Row],[Siirtyvät verotuskustannukset]]</f>
        <v>11997591.289781077</v>
      </c>
      <c r="G130" s="64">
        <v>3150858.0106246877</v>
      </c>
      <c r="H130" s="64">
        <v>175609.201722514</v>
      </c>
      <c r="I130" s="64">
        <v>5604798.7599999998</v>
      </c>
      <c r="J130" s="64">
        <v>1220329.2011442806</v>
      </c>
      <c r="K130" s="64">
        <v>-836022.01351087401</v>
      </c>
      <c r="L130" s="64">
        <v>261387.95092469768</v>
      </c>
      <c r="M130" s="65">
        <f>G130+H130+J130+I130-K130+Taulukko13[[#This Row],[Jälkikäteistarkistuksesta aiheutuva valtionosuuden lisäsiirto]]</f>
        <v>11249005.137927053</v>
      </c>
      <c r="N130" s="69">
        <f>Taulukko13[[#This Row],[Siirtyvät kustannukset yhteensä]]-Taulukko13[[#This Row],[Siirtyvät tulot yhteensä]]</f>
        <v>748586.15185402334</v>
      </c>
      <c r="O130" s="179">
        <f>Taulukko13[[#This Row],[Siirtyvien kustannusten ja tulojen erotus]]*$O$1</f>
        <v>-449151.69111241389</v>
      </c>
    </row>
    <row r="131" spans="1:15" x14ac:dyDescent="0.2">
      <c r="A131">
        <v>418</v>
      </c>
      <c r="B131" t="s">
        <v>133</v>
      </c>
      <c r="C131" s="64">
        <v>24580</v>
      </c>
      <c r="D131" s="65">
        <v>75732428.656240895</v>
      </c>
      <c r="E131" s="65">
        <v>289000.03967292188</v>
      </c>
      <c r="F131" s="65">
        <f>Taulukko13[[#This Row],[Siirtyvät sote- ja pela-kustannukset (TP21+TP22)]]+Taulukko13[[#This Row],[Siirtyvät verotuskustannukset]]</f>
        <v>76021428.695913821</v>
      </c>
      <c r="G131" s="64">
        <v>6320503.8022799455</v>
      </c>
      <c r="H131" s="64">
        <v>2239480.2348219575</v>
      </c>
      <c r="I131" s="64">
        <v>61621015.449999996</v>
      </c>
      <c r="J131" s="64">
        <v>6618214.880843278</v>
      </c>
      <c r="K131" s="64">
        <v>2858141.4237336447</v>
      </c>
      <c r="L131" s="64">
        <v>2226235.562622685</v>
      </c>
      <c r="M131" s="65">
        <f>G131+H131+J131+I131-K131+Taulukko13[[#This Row],[Jälkikäteistarkistuksesta aiheutuva valtionosuuden lisäsiirto]]</f>
        <v>76167308.506834209</v>
      </c>
      <c r="N131" s="69">
        <f>Taulukko13[[#This Row],[Siirtyvät kustannukset yhteensä]]-Taulukko13[[#This Row],[Siirtyvät tulot yhteensä]]</f>
        <v>-145879.81092038751</v>
      </c>
      <c r="O131" s="179">
        <f>Taulukko13[[#This Row],[Siirtyvien kustannusten ja tulojen erotus]]*$O$1</f>
        <v>87527.886552232478</v>
      </c>
    </row>
    <row r="132" spans="1:15" x14ac:dyDescent="0.2">
      <c r="A132">
        <v>420</v>
      </c>
      <c r="B132" t="s">
        <v>134</v>
      </c>
      <c r="C132" s="64">
        <v>9177</v>
      </c>
      <c r="D132" s="65">
        <v>44237268.542449377</v>
      </c>
      <c r="E132" s="65">
        <v>88875.333780028857</v>
      </c>
      <c r="F132" s="65">
        <f>Taulukko13[[#This Row],[Siirtyvät sote- ja pela-kustannukset (TP21+TP22)]]+Taulukko13[[#This Row],[Siirtyvät verotuskustannukset]]</f>
        <v>44326143.876229405</v>
      </c>
      <c r="G132" s="64">
        <v>19177467.993225992</v>
      </c>
      <c r="H132" s="64">
        <v>1213933.3619960062</v>
      </c>
      <c r="I132" s="64">
        <v>18424897.399999999</v>
      </c>
      <c r="J132" s="64">
        <v>4021767.6384674548</v>
      </c>
      <c r="K132" s="64">
        <v>-2041035.815467865</v>
      </c>
      <c r="L132" s="64">
        <v>831170.20985306671</v>
      </c>
      <c r="M132" s="65">
        <f>G132+H132+J132+I132-K132+Taulukko13[[#This Row],[Jälkikäteistarkistuksesta aiheutuva valtionosuuden lisäsiirto]]</f>
        <v>45710272.419010386</v>
      </c>
      <c r="N132" s="69">
        <f>Taulukko13[[#This Row],[Siirtyvät kustannukset yhteensä]]-Taulukko13[[#This Row],[Siirtyvät tulot yhteensä]]</f>
        <v>-1384128.5427809805</v>
      </c>
      <c r="O132" s="179">
        <f>Taulukko13[[#This Row],[Siirtyvien kustannusten ja tulojen erotus]]*$O$1</f>
        <v>830477.12566858809</v>
      </c>
    </row>
    <row r="133" spans="1:15" x14ac:dyDescent="0.2">
      <c r="A133">
        <v>421</v>
      </c>
      <c r="B133" t="s">
        <v>135</v>
      </c>
      <c r="C133" s="64">
        <v>695</v>
      </c>
      <c r="D133" s="65">
        <v>2907983.314918377</v>
      </c>
      <c r="E133" s="65">
        <v>5739.8277355903128</v>
      </c>
      <c r="F133" s="65">
        <f>Taulukko13[[#This Row],[Siirtyvät sote- ja pela-kustannukset (TP21+TP22)]]+Taulukko13[[#This Row],[Siirtyvät verotuskustannukset]]</f>
        <v>2913723.1426539673</v>
      </c>
      <c r="G133" s="64">
        <v>1456739.9883263838</v>
      </c>
      <c r="H133" s="64">
        <v>190061.71128656203</v>
      </c>
      <c r="I133" s="64">
        <v>1078271.1400000001</v>
      </c>
      <c r="J133" s="64">
        <v>393114.78884029313</v>
      </c>
      <c r="K133" s="64">
        <v>-298998.79983878625</v>
      </c>
      <c r="L133" s="64">
        <v>62946.855818664204</v>
      </c>
      <c r="M133" s="65">
        <f>G133+H133+J133+I133-K133+Taulukko13[[#This Row],[Jälkikäteistarkistuksesta aiheutuva valtionosuuden lisäsiirto]]</f>
        <v>3480133.2841106891</v>
      </c>
      <c r="N133" s="69">
        <f>Taulukko13[[#This Row],[Siirtyvät kustannukset yhteensä]]-Taulukko13[[#This Row],[Siirtyvät tulot yhteensä]]</f>
        <v>-566410.14145672182</v>
      </c>
      <c r="O133" s="179">
        <f>Taulukko13[[#This Row],[Siirtyvien kustannusten ja tulojen erotus]]*$O$1</f>
        <v>339846.084874033</v>
      </c>
    </row>
    <row r="134" spans="1:15" x14ac:dyDescent="0.2">
      <c r="A134">
        <v>422</v>
      </c>
      <c r="B134" t="s">
        <v>136</v>
      </c>
      <c r="C134" s="64">
        <v>10372</v>
      </c>
      <c r="D134" s="65">
        <v>58310847.744269654</v>
      </c>
      <c r="E134" s="65">
        <v>92623.452546827262</v>
      </c>
      <c r="F134" s="65">
        <f>Taulukko13[[#This Row],[Siirtyvät sote- ja pela-kustannukset (TP21+TP22)]]+Taulukko13[[#This Row],[Siirtyvät verotuskustannukset]]</f>
        <v>58403471.196816482</v>
      </c>
      <c r="G134" s="64">
        <v>28220664.979477748</v>
      </c>
      <c r="H134" s="64">
        <v>1845351.28101078</v>
      </c>
      <c r="I134" s="64">
        <v>18621703.32</v>
      </c>
      <c r="J134" s="64">
        <v>4787497.3763381373</v>
      </c>
      <c r="K134" s="64">
        <v>-3482509.1524311709</v>
      </c>
      <c r="L134" s="64">
        <v>939402.57345494255</v>
      </c>
      <c r="M134" s="65">
        <f>G134+H134+J134+I134-K134+Taulukko13[[#This Row],[Jälkikäteistarkistuksesta aiheutuva valtionosuuden lisäsiirto]]</f>
        <v>57897128.682712778</v>
      </c>
      <c r="N134" s="69">
        <f>Taulukko13[[#This Row],[Siirtyvät kustannukset yhteensä]]-Taulukko13[[#This Row],[Siirtyvät tulot yhteensä]]</f>
        <v>506342.5141037032</v>
      </c>
      <c r="O134" s="179">
        <f>Taulukko13[[#This Row],[Siirtyvien kustannusten ja tulojen erotus]]*$O$1</f>
        <v>-303805.50846222183</v>
      </c>
    </row>
    <row r="135" spans="1:15" x14ac:dyDescent="0.2">
      <c r="A135">
        <v>423</v>
      </c>
      <c r="B135" t="s">
        <v>137</v>
      </c>
      <c r="C135" s="64">
        <v>20497</v>
      </c>
      <c r="D135" s="65">
        <v>64036239.143356077</v>
      </c>
      <c r="E135" s="65">
        <v>241471.29683675236</v>
      </c>
      <c r="F135" s="65">
        <f>Taulukko13[[#This Row],[Siirtyvät sote- ja pela-kustannukset (TP21+TP22)]]+Taulukko13[[#This Row],[Siirtyvät verotuskustannukset]]</f>
        <v>64277710.440192826</v>
      </c>
      <c r="G135" s="64">
        <v>10186950.277730154</v>
      </c>
      <c r="H135" s="64">
        <v>1952540.2536411486</v>
      </c>
      <c r="I135" s="64">
        <v>51405503.32</v>
      </c>
      <c r="J135" s="64">
        <v>5838845.3694879189</v>
      </c>
      <c r="K135" s="64">
        <v>2475439.919952848</v>
      </c>
      <c r="L135" s="64">
        <v>1856434.1060649788</v>
      </c>
      <c r="M135" s="65">
        <f>G135+H135+J135+I135-K135+Taulukko13[[#This Row],[Jälkikäteistarkistuksesta aiheutuva valtionosuuden lisäsiirto]]</f>
        <v>68764833.406971365</v>
      </c>
      <c r="N135" s="69">
        <f>Taulukko13[[#This Row],[Siirtyvät kustannukset yhteensä]]-Taulukko13[[#This Row],[Siirtyvät tulot yhteensä]]</f>
        <v>-4487122.9667785391</v>
      </c>
      <c r="O135" s="179">
        <f>Taulukko13[[#This Row],[Siirtyvien kustannusten ja tulojen erotus]]*$O$1</f>
        <v>2692273.780067123</v>
      </c>
    </row>
    <row r="136" spans="1:15" x14ac:dyDescent="0.2">
      <c r="A136">
        <v>425</v>
      </c>
      <c r="B136" t="s">
        <v>138</v>
      </c>
      <c r="C136" s="64">
        <v>10258</v>
      </c>
      <c r="D136" s="65">
        <v>29885175.625358321</v>
      </c>
      <c r="E136" s="65">
        <v>94622.717480201856</v>
      </c>
      <c r="F136" s="65">
        <f>Taulukko13[[#This Row],[Siirtyvät sote- ja pela-kustannukset (TP21+TP22)]]+Taulukko13[[#This Row],[Siirtyvät verotuskustannukset]]</f>
        <v>29979798.342838522</v>
      </c>
      <c r="G136" s="64">
        <v>1021014.5395303741</v>
      </c>
      <c r="H136" s="64">
        <v>463867.1288790619</v>
      </c>
      <c r="I136" s="64">
        <v>20444966.130000003</v>
      </c>
      <c r="J136" s="64">
        <v>2805162.6092015146</v>
      </c>
      <c r="K136" s="64">
        <v>-3222529.4192461711</v>
      </c>
      <c r="L136" s="64">
        <v>929077.47768037033</v>
      </c>
      <c r="M136" s="65">
        <f>G136+H136+J136+I136-K136+Taulukko13[[#This Row],[Jälkikäteistarkistuksesta aiheutuva valtionosuuden lisäsiirto]]</f>
        <v>28886617.304537494</v>
      </c>
      <c r="N136" s="69">
        <f>Taulukko13[[#This Row],[Siirtyvät kustannukset yhteensä]]-Taulukko13[[#This Row],[Siirtyvät tulot yhteensä]]</f>
        <v>1093181.0383010283</v>
      </c>
      <c r="O136" s="179">
        <f>Taulukko13[[#This Row],[Siirtyvien kustannusten ja tulojen erotus]]*$O$1</f>
        <v>-655908.62298061687</v>
      </c>
    </row>
    <row r="137" spans="1:15" x14ac:dyDescent="0.2">
      <c r="A137">
        <v>426</v>
      </c>
      <c r="B137" t="s">
        <v>139</v>
      </c>
      <c r="C137" s="64">
        <v>11962</v>
      </c>
      <c r="D137" s="65">
        <v>48347275.864703991</v>
      </c>
      <c r="E137" s="65">
        <v>104339.81426711736</v>
      </c>
      <c r="F137" s="65">
        <f>Taulukko13[[#This Row],[Siirtyvät sote- ja pela-kustannukset (TP21+TP22)]]+Taulukko13[[#This Row],[Siirtyvät verotuskustannukset]]</f>
        <v>48451615.678971104</v>
      </c>
      <c r="G137" s="64">
        <v>12270767.167036932</v>
      </c>
      <c r="H137" s="64">
        <v>708115.99197396915</v>
      </c>
      <c r="I137" s="64">
        <v>22347909.420000002</v>
      </c>
      <c r="J137" s="64">
        <v>4912082.183225954</v>
      </c>
      <c r="K137" s="64">
        <v>-4313133.3516194317</v>
      </c>
      <c r="L137" s="64">
        <v>1083410.4882055556</v>
      </c>
      <c r="M137" s="65">
        <f>G137+H137+J137+I137-K137+Taulukko13[[#This Row],[Jälkikäteistarkistuksesta aiheutuva valtionosuuden lisäsiirto]]</f>
        <v>45635418.602061838</v>
      </c>
      <c r="N137" s="69">
        <f>Taulukko13[[#This Row],[Siirtyvät kustannukset yhteensä]]-Taulukko13[[#This Row],[Siirtyvät tulot yhteensä]]</f>
        <v>2816197.0769092664</v>
      </c>
      <c r="O137" s="179">
        <f>Taulukko13[[#This Row],[Siirtyvien kustannusten ja tulojen erotus]]*$O$1</f>
        <v>-1689718.2461455595</v>
      </c>
    </row>
    <row r="138" spans="1:15" x14ac:dyDescent="0.2">
      <c r="A138">
        <v>430</v>
      </c>
      <c r="B138" t="s">
        <v>140</v>
      </c>
      <c r="C138" s="64">
        <v>15392</v>
      </c>
      <c r="D138" s="65">
        <v>70149641.815579325</v>
      </c>
      <c r="E138" s="65">
        <v>139293.93394490698</v>
      </c>
      <c r="F138" s="65">
        <f>Taulukko13[[#This Row],[Siirtyvät sote- ja pela-kustannukset (TP21+TP22)]]+Taulukko13[[#This Row],[Siirtyvät verotuskustannukset]]</f>
        <v>70288935.749524236</v>
      </c>
      <c r="G138" s="64">
        <v>27962492.921022572</v>
      </c>
      <c r="H138" s="64">
        <v>1801571.6562068346</v>
      </c>
      <c r="I138" s="64">
        <v>28978284.560000002</v>
      </c>
      <c r="J138" s="64">
        <v>7179483.3890584987</v>
      </c>
      <c r="K138" s="64">
        <v>-5075514.8195533892</v>
      </c>
      <c r="L138" s="64">
        <v>1394069.0715983876</v>
      </c>
      <c r="M138" s="65">
        <f>G138+H138+J138+I138-K138+Taulukko13[[#This Row],[Jälkikäteistarkistuksesta aiheutuva valtionosuuden lisäsiirto]]</f>
        <v>72391416.417439669</v>
      </c>
      <c r="N138" s="69">
        <f>Taulukko13[[#This Row],[Siirtyvät kustannukset yhteensä]]-Taulukko13[[#This Row],[Siirtyvät tulot yhteensä]]</f>
        <v>-2102480.6679154336</v>
      </c>
      <c r="O138" s="179">
        <f>Taulukko13[[#This Row],[Siirtyvien kustannusten ja tulojen erotus]]*$O$1</f>
        <v>1261488.4007492599</v>
      </c>
    </row>
    <row r="139" spans="1:15" x14ac:dyDescent="0.2">
      <c r="A139">
        <v>433</v>
      </c>
      <c r="B139" t="s">
        <v>141</v>
      </c>
      <c r="C139" s="64">
        <v>7749</v>
      </c>
      <c r="D139" s="65">
        <v>30353058.301784977</v>
      </c>
      <c r="E139" s="65">
        <v>75655.632292440117</v>
      </c>
      <c r="F139" s="65">
        <f>Taulukko13[[#This Row],[Siirtyvät sote- ja pela-kustannukset (TP21+TP22)]]+Taulukko13[[#This Row],[Siirtyvät verotuskustannukset]]</f>
        <v>30428713.934077416</v>
      </c>
      <c r="G139" s="64">
        <v>7979663.9074920109</v>
      </c>
      <c r="H139" s="64">
        <v>833419.1263847244</v>
      </c>
      <c r="I139" s="64">
        <v>15884247.020000001</v>
      </c>
      <c r="J139" s="64">
        <v>3433473.068434881</v>
      </c>
      <c r="K139" s="64">
        <v>-1688228.8306755221</v>
      </c>
      <c r="L139" s="64">
        <v>701834.7996242143</v>
      </c>
      <c r="M139" s="65">
        <f>G139+H139+J139+I139-K139+Taulukko13[[#This Row],[Jälkikäteistarkistuksesta aiheutuva valtionosuuden lisäsiirto]]</f>
        <v>30520866.752611358</v>
      </c>
      <c r="N139" s="69">
        <f>Taulukko13[[#This Row],[Siirtyvät kustannukset yhteensä]]-Taulukko13[[#This Row],[Siirtyvät tulot yhteensä]]</f>
        <v>-92152.818533942103</v>
      </c>
      <c r="O139" s="179">
        <f>Taulukko13[[#This Row],[Siirtyvien kustannusten ja tulojen erotus]]*$O$1</f>
        <v>55291.691120365249</v>
      </c>
    </row>
    <row r="140" spans="1:15" x14ac:dyDescent="0.2">
      <c r="A140">
        <v>434</v>
      </c>
      <c r="B140" t="s">
        <v>142</v>
      </c>
      <c r="C140" s="64">
        <v>14568</v>
      </c>
      <c r="D140" s="65">
        <v>59290491.942540675</v>
      </c>
      <c r="E140" s="65">
        <v>155309.59099153921</v>
      </c>
      <c r="F140" s="65">
        <f>Taulukko13[[#This Row],[Siirtyvät sote- ja pela-kustannukset (TP21+TP22)]]+Taulukko13[[#This Row],[Siirtyvät verotuskustannukset]]</f>
        <v>59445801.533532217</v>
      </c>
      <c r="G140" s="64">
        <v>19905928.557801262</v>
      </c>
      <c r="H140" s="64">
        <v>2560208.4598194119</v>
      </c>
      <c r="I140" s="64">
        <v>31758636.189999998</v>
      </c>
      <c r="J140" s="64">
        <v>6070747.6692768224</v>
      </c>
      <c r="K140" s="64">
        <v>-1586717.8059376541</v>
      </c>
      <c r="L140" s="64">
        <v>1319438.5547716548</v>
      </c>
      <c r="M140" s="65">
        <f>G140+H140+J140+I140-K140+Taulukko13[[#This Row],[Jälkikäteistarkistuksesta aiheutuva valtionosuuden lisäsiirto]]</f>
        <v>63201677.237606809</v>
      </c>
      <c r="N140" s="69">
        <f>Taulukko13[[#This Row],[Siirtyvät kustannukset yhteensä]]-Taulukko13[[#This Row],[Siirtyvät tulot yhteensä]]</f>
        <v>-3755875.7040745914</v>
      </c>
      <c r="O140" s="179">
        <f>Taulukko13[[#This Row],[Siirtyvien kustannusten ja tulojen erotus]]*$O$1</f>
        <v>2253525.4224447543</v>
      </c>
    </row>
    <row r="141" spans="1:15" x14ac:dyDescent="0.2">
      <c r="A141">
        <v>435</v>
      </c>
      <c r="B141" t="s">
        <v>143</v>
      </c>
      <c r="C141" s="64">
        <v>692</v>
      </c>
      <c r="D141" s="65">
        <v>3169017.7691703481</v>
      </c>
      <c r="E141" s="65">
        <v>6807.0314010098355</v>
      </c>
      <c r="F141" s="65">
        <f>Taulukko13[[#This Row],[Siirtyvät sote- ja pela-kustannukset (TP21+TP22)]]+Taulukko13[[#This Row],[Siirtyvät verotuskustannukset]]</f>
        <v>3175824.8005713578</v>
      </c>
      <c r="G141" s="64">
        <v>1723122.910315943</v>
      </c>
      <c r="H141" s="64">
        <v>130490.26469368438</v>
      </c>
      <c r="I141" s="64">
        <v>1373663.1600000001</v>
      </c>
      <c r="J141" s="64">
        <v>351654.78170503245</v>
      </c>
      <c r="K141" s="64">
        <v>-178409.4092856202</v>
      </c>
      <c r="L141" s="64">
        <v>62675.142771964929</v>
      </c>
      <c r="M141" s="65">
        <f>G141+H141+J141+I141-K141+Taulukko13[[#This Row],[Jälkikäteistarkistuksesta aiheutuva valtionosuuden lisäsiirto]]</f>
        <v>3820015.6687722453</v>
      </c>
      <c r="N141" s="69">
        <f>Taulukko13[[#This Row],[Siirtyvät kustannukset yhteensä]]-Taulukko13[[#This Row],[Siirtyvät tulot yhteensä]]</f>
        <v>-644190.86820088746</v>
      </c>
      <c r="O141" s="179">
        <f>Taulukko13[[#This Row],[Siirtyvien kustannusten ja tulojen erotus]]*$O$1</f>
        <v>386514.52092053241</v>
      </c>
    </row>
    <row r="142" spans="1:15" x14ac:dyDescent="0.2">
      <c r="A142">
        <v>436</v>
      </c>
      <c r="B142" t="s">
        <v>144</v>
      </c>
      <c r="C142" s="64">
        <v>1988</v>
      </c>
      <c r="D142" s="65">
        <v>7210894.0780946678</v>
      </c>
      <c r="E142" s="65">
        <v>15724.473668169398</v>
      </c>
      <c r="F142" s="65">
        <f>Taulukko13[[#This Row],[Siirtyvät sote- ja pela-kustannukset (TP21+TP22)]]+Taulukko13[[#This Row],[Siirtyvät verotuskustannukset]]</f>
        <v>7226618.551762837</v>
      </c>
      <c r="G142" s="64">
        <v>1575219.2622415489</v>
      </c>
      <c r="H142" s="64">
        <v>87049.254369859787</v>
      </c>
      <c r="I142" s="64">
        <v>3387596.2300000004</v>
      </c>
      <c r="J142" s="64">
        <v>755965.57007423055</v>
      </c>
      <c r="K142" s="64">
        <v>-1084310.6936620006</v>
      </c>
      <c r="L142" s="64">
        <v>180055.17894604953</v>
      </c>
      <c r="M142" s="65">
        <f>G142+H142+J142+I142-K142+Taulukko13[[#This Row],[Jälkikäteistarkistuksesta aiheutuva valtionosuuden lisäsiirto]]</f>
        <v>7070196.18929369</v>
      </c>
      <c r="N142" s="69">
        <f>Taulukko13[[#This Row],[Siirtyvät kustannukset yhteensä]]-Taulukko13[[#This Row],[Siirtyvät tulot yhteensä]]</f>
        <v>156422.36246914696</v>
      </c>
      <c r="O142" s="179">
        <f>Taulukko13[[#This Row],[Siirtyvien kustannusten ja tulojen erotus]]*$O$1</f>
        <v>-93853.417481488155</v>
      </c>
    </row>
    <row r="143" spans="1:15" x14ac:dyDescent="0.2">
      <c r="A143">
        <v>440</v>
      </c>
      <c r="B143" t="s">
        <v>145</v>
      </c>
      <c r="C143" s="64">
        <v>5732</v>
      </c>
      <c r="D143" s="65">
        <v>18358863.477112882</v>
      </c>
      <c r="E143" s="65">
        <v>48671.119884340536</v>
      </c>
      <c r="F143" s="65">
        <f>Taulukko13[[#This Row],[Siirtyvät sote- ja pela-kustannukset (TP21+TP22)]]+Taulukko13[[#This Row],[Siirtyvät verotuskustannukset]]</f>
        <v>18407534.596997224</v>
      </c>
      <c r="G143" s="64">
        <v>1502376.976051081</v>
      </c>
      <c r="H143" s="64">
        <v>210053.03779140639</v>
      </c>
      <c r="I143" s="64">
        <v>10544830.75</v>
      </c>
      <c r="J143" s="64">
        <v>1758634.6834748208</v>
      </c>
      <c r="K143" s="64">
        <v>-2057749.2841420211</v>
      </c>
      <c r="L143" s="64">
        <v>519153.06122673844</v>
      </c>
      <c r="M143" s="65">
        <f>G143+H143+J143+I143-K143+Taulukko13[[#This Row],[Jälkikäteistarkistuksesta aiheutuva valtionosuuden lisäsiirto]]</f>
        <v>16592797.792686068</v>
      </c>
      <c r="N143" s="69">
        <f>Taulukko13[[#This Row],[Siirtyvät kustannukset yhteensä]]-Taulukko13[[#This Row],[Siirtyvät tulot yhteensä]]</f>
        <v>1814736.8043111563</v>
      </c>
      <c r="O143" s="179">
        <f>Taulukko13[[#This Row],[Siirtyvien kustannusten ja tulojen erotus]]*$O$1</f>
        <v>-1088842.0825866936</v>
      </c>
    </row>
    <row r="144" spans="1:15" x14ac:dyDescent="0.2">
      <c r="A144">
        <v>441</v>
      </c>
      <c r="B144" t="s">
        <v>146</v>
      </c>
      <c r="C144" s="64">
        <v>4421</v>
      </c>
      <c r="D144" s="65">
        <v>22868497.768585749</v>
      </c>
      <c r="E144" s="65">
        <v>40862.809742555291</v>
      </c>
      <c r="F144" s="65">
        <f>Taulukko13[[#This Row],[Siirtyvät sote- ja pela-kustannukset (TP21+TP22)]]+Taulukko13[[#This Row],[Siirtyvät verotuskustannukset]]</f>
        <v>22909360.578328304</v>
      </c>
      <c r="G144" s="64">
        <v>8856378.9014063403</v>
      </c>
      <c r="H144" s="64">
        <v>751299.88608445413</v>
      </c>
      <c r="I144" s="64">
        <v>8278177.3700000001</v>
      </c>
      <c r="J144" s="64">
        <v>2110846.7460083454</v>
      </c>
      <c r="K144" s="64">
        <v>-1128915.7763226086</v>
      </c>
      <c r="L144" s="64">
        <v>400414.45981915749</v>
      </c>
      <c r="M144" s="65">
        <f>G144+H144+J144+I144-K144+Taulukko13[[#This Row],[Jälkikäteistarkistuksesta aiheutuva valtionosuuden lisäsiirto]]</f>
        <v>21526033.139640905</v>
      </c>
      <c r="N144" s="69">
        <f>Taulukko13[[#This Row],[Siirtyvät kustannukset yhteensä]]-Taulukko13[[#This Row],[Siirtyvät tulot yhteensä]]</f>
        <v>1383327.438687399</v>
      </c>
      <c r="O144" s="179">
        <f>Taulukko13[[#This Row],[Siirtyvien kustannusten ja tulojen erotus]]*$O$1</f>
        <v>-829996.46321243921</v>
      </c>
    </row>
    <row r="145" spans="1:15" x14ac:dyDescent="0.2">
      <c r="A145">
        <v>444</v>
      </c>
      <c r="B145" t="s">
        <v>147</v>
      </c>
      <c r="C145" s="64">
        <v>45811</v>
      </c>
      <c r="D145" s="65">
        <v>175621192.77384448</v>
      </c>
      <c r="E145" s="65">
        <v>521829.67997644481</v>
      </c>
      <c r="F145" s="65">
        <f>Taulukko13[[#This Row],[Siirtyvät sote- ja pela-kustannukset (TP21+TP22)]]+Taulukko13[[#This Row],[Siirtyvät verotuskustannukset]]</f>
        <v>176143022.45382091</v>
      </c>
      <c r="G145" s="64">
        <v>47202068.429020062</v>
      </c>
      <c r="H145" s="64">
        <v>4074414.1621567896</v>
      </c>
      <c r="I145" s="64">
        <v>111234573.56000002</v>
      </c>
      <c r="J145" s="64">
        <v>16623830.237160046</v>
      </c>
      <c r="K145" s="64">
        <v>3010368.0674553337</v>
      </c>
      <c r="L145" s="64">
        <v>4149148.7941134186</v>
      </c>
      <c r="M145" s="65">
        <f>G145+H145+J145+I145-K145+Taulukko13[[#This Row],[Jälkikäteistarkistuksesta aiheutuva valtionosuuden lisäsiirto]]</f>
        <v>180273667.114995</v>
      </c>
      <c r="N145" s="69">
        <f>Taulukko13[[#This Row],[Siirtyvät kustannukset yhteensä]]-Taulukko13[[#This Row],[Siirtyvät tulot yhteensä]]</f>
        <v>-4130644.6611740887</v>
      </c>
      <c r="O145" s="179">
        <f>Taulukko13[[#This Row],[Siirtyvien kustannusten ja tulojen erotus]]*$O$1</f>
        <v>2478386.7967044525</v>
      </c>
    </row>
    <row r="146" spans="1:15" x14ac:dyDescent="0.2">
      <c r="A146">
        <v>445</v>
      </c>
      <c r="B146" t="s">
        <v>148</v>
      </c>
      <c r="C146" s="64">
        <v>14991</v>
      </c>
      <c r="D146" s="65">
        <v>67038805.398504719</v>
      </c>
      <c r="E146" s="65">
        <v>176042.20857053593</v>
      </c>
      <c r="F146" s="65">
        <f>Taulukko13[[#This Row],[Siirtyvät sote- ja pela-kustannukset (TP21+TP22)]]+Taulukko13[[#This Row],[Siirtyvät verotuskustannukset]]</f>
        <v>67214847.607075259</v>
      </c>
      <c r="G146" s="64">
        <v>15774324.198260048</v>
      </c>
      <c r="H146" s="64">
        <v>1213014.7034357227</v>
      </c>
      <c r="I146" s="64">
        <v>37687127.710000001</v>
      </c>
      <c r="J146" s="64">
        <v>5073663.4527132399</v>
      </c>
      <c r="K146" s="64">
        <v>1390416.7494822352</v>
      </c>
      <c r="L146" s="64">
        <v>1357750.0943562519</v>
      </c>
      <c r="M146" s="65">
        <f>G146+H146+J146+I146-K146+Taulukko13[[#This Row],[Jälkikäteistarkistuksesta aiheutuva valtionosuuden lisäsiirto]]</f>
        <v>59715463.409283035</v>
      </c>
      <c r="N146" s="69">
        <f>Taulukko13[[#This Row],[Siirtyvät kustannukset yhteensä]]-Taulukko13[[#This Row],[Siirtyvät tulot yhteensä]]</f>
        <v>7499384.1977922246</v>
      </c>
      <c r="O146" s="179">
        <f>Taulukko13[[#This Row],[Siirtyvien kustannusten ja tulojen erotus]]*$O$1</f>
        <v>-4499630.5186753338</v>
      </c>
    </row>
    <row r="147" spans="1:15" x14ac:dyDescent="0.2">
      <c r="A147">
        <v>475</v>
      </c>
      <c r="B147" t="s">
        <v>149</v>
      </c>
      <c r="C147" s="64">
        <v>5479</v>
      </c>
      <c r="D147" s="65">
        <v>26003175.205774892</v>
      </c>
      <c r="E147" s="65">
        <v>51682.428915456818</v>
      </c>
      <c r="F147" s="65">
        <f>Taulukko13[[#This Row],[Siirtyvät sote- ja pela-kustannukset (TP21+TP22)]]+Taulukko13[[#This Row],[Siirtyvät verotuskustannukset]]</f>
        <v>26054857.634690348</v>
      </c>
      <c r="G147" s="64">
        <v>7755750.5811733063</v>
      </c>
      <c r="H147" s="64">
        <v>601504.71944706398</v>
      </c>
      <c r="I147" s="64">
        <v>10818789.659999998</v>
      </c>
      <c r="J147" s="64">
        <v>2610096.5101426565</v>
      </c>
      <c r="K147" s="64">
        <v>-1491137.0616541384</v>
      </c>
      <c r="L147" s="64">
        <v>496238.59428843332</v>
      </c>
      <c r="M147" s="65">
        <f>G147+H147+J147+I147-K147+Taulukko13[[#This Row],[Jälkikäteistarkistuksesta aiheutuva valtionosuuden lisäsiirto]]</f>
        <v>23773517.126705602</v>
      </c>
      <c r="N147" s="69">
        <f>Taulukko13[[#This Row],[Siirtyvät kustannukset yhteensä]]-Taulukko13[[#This Row],[Siirtyvät tulot yhteensä]]</f>
        <v>2281340.5079847462</v>
      </c>
      <c r="O147" s="179">
        <f>Taulukko13[[#This Row],[Siirtyvien kustannusten ja tulojen erotus]]*$O$1</f>
        <v>-1368804.3047908475</v>
      </c>
    </row>
    <row r="148" spans="1:15" x14ac:dyDescent="0.2">
      <c r="A148">
        <v>480</v>
      </c>
      <c r="B148" t="s">
        <v>150</v>
      </c>
      <c r="C148" s="64">
        <v>1978</v>
      </c>
      <c r="D148" s="65">
        <v>7793616.5870151557</v>
      </c>
      <c r="E148" s="65">
        <v>16975.953174492839</v>
      </c>
      <c r="F148" s="65">
        <f>Taulukko13[[#This Row],[Siirtyvät sote- ja pela-kustannukset (TP21+TP22)]]+Taulukko13[[#This Row],[Siirtyvät verotuskustannukset]]</f>
        <v>7810592.540189649</v>
      </c>
      <c r="G148" s="64">
        <v>2473152.3277478786</v>
      </c>
      <c r="H148" s="64">
        <v>139388.09039773996</v>
      </c>
      <c r="I148" s="64">
        <v>3611797.4999999995</v>
      </c>
      <c r="J148" s="64">
        <v>960661.13865558535</v>
      </c>
      <c r="K148" s="64">
        <v>-632838.95523394225</v>
      </c>
      <c r="L148" s="64">
        <v>179149.46879038532</v>
      </c>
      <c r="M148" s="65">
        <f>G148+H148+J148+I148-K148+Taulukko13[[#This Row],[Jälkikäteistarkistuksesta aiheutuva valtionosuuden lisäsiirto]]</f>
        <v>7996987.4808255313</v>
      </c>
      <c r="N148" s="69">
        <f>Taulukko13[[#This Row],[Siirtyvät kustannukset yhteensä]]-Taulukko13[[#This Row],[Siirtyvät tulot yhteensä]]</f>
        <v>-186394.94063588232</v>
      </c>
      <c r="O148" s="179">
        <f>Taulukko13[[#This Row],[Siirtyvien kustannusten ja tulojen erotus]]*$O$1</f>
        <v>111836.96438152937</v>
      </c>
    </row>
    <row r="149" spans="1:15" x14ac:dyDescent="0.2">
      <c r="A149">
        <v>481</v>
      </c>
      <c r="B149" t="s">
        <v>151</v>
      </c>
      <c r="C149" s="64">
        <v>9642</v>
      </c>
      <c r="D149" s="65">
        <v>30120857.272364367</v>
      </c>
      <c r="E149" s="65">
        <v>114104.46479798971</v>
      </c>
      <c r="F149" s="65">
        <f>Taulukko13[[#This Row],[Siirtyvät sote- ja pela-kustannukset (TP21+TP22)]]+Taulukko13[[#This Row],[Siirtyvät verotuskustannukset]]</f>
        <v>30234961.737162355</v>
      </c>
      <c r="G149" s="64">
        <v>2931668.2808112632</v>
      </c>
      <c r="H149" s="64">
        <v>837884.22169127315</v>
      </c>
      <c r="I149" s="64">
        <v>24375841.32</v>
      </c>
      <c r="J149" s="64">
        <v>3001585.4344290523</v>
      </c>
      <c r="K149" s="64">
        <v>1237789.8226687443</v>
      </c>
      <c r="L149" s="64">
        <v>873285.73209145362</v>
      </c>
      <c r="M149" s="65">
        <f>G149+H149+J149+I149-K149+Taulukko13[[#This Row],[Jälkikäteistarkistuksesta aiheutuva valtionosuuden lisäsiirto]]</f>
        <v>30782475.166354295</v>
      </c>
      <c r="N149" s="69">
        <f>Taulukko13[[#This Row],[Siirtyvät kustannukset yhteensä]]-Taulukko13[[#This Row],[Siirtyvät tulot yhteensä]]</f>
        <v>-547513.42919193953</v>
      </c>
      <c r="O149" s="179">
        <f>Taulukko13[[#This Row],[Siirtyvien kustannusten ja tulojen erotus]]*$O$1</f>
        <v>328508.05751516367</v>
      </c>
    </row>
    <row r="150" spans="1:15" x14ac:dyDescent="0.2">
      <c r="A150">
        <v>483</v>
      </c>
      <c r="B150" t="s">
        <v>152</v>
      </c>
      <c r="C150" s="64">
        <v>1067</v>
      </c>
      <c r="D150" s="65">
        <v>4530664.3233906422</v>
      </c>
      <c r="E150" s="65">
        <v>6031.0174328093581</v>
      </c>
      <c r="F150" s="65">
        <f>Taulukko13[[#This Row],[Siirtyvät sote- ja pela-kustannukset (TP21+TP22)]]+Taulukko13[[#This Row],[Siirtyvät verotuskustannukset]]</f>
        <v>4536695.340823452</v>
      </c>
      <c r="G150" s="64">
        <v>1327794.2679333412</v>
      </c>
      <c r="H150" s="64">
        <v>64705.476788269225</v>
      </c>
      <c r="I150" s="64">
        <v>1267971.7199999997</v>
      </c>
      <c r="J150" s="64">
        <v>539303.99310876918</v>
      </c>
      <c r="K150" s="64">
        <v>-886916.25524832367</v>
      </c>
      <c r="L150" s="64">
        <v>96639.273609373675</v>
      </c>
      <c r="M150" s="65">
        <f>G150+H150+J150+I150-K150+Taulukko13[[#This Row],[Jälkikäteistarkistuksesta aiheutuva valtionosuuden lisäsiirto]]</f>
        <v>4183330.9866880765</v>
      </c>
      <c r="N150" s="69">
        <f>Taulukko13[[#This Row],[Siirtyvät kustannukset yhteensä]]-Taulukko13[[#This Row],[Siirtyvät tulot yhteensä]]</f>
        <v>353364.35413537547</v>
      </c>
      <c r="O150" s="179">
        <f>Taulukko13[[#This Row],[Siirtyvien kustannusten ja tulojen erotus]]*$O$1</f>
        <v>-212018.61248122522</v>
      </c>
    </row>
    <row r="151" spans="1:15" x14ac:dyDescent="0.2">
      <c r="A151">
        <v>484</v>
      </c>
      <c r="B151" t="s">
        <v>153</v>
      </c>
      <c r="C151" s="64">
        <v>2967</v>
      </c>
      <c r="D151" s="65">
        <v>15770990.971822843</v>
      </c>
      <c r="E151" s="65">
        <v>25549.212106442228</v>
      </c>
      <c r="F151" s="65">
        <f>Taulukko13[[#This Row],[Siirtyvät sote- ja pela-kustannukset (TP21+TP22)]]+Taulukko13[[#This Row],[Siirtyvät verotuskustannukset]]</f>
        <v>15796540.183929285</v>
      </c>
      <c r="G151" s="64">
        <v>6877384.1578610819</v>
      </c>
      <c r="H151" s="64">
        <v>489561.89161136374</v>
      </c>
      <c r="I151" s="64">
        <v>5156061.379999999</v>
      </c>
      <c r="J151" s="64">
        <v>1379948.0299569916</v>
      </c>
      <c r="K151" s="64">
        <v>-1006733.5293352545</v>
      </c>
      <c r="L151" s="64">
        <v>268724.20318557799</v>
      </c>
      <c r="M151" s="65">
        <f>G151+H151+J151+I151-K151+Taulukko13[[#This Row],[Jälkikäteistarkistuksesta aiheutuva valtionosuuden lisäsiirto]]</f>
        <v>15178413.191950269</v>
      </c>
      <c r="N151" s="69">
        <f>Taulukko13[[#This Row],[Siirtyvät kustannukset yhteensä]]-Taulukko13[[#This Row],[Siirtyvät tulot yhteensä]]</f>
        <v>618126.99197901599</v>
      </c>
      <c r="O151" s="179">
        <f>Taulukko13[[#This Row],[Siirtyvien kustannusten ja tulojen erotus]]*$O$1</f>
        <v>-370876.19518740952</v>
      </c>
    </row>
    <row r="152" spans="1:15" x14ac:dyDescent="0.2">
      <c r="A152">
        <v>489</v>
      </c>
      <c r="B152" t="s">
        <v>154</v>
      </c>
      <c r="C152" s="64">
        <v>1791</v>
      </c>
      <c r="D152" s="65">
        <v>9543551.1250621341</v>
      </c>
      <c r="E152" s="65">
        <v>14445.077512945667</v>
      </c>
      <c r="F152" s="65">
        <f>Taulukko13[[#This Row],[Siirtyvät sote- ja pela-kustannukset (TP21+TP22)]]+Taulukko13[[#This Row],[Siirtyvät verotuskustannukset]]</f>
        <v>9557996.2025750801</v>
      </c>
      <c r="G152" s="64">
        <v>5308689.6861638399</v>
      </c>
      <c r="H152" s="64">
        <v>292981.67127658613</v>
      </c>
      <c r="I152" s="64">
        <v>2898954.9499999997</v>
      </c>
      <c r="J152" s="64">
        <v>985985.50801748596</v>
      </c>
      <c r="K152" s="64">
        <v>-965020.38511301903</v>
      </c>
      <c r="L152" s="64">
        <v>162212.68887946414</v>
      </c>
      <c r="M152" s="65">
        <f>G152+H152+J152+I152-K152+Taulukko13[[#This Row],[Jälkikäteistarkistuksesta aiheutuva valtionosuuden lisäsiirto]]</f>
        <v>10613844.889450395</v>
      </c>
      <c r="N152" s="69">
        <f>Taulukko13[[#This Row],[Siirtyvät kustannukset yhteensä]]-Taulukko13[[#This Row],[Siirtyvät tulot yhteensä]]</f>
        <v>-1055848.6868753154</v>
      </c>
      <c r="O152" s="179">
        <f>Taulukko13[[#This Row],[Siirtyvien kustannusten ja tulojen erotus]]*$O$1</f>
        <v>633509.21212518914</v>
      </c>
    </row>
    <row r="153" spans="1:15" x14ac:dyDescent="0.2">
      <c r="A153">
        <v>491</v>
      </c>
      <c r="B153" t="s">
        <v>155</v>
      </c>
      <c r="C153" s="64">
        <v>51980</v>
      </c>
      <c r="D153" s="65">
        <v>248933669.88640514</v>
      </c>
      <c r="E153" s="65">
        <v>531983.6421999312</v>
      </c>
      <c r="F153" s="65">
        <f>Taulukko13[[#This Row],[Siirtyvät sote- ja pela-kustannukset (TP21+TP22)]]+Taulukko13[[#This Row],[Siirtyvät verotuskustannukset]]</f>
        <v>249465653.52860507</v>
      </c>
      <c r="G153" s="64">
        <v>78276794.941119924</v>
      </c>
      <c r="H153" s="64">
        <v>6614131.7579755224</v>
      </c>
      <c r="I153" s="64">
        <v>110938582.51000001</v>
      </c>
      <c r="J153" s="64">
        <v>20631639.232754711</v>
      </c>
      <c r="K153" s="64">
        <v>-8092720.6297546551</v>
      </c>
      <c r="L153" s="64">
        <v>4707881.3891426837</v>
      </c>
      <c r="M153" s="65">
        <f>G153+H153+J153+I153-K153+Taulukko13[[#This Row],[Jälkikäteistarkistuksesta aiheutuva valtionosuuden lisäsiirto]]</f>
        <v>229261750.46074751</v>
      </c>
      <c r="N153" s="69">
        <f>Taulukko13[[#This Row],[Siirtyvät kustannukset yhteensä]]-Taulukko13[[#This Row],[Siirtyvät tulot yhteensä]]</f>
        <v>20203903.067857563</v>
      </c>
      <c r="O153" s="179">
        <f>Taulukko13[[#This Row],[Siirtyvien kustannusten ja tulojen erotus]]*$O$1</f>
        <v>-12122341.840714535</v>
      </c>
    </row>
    <row r="154" spans="1:15" x14ac:dyDescent="0.2">
      <c r="A154">
        <v>494</v>
      </c>
      <c r="B154" t="s">
        <v>156</v>
      </c>
      <c r="C154" s="64">
        <v>8882</v>
      </c>
      <c r="D154" s="65">
        <v>36086716.75192713</v>
      </c>
      <c r="E154" s="65">
        <v>75358.738033050162</v>
      </c>
      <c r="F154" s="65">
        <f>Taulukko13[[#This Row],[Siirtyvät sote- ja pela-kustannukset (TP21+TP22)]]+Taulukko13[[#This Row],[Siirtyvät verotuskustannukset]]</f>
        <v>36162075.489960179</v>
      </c>
      <c r="G154" s="64">
        <v>9083293.5524738394</v>
      </c>
      <c r="H154" s="64">
        <v>460048.70068271062</v>
      </c>
      <c r="I154" s="64">
        <v>16192012.559999999</v>
      </c>
      <c r="J154" s="64">
        <v>3146231.3536005463</v>
      </c>
      <c r="K154" s="64">
        <v>-3670957.0338994679</v>
      </c>
      <c r="L154" s="64">
        <v>804451.76026097185</v>
      </c>
      <c r="M154" s="65">
        <f>G154+H154+J154+I154-K154+Taulukko13[[#This Row],[Jälkikäteistarkistuksesta aiheutuva valtionosuuden lisäsiirto]]</f>
        <v>33356994.960917536</v>
      </c>
      <c r="N154" s="69">
        <f>Taulukko13[[#This Row],[Siirtyvät kustannukset yhteensä]]-Taulukko13[[#This Row],[Siirtyvät tulot yhteensä]]</f>
        <v>2805080.5290426426</v>
      </c>
      <c r="O154" s="179">
        <f>Taulukko13[[#This Row],[Siirtyvien kustannusten ja tulojen erotus]]*$O$1</f>
        <v>-1683048.3174255851</v>
      </c>
    </row>
    <row r="155" spans="1:15" x14ac:dyDescent="0.2">
      <c r="A155">
        <v>495</v>
      </c>
      <c r="B155" t="s">
        <v>157</v>
      </c>
      <c r="C155" s="64">
        <v>1477</v>
      </c>
      <c r="D155" s="65">
        <v>8048947.0235233204</v>
      </c>
      <c r="E155" s="65">
        <v>12546.518898833119</v>
      </c>
      <c r="F155" s="65">
        <f>Taulukko13[[#This Row],[Siirtyvät sote- ja pela-kustannukset (TP21+TP22)]]+Taulukko13[[#This Row],[Siirtyvät verotuskustannukset]]</f>
        <v>8061493.542422154</v>
      </c>
      <c r="G155" s="64">
        <v>3710438.1044485979</v>
      </c>
      <c r="H155" s="64">
        <v>465078.15345612692</v>
      </c>
      <c r="I155" s="64">
        <v>2307332.9400000004</v>
      </c>
      <c r="J155" s="64">
        <v>783141.16781855677</v>
      </c>
      <c r="K155" s="64">
        <v>-648460.17809077096</v>
      </c>
      <c r="L155" s="64">
        <v>133773.38999160723</v>
      </c>
      <c r="M155" s="65">
        <f>G155+H155+J155+I155-K155+Taulukko13[[#This Row],[Jälkikäteistarkistuksesta aiheutuva valtionosuuden lisäsiirto]]</f>
        <v>8048223.9338056603</v>
      </c>
      <c r="N155" s="69">
        <f>Taulukko13[[#This Row],[Siirtyvät kustannukset yhteensä]]-Taulukko13[[#This Row],[Siirtyvät tulot yhteensä]]</f>
        <v>13269.608616493642</v>
      </c>
      <c r="O155" s="179">
        <f>Taulukko13[[#This Row],[Siirtyvien kustannusten ja tulojen erotus]]*$O$1</f>
        <v>-7961.7651698961836</v>
      </c>
    </row>
    <row r="156" spans="1:15" x14ac:dyDescent="0.2">
      <c r="A156">
        <v>498</v>
      </c>
      <c r="B156" t="s">
        <v>158</v>
      </c>
      <c r="C156" s="64">
        <v>2281</v>
      </c>
      <c r="D156" s="65">
        <v>11593229.970573768</v>
      </c>
      <c r="E156" s="65">
        <v>23145.204254329099</v>
      </c>
      <c r="F156" s="65">
        <f>Taulukko13[[#This Row],[Siirtyvät sote- ja pela-kustannukset (TP21+TP22)]]+Taulukko13[[#This Row],[Siirtyvät verotuskustannukset]]</f>
        <v>11616375.174828097</v>
      </c>
      <c r="G156" s="64">
        <v>4977909.0918038134</v>
      </c>
      <c r="H156" s="64">
        <v>537670.7512262396</v>
      </c>
      <c r="I156" s="64">
        <v>4576737.5999999996</v>
      </c>
      <c r="J156" s="64">
        <v>1053728.9948565201</v>
      </c>
      <c r="K156" s="64">
        <v>-386566.03200919239</v>
      </c>
      <c r="L156" s="64">
        <v>206592.48650701158</v>
      </c>
      <c r="M156" s="65">
        <f>G156+H156+J156+I156-K156+Taulukko13[[#This Row],[Jälkikäteistarkistuksesta aiheutuva valtionosuuden lisäsiirto]]</f>
        <v>11739204.956402777</v>
      </c>
      <c r="N156" s="69">
        <f>Taulukko13[[#This Row],[Siirtyvät kustannukset yhteensä]]-Taulukko13[[#This Row],[Siirtyvät tulot yhteensä]]</f>
        <v>-122829.78157467954</v>
      </c>
      <c r="O156" s="179">
        <f>Taulukko13[[#This Row],[Siirtyvien kustannusten ja tulojen erotus]]*$O$1</f>
        <v>73697.868944807706</v>
      </c>
    </row>
    <row r="157" spans="1:15" x14ac:dyDescent="0.2">
      <c r="A157">
        <v>499</v>
      </c>
      <c r="B157" t="s">
        <v>159</v>
      </c>
      <c r="C157" s="64">
        <v>19662</v>
      </c>
      <c r="D157" s="65">
        <v>70199285.53370586</v>
      </c>
      <c r="E157" s="65">
        <v>216102.91200998682</v>
      </c>
      <c r="F157" s="65">
        <f>Taulukko13[[#This Row],[Siirtyvät sote- ja pela-kustannukset (TP21+TP22)]]+Taulukko13[[#This Row],[Siirtyvät verotuskustannukset]]</f>
        <v>70415388.445715845</v>
      </c>
      <c r="G157" s="64">
        <v>16051867.676781017</v>
      </c>
      <c r="H157" s="64">
        <v>1593567.3442036957</v>
      </c>
      <c r="I157" s="64">
        <v>46158810.460000001</v>
      </c>
      <c r="J157" s="64">
        <v>6703126.1255763881</v>
      </c>
      <c r="K157" s="64">
        <v>-266544.10214943404</v>
      </c>
      <c r="L157" s="64">
        <v>1780807.3080670151</v>
      </c>
      <c r="M157" s="65">
        <f>G157+H157+J157+I157-K157+Taulukko13[[#This Row],[Jälkikäteistarkistuksesta aiheutuva valtionosuuden lisäsiirto]]</f>
        <v>72554723.01677753</v>
      </c>
      <c r="N157" s="69">
        <f>Taulukko13[[#This Row],[Siirtyvät kustannukset yhteensä]]-Taulukko13[[#This Row],[Siirtyvät tulot yhteensä]]</f>
        <v>-2139334.5710616857</v>
      </c>
      <c r="O157" s="179">
        <f>Taulukko13[[#This Row],[Siirtyvien kustannusten ja tulojen erotus]]*$O$1</f>
        <v>1283600.7426370112</v>
      </c>
    </row>
    <row r="158" spans="1:15" x14ac:dyDescent="0.2">
      <c r="A158">
        <v>500</v>
      </c>
      <c r="B158" t="s">
        <v>160</v>
      </c>
      <c r="C158" s="64">
        <v>10486</v>
      </c>
      <c r="D158" s="65">
        <v>29362894.597230855</v>
      </c>
      <c r="E158" s="65">
        <v>121128.10408626296</v>
      </c>
      <c r="F158" s="65">
        <f>Taulukko13[[#This Row],[Siirtyvät sote- ja pela-kustannukset (TP21+TP22)]]+Taulukko13[[#This Row],[Siirtyvät verotuskustannukset]]</f>
        <v>29484022.701317117</v>
      </c>
      <c r="G158" s="64">
        <v>4817558.4519207794</v>
      </c>
      <c r="H158" s="64">
        <v>1094183.3788450942</v>
      </c>
      <c r="I158" s="64">
        <v>25671559.549999997</v>
      </c>
      <c r="J158" s="64">
        <v>2484736.6800453225</v>
      </c>
      <c r="K158" s="64">
        <v>1024453.3883041721</v>
      </c>
      <c r="L158" s="64">
        <v>949727.6692295149</v>
      </c>
      <c r="M158" s="65">
        <f>G158+H158+J158+I158-K158+Taulukko13[[#This Row],[Jälkikäteistarkistuksesta aiheutuva valtionosuuden lisäsiirto]]</f>
        <v>33993312.341736533</v>
      </c>
      <c r="N158" s="69">
        <f>Taulukko13[[#This Row],[Siirtyvät kustannukset yhteensä]]-Taulukko13[[#This Row],[Siirtyvät tulot yhteensä]]</f>
        <v>-4509289.6404194161</v>
      </c>
      <c r="O158" s="179">
        <f>Taulukko13[[#This Row],[Siirtyvien kustannusten ja tulojen erotus]]*$O$1</f>
        <v>2705573.7842516489</v>
      </c>
    </row>
    <row r="159" spans="1:15" x14ac:dyDescent="0.2">
      <c r="A159">
        <v>503</v>
      </c>
      <c r="B159" t="s">
        <v>161</v>
      </c>
      <c r="C159" s="64">
        <v>7539</v>
      </c>
      <c r="D159" s="65">
        <v>32312757.734684758</v>
      </c>
      <c r="E159" s="65">
        <v>72638.043199045598</v>
      </c>
      <c r="F159" s="65">
        <f>Taulukko13[[#This Row],[Siirtyvät sote- ja pela-kustannukset (TP21+TP22)]]+Taulukko13[[#This Row],[Siirtyvät verotuskustannukset]]</f>
        <v>32385395.777883805</v>
      </c>
      <c r="G159" s="64">
        <v>9594857.73023648</v>
      </c>
      <c r="H159" s="64">
        <v>556246.40595756704</v>
      </c>
      <c r="I159" s="64">
        <v>15494621.439999998</v>
      </c>
      <c r="J159" s="64">
        <v>3358062.6647929205</v>
      </c>
      <c r="K159" s="64">
        <v>-1653285.514907137</v>
      </c>
      <c r="L159" s="64">
        <v>682814.88635526539</v>
      </c>
      <c r="M159" s="65">
        <f>G159+H159+J159+I159-K159+Taulukko13[[#This Row],[Jälkikäteistarkistuksesta aiheutuva valtionosuuden lisäsiirto]]</f>
        <v>31339888.642249368</v>
      </c>
      <c r="N159" s="69">
        <f>Taulukko13[[#This Row],[Siirtyvät kustannukset yhteensä]]-Taulukko13[[#This Row],[Siirtyvät tulot yhteensä]]</f>
        <v>1045507.1356344372</v>
      </c>
      <c r="O159" s="179">
        <f>Taulukko13[[#This Row],[Siirtyvien kustannusten ja tulojen erotus]]*$O$1</f>
        <v>-627304.28138066223</v>
      </c>
    </row>
    <row r="160" spans="1:15" x14ac:dyDescent="0.2">
      <c r="A160">
        <v>504</v>
      </c>
      <c r="B160" t="s">
        <v>162</v>
      </c>
      <c r="C160" s="64">
        <v>1764</v>
      </c>
      <c r="D160" s="65">
        <v>8573173.2556971479</v>
      </c>
      <c r="E160" s="65">
        <v>16308.150701360002</v>
      </c>
      <c r="F160" s="65">
        <f>Taulukko13[[#This Row],[Siirtyvät sote- ja pela-kustannukset (TP21+TP22)]]+Taulukko13[[#This Row],[Siirtyvät verotuskustannukset]]</f>
        <v>8589481.4063985087</v>
      </c>
      <c r="G160" s="64">
        <v>2489908.8629397927</v>
      </c>
      <c r="H160" s="64">
        <v>209249.95531299541</v>
      </c>
      <c r="I160" s="64">
        <v>3394370.96</v>
      </c>
      <c r="J160" s="64">
        <v>925920.35003124678</v>
      </c>
      <c r="K160" s="64">
        <v>-609154.48671752191</v>
      </c>
      <c r="L160" s="64">
        <v>159767.27145917073</v>
      </c>
      <c r="M160" s="65">
        <f>G160+H160+J160+I160-K160+Taulukko13[[#This Row],[Jälkikäteistarkistuksesta aiheutuva valtionosuuden lisäsiirto]]</f>
        <v>7788371.886460728</v>
      </c>
      <c r="N160" s="69">
        <f>Taulukko13[[#This Row],[Siirtyvät kustannukset yhteensä]]-Taulukko13[[#This Row],[Siirtyvät tulot yhteensä]]</f>
        <v>801109.51993778069</v>
      </c>
      <c r="O160" s="179">
        <f>Taulukko13[[#This Row],[Siirtyvien kustannusten ja tulojen erotus]]*$O$1</f>
        <v>-480665.71196266828</v>
      </c>
    </row>
    <row r="161" spans="1:15" x14ac:dyDescent="0.2">
      <c r="A161">
        <v>505</v>
      </c>
      <c r="B161" t="s">
        <v>163</v>
      </c>
      <c r="C161" s="64">
        <v>20912</v>
      </c>
      <c r="D161" s="65">
        <v>73135924.931569651</v>
      </c>
      <c r="E161" s="65">
        <v>227996.29734396617</v>
      </c>
      <c r="F161" s="65">
        <f>Taulukko13[[#This Row],[Siirtyvät sote- ja pela-kustannukset (TP21+TP22)]]+Taulukko13[[#This Row],[Siirtyvät verotuskustannukset]]</f>
        <v>73363921.22891362</v>
      </c>
      <c r="G161" s="64">
        <v>12650480.845690545</v>
      </c>
      <c r="H161" s="64">
        <v>1822008.8792022741</v>
      </c>
      <c r="I161" s="64">
        <v>48558456.740000002</v>
      </c>
      <c r="J161" s="64">
        <v>7390167.0519550378</v>
      </c>
      <c r="K161" s="64">
        <v>95954.970514236673</v>
      </c>
      <c r="L161" s="64">
        <v>1894021.0775250443</v>
      </c>
      <c r="M161" s="65">
        <f>G161+H161+J161+I161-K161+Taulukko13[[#This Row],[Jälkikäteistarkistuksesta aiheutuva valtionosuuden lisäsiirto]]</f>
        <v>72219179.623858675</v>
      </c>
      <c r="N161" s="69">
        <f>Taulukko13[[#This Row],[Siirtyvät kustannukset yhteensä]]-Taulukko13[[#This Row],[Siirtyvät tulot yhteensä]]</f>
        <v>1144741.6050549448</v>
      </c>
      <c r="O161" s="179">
        <f>Taulukko13[[#This Row],[Siirtyvien kustannusten ja tulojen erotus]]*$O$1</f>
        <v>-686844.96303296671</v>
      </c>
    </row>
    <row r="162" spans="1:15" x14ac:dyDescent="0.2">
      <c r="A162">
        <v>507</v>
      </c>
      <c r="B162" t="s">
        <v>164</v>
      </c>
      <c r="C162" s="64">
        <v>5564</v>
      </c>
      <c r="D162" s="65">
        <v>31345371.601558119</v>
      </c>
      <c r="E162" s="65">
        <v>52274.253740121858</v>
      </c>
      <c r="F162" s="65">
        <f>Taulukko13[[#This Row],[Siirtyvät sote- ja pela-kustannukset (TP21+TP22)]]+Taulukko13[[#This Row],[Siirtyvät verotuskustannukset]]</f>
        <v>31397645.85529824</v>
      </c>
      <c r="G162" s="64">
        <v>13638576.761678724</v>
      </c>
      <c r="H162" s="64">
        <v>1065668.9022963061</v>
      </c>
      <c r="I162" s="64">
        <v>10485401.330000002</v>
      </c>
      <c r="J162" s="64">
        <v>2634040.2524526184</v>
      </c>
      <c r="K162" s="64">
        <v>-1773436.9522895045</v>
      </c>
      <c r="L162" s="64">
        <v>503937.13061157928</v>
      </c>
      <c r="M162" s="65">
        <f>G162+H162+J162+I162-K162+Taulukko13[[#This Row],[Jälkikäteistarkistuksesta aiheutuva valtionosuuden lisäsiirto]]</f>
        <v>30101061.329328734</v>
      </c>
      <c r="N162" s="69">
        <f>Taulukko13[[#This Row],[Siirtyvät kustannukset yhteensä]]-Taulukko13[[#This Row],[Siirtyvät tulot yhteensä]]</f>
        <v>1296584.5259695053</v>
      </c>
      <c r="O162" s="179">
        <f>Taulukko13[[#This Row],[Siirtyvien kustannusten ja tulojen erotus]]*$O$1</f>
        <v>-777950.715581703</v>
      </c>
    </row>
    <row r="163" spans="1:15" x14ac:dyDescent="0.2">
      <c r="A163">
        <v>508</v>
      </c>
      <c r="B163" t="s">
        <v>165</v>
      </c>
      <c r="C163" s="64">
        <v>9360</v>
      </c>
      <c r="D163" s="65">
        <v>48636414.437919453</v>
      </c>
      <c r="E163" s="65">
        <v>94527.626190551935</v>
      </c>
      <c r="F163" s="65">
        <f>Taulukko13[[#This Row],[Siirtyvät sote- ja pela-kustannukset (TP21+TP22)]]+Taulukko13[[#This Row],[Siirtyvät verotuskustannukset]]</f>
        <v>48730942.064110003</v>
      </c>
      <c r="G163" s="64">
        <v>20456822.100332685</v>
      </c>
      <c r="H163" s="64">
        <v>1317326.6249734191</v>
      </c>
      <c r="I163" s="64">
        <v>19570494.260000002</v>
      </c>
      <c r="J163" s="64">
        <v>3922417.6942555588</v>
      </c>
      <c r="K163" s="64">
        <v>-1221161.5677581658</v>
      </c>
      <c r="L163" s="64">
        <v>847744.70570172218</v>
      </c>
      <c r="M163" s="65">
        <f>G163+H163+J163+I163-K163+Taulukko13[[#This Row],[Jälkikäteistarkistuksesta aiheutuva valtionosuuden lisäsiirto]]</f>
        <v>47335966.953021549</v>
      </c>
      <c r="N163" s="69">
        <f>Taulukko13[[#This Row],[Siirtyvät kustannukset yhteensä]]-Taulukko13[[#This Row],[Siirtyvät tulot yhteensä]]</f>
        <v>1394975.1110884547</v>
      </c>
      <c r="O163" s="179">
        <f>Taulukko13[[#This Row],[Siirtyvien kustannusten ja tulojen erotus]]*$O$1</f>
        <v>-836985.0666530726</v>
      </c>
    </row>
    <row r="164" spans="1:15" x14ac:dyDescent="0.2">
      <c r="A164">
        <v>529</v>
      </c>
      <c r="B164" t="s">
        <v>166</v>
      </c>
      <c r="C164" s="64">
        <v>19850</v>
      </c>
      <c r="D164" s="65">
        <v>70893315.92911832</v>
      </c>
      <c r="E164" s="65">
        <v>267005.91689718899</v>
      </c>
      <c r="F164" s="65">
        <f>Taulukko13[[#This Row],[Siirtyvät sote- ja pela-kustannukset (TP21+TP22)]]+Taulukko13[[#This Row],[Siirtyvät verotuskustannukset]]</f>
        <v>71160321.846015513</v>
      </c>
      <c r="G164" s="64">
        <v>16835561.7842623</v>
      </c>
      <c r="H164" s="64">
        <v>3982499.2629236244</v>
      </c>
      <c r="I164" s="64">
        <v>55017943.169999994</v>
      </c>
      <c r="J164" s="64">
        <v>5382713.7579791443</v>
      </c>
      <c r="K164" s="64">
        <v>4641564.9866402159</v>
      </c>
      <c r="L164" s="64">
        <v>1797834.6589935028</v>
      </c>
      <c r="M164" s="65">
        <f>G164+H164+J164+I164-K164+Taulukko13[[#This Row],[Jälkikäteistarkistuksesta aiheutuva valtionosuuden lisäsiirto]]</f>
        <v>78374987.647518352</v>
      </c>
      <c r="N164" s="69">
        <f>Taulukko13[[#This Row],[Siirtyvät kustannukset yhteensä]]-Taulukko13[[#This Row],[Siirtyvät tulot yhteensä]]</f>
        <v>-7214665.8015028387</v>
      </c>
      <c r="O164" s="179">
        <f>Taulukko13[[#This Row],[Siirtyvien kustannusten ja tulojen erotus]]*$O$1</f>
        <v>4328799.4809017023</v>
      </c>
    </row>
    <row r="165" spans="1:15" x14ac:dyDescent="0.2">
      <c r="A165">
        <v>531</v>
      </c>
      <c r="B165" t="s">
        <v>167</v>
      </c>
      <c r="C165" s="64">
        <v>5072</v>
      </c>
      <c r="D165" s="65">
        <v>23279761.272284377</v>
      </c>
      <c r="E165" s="65">
        <v>49366.270607840277</v>
      </c>
      <c r="F165" s="65">
        <f>Taulukko13[[#This Row],[Siirtyvät sote- ja pela-kustannukset (TP21+TP22)]]+Taulukko13[[#This Row],[Siirtyvät verotuskustannukset]]</f>
        <v>23329127.542892218</v>
      </c>
      <c r="G165" s="64">
        <v>6632485.9075801913</v>
      </c>
      <c r="H165" s="64">
        <v>296747.7206089996</v>
      </c>
      <c r="I165" s="64">
        <v>10611743.9</v>
      </c>
      <c r="J165" s="64">
        <v>2084008.9785337441</v>
      </c>
      <c r="K165" s="64">
        <v>-1372609.7851213983</v>
      </c>
      <c r="L165" s="64">
        <v>459376.19095289905</v>
      </c>
      <c r="M165" s="65">
        <f>G165+H165+J165+I165-K165+Taulukko13[[#This Row],[Jälkikäteistarkistuksesta aiheutuva valtionosuuden lisäsiirto]]</f>
        <v>21456972.482797235</v>
      </c>
      <c r="N165" s="69">
        <f>Taulukko13[[#This Row],[Siirtyvät kustannukset yhteensä]]-Taulukko13[[#This Row],[Siirtyvät tulot yhteensä]]</f>
        <v>1872155.0600949824</v>
      </c>
      <c r="O165" s="179">
        <f>Taulukko13[[#This Row],[Siirtyvien kustannusten ja tulojen erotus]]*$O$1</f>
        <v>-1123293.0360569891</v>
      </c>
    </row>
    <row r="166" spans="1:15" x14ac:dyDescent="0.2">
      <c r="A166">
        <v>535</v>
      </c>
      <c r="B166" t="s">
        <v>168</v>
      </c>
      <c r="C166" s="64">
        <v>10419</v>
      </c>
      <c r="D166" s="65">
        <v>46872960.596559577</v>
      </c>
      <c r="E166" s="65">
        <v>79519.979226320967</v>
      </c>
      <c r="F166" s="65">
        <f>Taulukko13[[#This Row],[Siirtyvät sote- ja pela-kustannukset (TP21+TP22)]]+Taulukko13[[#This Row],[Siirtyvät verotuskustannukset]]</f>
        <v>46952480.575785898</v>
      </c>
      <c r="G166" s="64">
        <v>18833794.846937321</v>
      </c>
      <c r="H166" s="64">
        <v>692716.9665880939</v>
      </c>
      <c r="I166" s="64">
        <v>16878856.02</v>
      </c>
      <c r="J166" s="64">
        <v>4558092.9165819343</v>
      </c>
      <c r="K166" s="64">
        <v>-5764286.8695429051</v>
      </c>
      <c r="L166" s="64">
        <v>943659.41118656448</v>
      </c>
      <c r="M166" s="65">
        <f>G166+H166+J166+I166-K166+Taulukko13[[#This Row],[Jälkikäteistarkistuksesta aiheutuva valtionosuuden lisäsiirto]]</f>
        <v>47671407.030836813</v>
      </c>
      <c r="N166" s="69">
        <f>Taulukko13[[#This Row],[Siirtyvät kustannukset yhteensä]]-Taulukko13[[#This Row],[Siirtyvät tulot yhteensä]]</f>
        <v>-718926.45505091548</v>
      </c>
      <c r="O166" s="179">
        <f>Taulukko13[[#This Row],[Siirtyvien kustannusten ja tulojen erotus]]*$O$1</f>
        <v>431355.87303054921</v>
      </c>
    </row>
    <row r="167" spans="1:15" x14ac:dyDescent="0.2">
      <c r="A167">
        <v>536</v>
      </c>
      <c r="B167" t="s">
        <v>169</v>
      </c>
      <c r="C167" s="64">
        <v>35346</v>
      </c>
      <c r="D167" s="65">
        <v>123191323.79760709</v>
      </c>
      <c r="E167" s="65">
        <v>393487.91285956121</v>
      </c>
      <c r="F167" s="65">
        <f>Taulukko13[[#This Row],[Siirtyvät sote- ja pela-kustannukset (TP21+TP22)]]+Taulukko13[[#This Row],[Siirtyvät verotuskustannukset]]</f>
        <v>123584811.71046665</v>
      </c>
      <c r="G167" s="64">
        <v>22593008.639402173</v>
      </c>
      <c r="H167" s="64">
        <v>3264525.4966342254</v>
      </c>
      <c r="I167" s="64">
        <v>83684712.25999999</v>
      </c>
      <c r="J167" s="64">
        <v>10064359.026026163</v>
      </c>
      <c r="K167" s="64">
        <v>1670227.5282247914</v>
      </c>
      <c r="L167" s="64">
        <v>3201323.1162107983</v>
      </c>
      <c r="M167" s="65">
        <f>G167+H167+J167+I167-K167+Taulukko13[[#This Row],[Jälkikäteistarkistuksesta aiheutuva valtionosuuden lisäsiirto]]</f>
        <v>121137701.01004855</v>
      </c>
      <c r="N167" s="69">
        <f>Taulukko13[[#This Row],[Siirtyvät kustannukset yhteensä]]-Taulukko13[[#This Row],[Siirtyvät tulot yhteensä]]</f>
        <v>2447110.7004180998</v>
      </c>
      <c r="O167" s="179">
        <f>Taulukko13[[#This Row],[Siirtyvien kustannusten ja tulojen erotus]]*$O$1</f>
        <v>-1468266.4202508596</v>
      </c>
    </row>
    <row r="168" spans="1:15" x14ac:dyDescent="0.2">
      <c r="A168">
        <v>538</v>
      </c>
      <c r="B168" t="s">
        <v>170</v>
      </c>
      <c r="C168" s="64">
        <v>4644</v>
      </c>
      <c r="D168" s="65">
        <v>16419100.903039552</v>
      </c>
      <c r="E168" s="65">
        <v>46821.769216057612</v>
      </c>
      <c r="F168" s="65">
        <f>Taulukko13[[#This Row],[Siirtyvät sote- ja pela-kustannukset (TP21+TP22)]]+Taulukko13[[#This Row],[Siirtyvät verotuskustannukset]]</f>
        <v>16465922.672255609</v>
      </c>
      <c r="G168" s="64">
        <v>3225724.8265641602</v>
      </c>
      <c r="H168" s="64">
        <v>173118.72647935018</v>
      </c>
      <c r="I168" s="64">
        <v>10173113.039999999</v>
      </c>
      <c r="J168" s="64">
        <v>1858853.5894540302</v>
      </c>
      <c r="K168" s="64">
        <v>-622035.68128017802</v>
      </c>
      <c r="L168" s="64">
        <v>420611.79629046988</v>
      </c>
      <c r="M168" s="65">
        <f>G168+H168+J168+I168-K168+Taulukko13[[#This Row],[Jälkikäteistarkistuksesta aiheutuva valtionosuuden lisäsiirto]]</f>
        <v>16473457.660068186</v>
      </c>
      <c r="N168" s="69">
        <f>Taulukko13[[#This Row],[Siirtyvät kustannukset yhteensä]]-Taulukko13[[#This Row],[Siirtyvät tulot yhteensä]]</f>
        <v>-7534.9878125768155</v>
      </c>
      <c r="O168" s="179">
        <f>Taulukko13[[#This Row],[Siirtyvien kustannusten ja tulojen erotus]]*$O$1</f>
        <v>4520.9926875460878</v>
      </c>
    </row>
    <row r="169" spans="1:15" x14ac:dyDescent="0.2">
      <c r="A169">
        <v>541</v>
      </c>
      <c r="B169" t="s">
        <v>171</v>
      </c>
      <c r="C169" s="64">
        <v>9243</v>
      </c>
      <c r="D169" s="65">
        <v>49967697.048863403</v>
      </c>
      <c r="E169" s="65">
        <v>74577.382203374029</v>
      </c>
      <c r="F169" s="65">
        <f>Taulukko13[[#This Row],[Siirtyvät sote- ja pela-kustannukset (TP21+TP22)]]+Taulukko13[[#This Row],[Siirtyvät verotuskustannukset]]</f>
        <v>50042274.431066774</v>
      </c>
      <c r="G169" s="64">
        <v>27719033.188662134</v>
      </c>
      <c r="H169" s="64">
        <v>1401758.4687465448</v>
      </c>
      <c r="I169" s="64">
        <v>15077646.17</v>
      </c>
      <c r="J169" s="64">
        <v>4596758.4582639383</v>
      </c>
      <c r="K169" s="64">
        <v>-4496645.5459575253</v>
      </c>
      <c r="L169" s="64">
        <v>837147.89688045066</v>
      </c>
      <c r="M169" s="65">
        <f>G169+H169+J169+I169-K169+Taulukko13[[#This Row],[Jälkikäteistarkistuksesta aiheutuva valtionosuuden lisäsiirto]]</f>
        <v>54128989.728510596</v>
      </c>
      <c r="N169" s="69">
        <f>Taulukko13[[#This Row],[Siirtyvät kustannukset yhteensä]]-Taulukko13[[#This Row],[Siirtyvät tulot yhteensä]]</f>
        <v>-4086715.297443822</v>
      </c>
      <c r="O169" s="179">
        <f>Taulukko13[[#This Row],[Siirtyvien kustannusten ja tulojen erotus]]*$O$1</f>
        <v>2452029.1784662926</v>
      </c>
    </row>
    <row r="170" spans="1:15" x14ac:dyDescent="0.2">
      <c r="A170">
        <v>543</v>
      </c>
      <c r="B170" t="s">
        <v>172</v>
      </c>
      <c r="C170" s="64">
        <v>44458</v>
      </c>
      <c r="D170" s="65">
        <v>141306683.9708375</v>
      </c>
      <c r="E170" s="65">
        <v>575671.80022784846</v>
      </c>
      <c r="F170" s="65">
        <f>Taulukko13[[#This Row],[Siirtyvät sote- ja pela-kustannukset (TP21+TP22)]]+Taulukko13[[#This Row],[Siirtyvät verotuskustannukset]]</f>
        <v>141882355.77106535</v>
      </c>
      <c r="G170" s="64">
        <v>15750722.666467287</v>
      </c>
      <c r="H170" s="64">
        <v>4079940.9887552373</v>
      </c>
      <c r="I170" s="64">
        <v>123126569.27999999</v>
      </c>
      <c r="J170" s="64">
        <v>12090462.498998052</v>
      </c>
      <c r="K170" s="64">
        <v>8468649.9462526422</v>
      </c>
      <c r="L170" s="64">
        <v>4026606.2100520479</v>
      </c>
      <c r="M170" s="65">
        <f>G170+H170+J170+I170-K170+Taulukko13[[#This Row],[Jälkikäteistarkistuksesta aiheutuva valtionosuuden lisäsiirto]]</f>
        <v>150605651.69801995</v>
      </c>
      <c r="N170" s="69">
        <f>Taulukko13[[#This Row],[Siirtyvät kustannukset yhteensä]]-Taulukko13[[#This Row],[Siirtyvät tulot yhteensä]]</f>
        <v>-8723295.9269545972</v>
      </c>
      <c r="O170" s="179">
        <f>Taulukko13[[#This Row],[Siirtyvien kustannusten ja tulojen erotus]]*$O$1</f>
        <v>5233977.5561727574</v>
      </c>
    </row>
    <row r="171" spans="1:15" x14ac:dyDescent="0.2">
      <c r="A171">
        <v>545</v>
      </c>
      <c r="B171" t="s">
        <v>173</v>
      </c>
      <c r="C171" s="64">
        <v>9584</v>
      </c>
      <c r="D171" s="65">
        <v>39955191.784524351</v>
      </c>
      <c r="E171" s="65">
        <v>81144.25425341849</v>
      </c>
      <c r="F171" s="65">
        <f>Taulukko13[[#This Row],[Siirtyvät sote- ja pela-kustannukset (TP21+TP22)]]+Taulukko13[[#This Row],[Siirtyvät verotuskustannukset]]</f>
        <v>40036336.038777769</v>
      </c>
      <c r="G171" s="64">
        <v>15691856.18852579</v>
      </c>
      <c r="H171" s="64">
        <v>1491223.2812581365</v>
      </c>
      <c r="I171" s="64">
        <v>16439266.640000001</v>
      </c>
      <c r="J171" s="64">
        <v>4955058.6157612232</v>
      </c>
      <c r="K171" s="64">
        <v>-3664865.5649494589</v>
      </c>
      <c r="L171" s="64">
        <v>868032.61318860098</v>
      </c>
      <c r="M171" s="65">
        <f>G171+H171+J171+I171-K171+Taulukko13[[#This Row],[Jälkikäteistarkistuksesta aiheutuva valtionosuuden lisäsiirto]]</f>
        <v>43110302.903683215</v>
      </c>
      <c r="N171" s="69">
        <f>Taulukko13[[#This Row],[Siirtyvät kustannukset yhteensä]]-Taulukko13[[#This Row],[Siirtyvät tulot yhteensä]]</f>
        <v>-3073966.8649054468</v>
      </c>
      <c r="O171" s="179">
        <f>Taulukko13[[#This Row],[Siirtyvien kustannusten ja tulojen erotus]]*$O$1</f>
        <v>1844380.1189432677</v>
      </c>
    </row>
    <row r="172" spans="1:15" x14ac:dyDescent="0.2">
      <c r="A172">
        <v>560</v>
      </c>
      <c r="B172" t="s">
        <v>174</v>
      </c>
      <c r="C172" s="64">
        <v>15735</v>
      </c>
      <c r="D172" s="65">
        <v>61288631.520040326</v>
      </c>
      <c r="E172" s="65">
        <v>148289.17754160392</v>
      </c>
      <c r="F172" s="65">
        <f>Taulukko13[[#This Row],[Siirtyvät sote- ja pela-kustannukset (TP21+TP22)]]+Taulukko13[[#This Row],[Siirtyvät verotuskustannukset]]</f>
        <v>61436920.697581932</v>
      </c>
      <c r="G172" s="64">
        <v>16776532.6333948</v>
      </c>
      <c r="H172" s="64">
        <v>1333714.4479146618</v>
      </c>
      <c r="I172" s="64">
        <v>31433825.630000003</v>
      </c>
      <c r="J172" s="64">
        <v>6566464.3824120844</v>
      </c>
      <c r="K172" s="64">
        <v>-4139393.2940382245</v>
      </c>
      <c r="L172" s="64">
        <v>1425134.9299376709</v>
      </c>
      <c r="M172" s="65">
        <f>G172+H172+J172+I172-K172+Taulukko13[[#This Row],[Jälkikäteistarkistuksesta aiheutuva valtionosuuden lisäsiirto]]</f>
        <v>61675065.317697436</v>
      </c>
      <c r="N172" s="69">
        <f>Taulukko13[[#This Row],[Siirtyvät kustannukset yhteensä]]-Taulukko13[[#This Row],[Siirtyvät tulot yhteensä]]</f>
        <v>-238144.62011550367</v>
      </c>
      <c r="O172" s="179">
        <f>Taulukko13[[#This Row],[Siirtyvien kustannusten ja tulojen erotus]]*$O$1</f>
        <v>142886.77206930218</v>
      </c>
    </row>
    <row r="173" spans="1:15" x14ac:dyDescent="0.2">
      <c r="A173">
        <v>561</v>
      </c>
      <c r="B173" t="s">
        <v>175</v>
      </c>
      <c r="C173" s="64">
        <v>1317</v>
      </c>
      <c r="D173" s="65">
        <v>5196950.2702006986</v>
      </c>
      <c r="E173" s="65">
        <v>11454.576090645269</v>
      </c>
      <c r="F173" s="65">
        <f>Taulukko13[[#This Row],[Siirtyvät sote- ja pela-kustannukset (TP21+TP22)]]+Taulukko13[[#This Row],[Siirtyvät verotuskustannukset]]</f>
        <v>5208404.8462913437</v>
      </c>
      <c r="G173" s="64">
        <v>2058930.9139682739</v>
      </c>
      <c r="H173" s="64">
        <v>245000.46823888016</v>
      </c>
      <c r="I173" s="64">
        <v>2286123.4299999997</v>
      </c>
      <c r="J173" s="64">
        <v>666184.24158085254</v>
      </c>
      <c r="K173" s="64">
        <v>-496177.97715050942</v>
      </c>
      <c r="L173" s="64">
        <v>119282.0275009795</v>
      </c>
      <c r="M173" s="65">
        <f>G173+H173+J173+I173-K173+Taulukko13[[#This Row],[Jälkikäteistarkistuksesta aiheutuva valtionosuuden lisäsiirto]]</f>
        <v>5871699.058439495</v>
      </c>
      <c r="N173" s="69">
        <f>Taulukko13[[#This Row],[Siirtyvät kustannukset yhteensä]]-Taulukko13[[#This Row],[Siirtyvät tulot yhteensä]]</f>
        <v>-663294.21214815136</v>
      </c>
      <c r="O173" s="179">
        <f>Taulukko13[[#This Row],[Siirtyvien kustannusten ja tulojen erotus]]*$O$1</f>
        <v>397976.52728889073</v>
      </c>
    </row>
    <row r="174" spans="1:15" x14ac:dyDescent="0.2">
      <c r="A174">
        <v>562</v>
      </c>
      <c r="B174" t="s">
        <v>176</v>
      </c>
      <c r="C174" s="64">
        <v>8935</v>
      </c>
      <c r="D174" s="65">
        <v>40116511.245163456</v>
      </c>
      <c r="E174" s="65">
        <v>83041.987653151198</v>
      </c>
      <c r="F174" s="65">
        <f>Taulukko13[[#This Row],[Siirtyvät sote- ja pela-kustannukset (TP21+TP22)]]+Taulukko13[[#This Row],[Siirtyvät verotuskustannukset]]</f>
        <v>40199553.232816607</v>
      </c>
      <c r="G174" s="64">
        <v>14393863.977553777</v>
      </c>
      <c r="H174" s="64">
        <v>886564.65100901434</v>
      </c>
      <c r="I174" s="64">
        <v>17463268.449999999</v>
      </c>
      <c r="J174" s="64">
        <v>3995195.562121043</v>
      </c>
      <c r="K174" s="64">
        <v>-2626913.04987873</v>
      </c>
      <c r="L174" s="64">
        <v>809252.02408599225</v>
      </c>
      <c r="M174" s="65">
        <f>G174+H174+J174+I174-K174+Taulukko13[[#This Row],[Jälkikäteistarkistuksesta aiheutuva valtionosuuden lisäsiirto]]</f>
        <v>40175057.714648552</v>
      </c>
      <c r="N174" s="69">
        <f>Taulukko13[[#This Row],[Siirtyvät kustannukset yhteensä]]-Taulukko13[[#This Row],[Siirtyvät tulot yhteensä]]</f>
        <v>24495.518168054521</v>
      </c>
      <c r="O174" s="179">
        <f>Taulukko13[[#This Row],[Siirtyvien kustannusten ja tulojen erotus]]*$O$1</f>
        <v>-14697.31090083271</v>
      </c>
    </row>
    <row r="175" spans="1:15" x14ac:dyDescent="0.2">
      <c r="A175">
        <v>563</v>
      </c>
      <c r="B175" t="s">
        <v>177</v>
      </c>
      <c r="C175" s="64">
        <v>7025</v>
      </c>
      <c r="D175" s="65">
        <v>37632805.793262333</v>
      </c>
      <c r="E175" s="65">
        <v>60842.477377197014</v>
      </c>
      <c r="F175" s="65">
        <f>Taulukko13[[#This Row],[Siirtyvät sote- ja pela-kustannukset (TP21+TP22)]]+Taulukko13[[#This Row],[Siirtyvät verotuskustannukset]]</f>
        <v>37693648.270639531</v>
      </c>
      <c r="G175" s="64">
        <v>16691590.681407385</v>
      </c>
      <c r="H175" s="64">
        <v>598340.80166755873</v>
      </c>
      <c r="I175" s="64">
        <v>12846054.460000001</v>
      </c>
      <c r="J175" s="64">
        <v>3041571.5163823199</v>
      </c>
      <c r="K175" s="64">
        <v>-2753507.7258124822</v>
      </c>
      <c r="L175" s="64">
        <v>636261.38435412373</v>
      </c>
      <c r="M175" s="65">
        <f>G175+H175+J175+I175-K175+Taulukko13[[#This Row],[Jälkikäteistarkistuksesta aiheutuva valtionosuuden lisäsiirto]]</f>
        <v>36567326.569623865</v>
      </c>
      <c r="N175" s="69">
        <f>Taulukko13[[#This Row],[Siirtyvät kustannukset yhteensä]]-Taulukko13[[#This Row],[Siirtyvät tulot yhteensä]]</f>
        <v>1126321.7010156661</v>
      </c>
      <c r="O175" s="179">
        <f>Taulukko13[[#This Row],[Siirtyvien kustannusten ja tulojen erotus]]*$O$1</f>
        <v>-675793.02060939954</v>
      </c>
    </row>
    <row r="176" spans="1:15" x14ac:dyDescent="0.2">
      <c r="A176">
        <v>564</v>
      </c>
      <c r="B176" t="s">
        <v>178</v>
      </c>
      <c r="C176" s="64">
        <v>211848</v>
      </c>
      <c r="D176" s="65">
        <v>747127303.01280236</v>
      </c>
      <c r="E176" s="65">
        <v>2304292.4929132727</v>
      </c>
      <c r="F176" s="65">
        <f>Taulukko13[[#This Row],[Siirtyvät sote- ja pela-kustannukset (TP21+TP22)]]+Taulukko13[[#This Row],[Siirtyvät verotuskustannukset]]</f>
        <v>749431595.50571561</v>
      </c>
      <c r="G176" s="64">
        <v>125510386.78729478</v>
      </c>
      <c r="H176" s="64">
        <v>22734225.500301167</v>
      </c>
      <c r="I176" s="64">
        <v>486446537.81999999</v>
      </c>
      <c r="J176" s="64">
        <v>66857690.160354562</v>
      </c>
      <c r="K176" s="64">
        <v>-4093720.1217709738</v>
      </c>
      <c r="L176" s="64">
        <v>19187288.505715646</v>
      </c>
      <c r="M176" s="65">
        <f>G176+H176+J176+I176-K176+Taulukko13[[#This Row],[Jälkikäteistarkistuksesta aiheutuva valtionosuuden lisäsiirto]]</f>
        <v>724829848.89543712</v>
      </c>
      <c r="N176" s="69">
        <f>Taulukko13[[#This Row],[Siirtyvät kustannukset yhteensä]]-Taulukko13[[#This Row],[Siirtyvät tulot yhteensä]]</f>
        <v>24601746.610278487</v>
      </c>
      <c r="O176" s="179">
        <f>Taulukko13[[#This Row],[Siirtyvien kustannusten ja tulojen erotus]]*$O$1</f>
        <v>-14761047.966167089</v>
      </c>
    </row>
    <row r="177" spans="1:15" x14ac:dyDescent="0.2">
      <c r="A177">
        <v>576</v>
      </c>
      <c r="B177" t="s">
        <v>179</v>
      </c>
      <c r="C177" s="64">
        <v>2750</v>
      </c>
      <c r="D177" s="65">
        <v>14902170.84437231</v>
      </c>
      <c r="E177" s="65">
        <v>23127.957259897194</v>
      </c>
      <c r="F177" s="65">
        <f>Taulukko13[[#This Row],[Siirtyvät sote- ja pela-kustannukset (TP21+TP22)]]+Taulukko13[[#This Row],[Siirtyvät verotuskustannukset]]</f>
        <v>14925298.801632207</v>
      </c>
      <c r="G177" s="64">
        <v>7559784.259685548</v>
      </c>
      <c r="H177" s="64">
        <v>491213.40350202494</v>
      </c>
      <c r="I177" s="64">
        <v>4619383.87</v>
      </c>
      <c r="J177" s="64">
        <v>1469848.2141027946</v>
      </c>
      <c r="K177" s="64">
        <v>-1137668.4034743202</v>
      </c>
      <c r="L177" s="64">
        <v>249070.29280766411</v>
      </c>
      <c r="M177" s="65">
        <f>G177+H177+J177+I177-K177+Taulukko13[[#This Row],[Jälkikäteistarkistuksesta aiheutuva valtionosuuden lisäsiirto]]</f>
        <v>15526968.443572354</v>
      </c>
      <c r="N177" s="69">
        <f>Taulukko13[[#This Row],[Siirtyvät kustannukset yhteensä]]-Taulukko13[[#This Row],[Siirtyvät tulot yhteensä]]</f>
        <v>-601669.64194014668</v>
      </c>
      <c r="O177" s="179">
        <f>Taulukko13[[#This Row],[Siirtyvien kustannusten ja tulojen erotus]]*$O$1</f>
        <v>361001.78516408795</v>
      </c>
    </row>
    <row r="178" spans="1:15" x14ac:dyDescent="0.2">
      <c r="A178">
        <v>577</v>
      </c>
      <c r="B178" t="s">
        <v>180</v>
      </c>
      <c r="C178" s="64">
        <v>11138</v>
      </c>
      <c r="D178" s="65">
        <v>38450430.863116883</v>
      </c>
      <c r="E178" s="65">
        <v>120648.24889044922</v>
      </c>
      <c r="F178" s="65">
        <f>Taulukko13[[#This Row],[Siirtyvät sote- ja pela-kustannukset (TP21+TP22)]]+Taulukko13[[#This Row],[Siirtyvät verotuskustannukset]]</f>
        <v>38571079.112007335</v>
      </c>
      <c r="G178" s="64">
        <v>7398032.6006186344</v>
      </c>
      <c r="H178" s="64">
        <v>991149.55567924678</v>
      </c>
      <c r="I178" s="64">
        <v>25668559.510000002</v>
      </c>
      <c r="J178" s="64">
        <v>3757966.9112391598</v>
      </c>
      <c r="K178" s="64">
        <v>-280010.89320243167</v>
      </c>
      <c r="L178" s="64">
        <v>1008779.9713788228</v>
      </c>
      <c r="M178" s="65">
        <f>G178+H178+J178+I178-K178+Taulukko13[[#This Row],[Jälkikäteistarkistuksesta aiheutuva valtionosuuden lisäsiirto]]</f>
        <v>39104499.442118302</v>
      </c>
      <c r="N178" s="69">
        <f>Taulukko13[[#This Row],[Siirtyvät kustannukset yhteensä]]-Taulukko13[[#This Row],[Siirtyvät tulot yhteensä]]</f>
        <v>-533420.33011096716</v>
      </c>
      <c r="O178" s="179">
        <f>Taulukko13[[#This Row],[Siirtyvien kustannusten ja tulojen erotus]]*$O$1</f>
        <v>320052.19806658023</v>
      </c>
    </row>
    <row r="179" spans="1:15" x14ac:dyDescent="0.2">
      <c r="A179">
        <v>578</v>
      </c>
      <c r="B179" t="s">
        <v>181</v>
      </c>
      <c r="C179" s="64">
        <v>3100</v>
      </c>
      <c r="D179" s="65">
        <v>17431264.428201851</v>
      </c>
      <c r="E179" s="65">
        <v>25327.344508322632</v>
      </c>
      <c r="F179" s="65">
        <f>Taulukko13[[#This Row],[Siirtyvät sote- ja pela-kustannukset (TP21+TP22)]]+Taulukko13[[#This Row],[Siirtyvät verotuskustannukset]]</f>
        <v>17456591.772710174</v>
      </c>
      <c r="G179" s="64">
        <v>7778512.594298332</v>
      </c>
      <c r="H179" s="64">
        <v>294117.3279874688</v>
      </c>
      <c r="I179" s="64">
        <v>5302479.7399999993</v>
      </c>
      <c r="J179" s="64">
        <v>1603210.3162889043</v>
      </c>
      <c r="K179" s="64">
        <v>-1631748.2349852084</v>
      </c>
      <c r="L179" s="64">
        <v>280770.1482559123</v>
      </c>
      <c r="M179" s="65">
        <f>G179+H179+J179+I179-K179+Taulukko13[[#This Row],[Jälkikäteistarkistuksesta aiheutuva valtionosuuden lisäsiirto]]</f>
        <v>16890838.361815825</v>
      </c>
      <c r="N179" s="69">
        <f>Taulukko13[[#This Row],[Siirtyvät kustannukset yhteensä]]-Taulukko13[[#This Row],[Siirtyvät tulot yhteensä]]</f>
        <v>565753.41089434922</v>
      </c>
      <c r="O179" s="179">
        <f>Taulukko13[[#This Row],[Siirtyvien kustannusten ja tulojen erotus]]*$O$1</f>
        <v>-339452.04653660947</v>
      </c>
    </row>
    <row r="180" spans="1:15" x14ac:dyDescent="0.2">
      <c r="A180">
        <v>580</v>
      </c>
      <c r="B180" t="s">
        <v>182</v>
      </c>
      <c r="C180" s="64">
        <v>4438</v>
      </c>
      <c r="D180" s="65">
        <v>25692659.741927676</v>
      </c>
      <c r="E180" s="65">
        <v>38465.411653313204</v>
      </c>
      <c r="F180" s="65">
        <f>Taulukko13[[#This Row],[Siirtyvät sote- ja pela-kustannukset (TP21+TP22)]]+Taulukko13[[#This Row],[Siirtyvät verotuskustannukset]]</f>
        <v>25731125.15358099</v>
      </c>
      <c r="G180" s="64">
        <v>12043755.283681465</v>
      </c>
      <c r="H180" s="64">
        <v>532116.78858984704</v>
      </c>
      <c r="I180" s="64">
        <v>7967606.1099999994</v>
      </c>
      <c r="J180" s="64">
        <v>2364912.0805047974</v>
      </c>
      <c r="K180" s="64">
        <v>-1770032.1659737842</v>
      </c>
      <c r="L180" s="64">
        <v>401954.16708378668</v>
      </c>
      <c r="M180" s="65">
        <f>G180+H180+J180+I180-K180+Taulukko13[[#This Row],[Jälkikäteistarkistuksesta aiheutuva valtionosuuden lisäsiirto]]</f>
        <v>25080376.595833674</v>
      </c>
      <c r="N180" s="69">
        <f>Taulukko13[[#This Row],[Siirtyvät kustannukset yhteensä]]-Taulukko13[[#This Row],[Siirtyvät tulot yhteensä]]</f>
        <v>650748.55774731562</v>
      </c>
      <c r="O180" s="179">
        <f>Taulukko13[[#This Row],[Siirtyvien kustannusten ja tulojen erotus]]*$O$1</f>
        <v>-390449.1346483893</v>
      </c>
    </row>
    <row r="181" spans="1:15" x14ac:dyDescent="0.2">
      <c r="A181">
        <v>581</v>
      </c>
      <c r="B181" t="s">
        <v>183</v>
      </c>
      <c r="C181" s="64">
        <v>6240</v>
      </c>
      <c r="D181" s="65">
        <v>31332525.353383705</v>
      </c>
      <c r="E181" s="65">
        <v>54092.236808233378</v>
      </c>
      <c r="F181" s="65">
        <f>Taulukko13[[#This Row],[Siirtyvät sote- ja pela-kustannukset (TP21+TP22)]]+Taulukko13[[#This Row],[Siirtyvät verotuskustannukset]]</f>
        <v>31386617.590191938</v>
      </c>
      <c r="G181" s="64">
        <v>12901000.168517508</v>
      </c>
      <c r="H181" s="64">
        <v>1030725.0779668312</v>
      </c>
      <c r="I181" s="64">
        <v>10922065.859999999</v>
      </c>
      <c r="J181" s="64">
        <v>2884819.1548233973</v>
      </c>
      <c r="K181" s="64">
        <v>-2336072.5545011903</v>
      </c>
      <c r="L181" s="64">
        <v>565163.13713448145</v>
      </c>
      <c r="M181" s="65">
        <f>G181+H181+J181+I181-K181+Taulukko13[[#This Row],[Jälkikäteistarkistuksesta aiheutuva valtionosuuden lisäsiirto]]</f>
        <v>30639845.952943407</v>
      </c>
      <c r="N181" s="69">
        <f>Taulukko13[[#This Row],[Siirtyvät kustannukset yhteensä]]-Taulukko13[[#This Row],[Siirtyvät tulot yhteensä]]</f>
        <v>746771.63724853098</v>
      </c>
      <c r="O181" s="179">
        <f>Taulukko13[[#This Row],[Siirtyvien kustannusten ja tulojen erotus]]*$O$1</f>
        <v>-448062.98234911851</v>
      </c>
    </row>
    <row r="182" spans="1:15" x14ac:dyDescent="0.2">
      <c r="A182">
        <v>583</v>
      </c>
      <c r="B182" t="s">
        <v>184</v>
      </c>
      <c r="C182" s="64">
        <v>947</v>
      </c>
      <c r="D182" s="65">
        <v>6486290.131631677</v>
      </c>
      <c r="E182" s="65">
        <v>8507.0555220624974</v>
      </c>
      <c r="F182" s="65">
        <f>Taulukko13[[#This Row],[Siirtyvät sote- ja pela-kustannukset (TP21+TP22)]]+Taulukko13[[#This Row],[Siirtyvät verotuskustannukset]]</f>
        <v>6494797.1871537399</v>
      </c>
      <c r="G182" s="64">
        <v>2926985.2288909117</v>
      </c>
      <c r="H182" s="64">
        <v>151180.99778446404</v>
      </c>
      <c r="I182" s="64">
        <v>1728627.68</v>
      </c>
      <c r="J182" s="64">
        <v>454530.74292697769</v>
      </c>
      <c r="K182" s="64">
        <v>-303852.15508056857</v>
      </c>
      <c r="L182" s="64">
        <v>85770.751741402884</v>
      </c>
      <c r="M182" s="65">
        <f>G182+H182+J182+I182-K182+Taulukko13[[#This Row],[Jälkikäteistarkistuksesta aiheutuva valtionosuuden lisäsiirto]]</f>
        <v>5650947.5564243253</v>
      </c>
      <c r="N182" s="69">
        <f>Taulukko13[[#This Row],[Siirtyvät kustannukset yhteensä]]-Taulukko13[[#This Row],[Siirtyvät tulot yhteensä]]</f>
        <v>843849.63072941452</v>
      </c>
      <c r="O182" s="179">
        <f>Taulukko13[[#This Row],[Siirtyvien kustannusten ja tulojen erotus]]*$O$1</f>
        <v>-506309.77843764861</v>
      </c>
    </row>
    <row r="183" spans="1:15" x14ac:dyDescent="0.2">
      <c r="A183">
        <v>584</v>
      </c>
      <c r="B183" t="s">
        <v>185</v>
      </c>
      <c r="C183" s="64">
        <v>2653</v>
      </c>
      <c r="D183" s="65">
        <v>12481492.664310003</v>
      </c>
      <c r="E183" s="65">
        <v>18138.841552757196</v>
      </c>
      <c r="F183" s="65">
        <f>Taulukko13[[#This Row],[Siirtyvät sote- ja pela-kustannukset (TP21+TP22)]]+Taulukko13[[#This Row],[Siirtyvät verotuskustannukset]]</f>
        <v>12499631.505862759</v>
      </c>
      <c r="G183" s="64">
        <v>4411382.9963040557</v>
      </c>
      <c r="H183" s="64">
        <v>310785.61675609532</v>
      </c>
      <c r="I183" s="64">
        <v>3697364.0500000003</v>
      </c>
      <c r="J183" s="64">
        <v>1241553.4308920708</v>
      </c>
      <c r="K183" s="64">
        <v>-1904615.0386579824</v>
      </c>
      <c r="L183" s="64">
        <v>240284.90429772105</v>
      </c>
      <c r="M183" s="65">
        <f>G183+H183+J183+I183-K183+Taulukko13[[#This Row],[Jälkikäteistarkistuksesta aiheutuva valtionosuuden lisäsiirto]]</f>
        <v>11805986.036907924</v>
      </c>
      <c r="N183" s="69">
        <f>Taulukko13[[#This Row],[Siirtyvät kustannukset yhteensä]]-Taulukko13[[#This Row],[Siirtyvät tulot yhteensä]]</f>
        <v>693645.46895483509</v>
      </c>
      <c r="O183" s="179">
        <f>Taulukko13[[#This Row],[Siirtyvien kustannusten ja tulojen erotus]]*$O$1</f>
        <v>-416187.28137290094</v>
      </c>
    </row>
    <row r="184" spans="1:15" x14ac:dyDescent="0.2">
      <c r="A184">
        <v>588</v>
      </c>
      <c r="B184" t="s">
        <v>186</v>
      </c>
      <c r="C184" s="64">
        <v>1600</v>
      </c>
      <c r="D184" s="65">
        <v>9944443.3781376742</v>
      </c>
      <c r="E184" s="65">
        <v>13391.665535309145</v>
      </c>
      <c r="F184" s="65">
        <f>Taulukko13[[#This Row],[Siirtyvät sote- ja pela-kustannukset (TP21+TP22)]]+Taulukko13[[#This Row],[Siirtyvät verotuskustannukset]]</f>
        <v>9957835.0436729826</v>
      </c>
      <c r="G184" s="64">
        <v>4114572.9464789815</v>
      </c>
      <c r="H184" s="64">
        <v>327577.14460734278</v>
      </c>
      <c r="I184" s="64">
        <v>2631586.46</v>
      </c>
      <c r="J184" s="64">
        <v>905236.1139486708</v>
      </c>
      <c r="K184" s="64">
        <v>-779720.52961134014</v>
      </c>
      <c r="L184" s="64">
        <v>144913.62490627731</v>
      </c>
      <c r="M184" s="65">
        <f>G184+H184+J184+I184-K184+Taulukko13[[#This Row],[Jälkikäteistarkistuksesta aiheutuva valtionosuuden lisäsiirto]]</f>
        <v>8903606.8195526134</v>
      </c>
      <c r="N184" s="69">
        <f>Taulukko13[[#This Row],[Siirtyvät kustannukset yhteensä]]-Taulukko13[[#This Row],[Siirtyvät tulot yhteensä]]</f>
        <v>1054228.2241203692</v>
      </c>
      <c r="O184" s="179">
        <f>Taulukko13[[#This Row],[Siirtyvien kustannusten ja tulojen erotus]]*$O$1</f>
        <v>-632536.93447222142</v>
      </c>
    </row>
    <row r="185" spans="1:15" x14ac:dyDescent="0.2">
      <c r="A185">
        <v>592</v>
      </c>
      <c r="B185" t="s">
        <v>187</v>
      </c>
      <c r="C185" s="64">
        <v>3651</v>
      </c>
      <c r="D185" s="65">
        <v>15151268.930132078</v>
      </c>
      <c r="E185" s="65">
        <v>32272.094089695587</v>
      </c>
      <c r="F185" s="65">
        <f>Taulukko13[[#This Row],[Siirtyvät sote- ja pela-kustannukset (TP21+TP22)]]+Taulukko13[[#This Row],[Siirtyvät verotuskustannukset]]</f>
        <v>15183541.024221774</v>
      </c>
      <c r="G185" s="64">
        <v>3985427.3499410162</v>
      </c>
      <c r="H185" s="64">
        <v>517001.023772805</v>
      </c>
      <c r="I185" s="64">
        <v>6614181.1299999999</v>
      </c>
      <c r="J185" s="64">
        <v>1635712.1745879711</v>
      </c>
      <c r="K185" s="64">
        <v>-1394489.2956252452</v>
      </c>
      <c r="L185" s="64">
        <v>330674.77783301153</v>
      </c>
      <c r="M185" s="65">
        <f>G185+H185+J185+I185-K185+Taulukko13[[#This Row],[Jälkikäteistarkistuksesta aiheutuva valtionosuuden lisäsiirto]]</f>
        <v>14477485.751760049</v>
      </c>
      <c r="N185" s="69">
        <f>Taulukko13[[#This Row],[Siirtyvät kustannukset yhteensä]]-Taulukko13[[#This Row],[Siirtyvät tulot yhteensä]]</f>
        <v>706055.2724617254</v>
      </c>
      <c r="O185" s="179">
        <f>Taulukko13[[#This Row],[Siirtyvien kustannusten ja tulojen erotus]]*$O$1</f>
        <v>-423633.16347703512</v>
      </c>
    </row>
    <row r="186" spans="1:15" x14ac:dyDescent="0.2">
      <c r="A186">
        <v>593</v>
      </c>
      <c r="B186" t="s">
        <v>188</v>
      </c>
      <c r="C186" s="64">
        <v>17077</v>
      </c>
      <c r="D186" s="65">
        <v>89519665.117495865</v>
      </c>
      <c r="E186" s="65">
        <v>158843.54328366066</v>
      </c>
      <c r="F186" s="65">
        <f>Taulukko13[[#This Row],[Siirtyvät sote- ja pela-kustannukset (TP21+TP22)]]+Taulukko13[[#This Row],[Siirtyvät verotuskustannukset]]</f>
        <v>89678508.660779521</v>
      </c>
      <c r="G186" s="64">
        <v>37991787.372072279</v>
      </c>
      <c r="H186" s="64">
        <v>2069396.0566388923</v>
      </c>
      <c r="I186" s="64">
        <v>33030347.949999999</v>
      </c>
      <c r="J186" s="64">
        <v>7738053.1874699751</v>
      </c>
      <c r="K186" s="64">
        <v>-4756065.7614262002</v>
      </c>
      <c r="L186" s="64">
        <v>1546681.2328278108</v>
      </c>
      <c r="M186" s="65">
        <f>G186+H186+J186+I186-K186+Taulukko13[[#This Row],[Jälkikäteistarkistuksesta aiheutuva valtionosuuden lisäsiirto]]</f>
        <v>87132331.560435146</v>
      </c>
      <c r="N186" s="69">
        <f>Taulukko13[[#This Row],[Siirtyvät kustannukset yhteensä]]-Taulukko13[[#This Row],[Siirtyvät tulot yhteensä]]</f>
        <v>2546177.1003443748</v>
      </c>
      <c r="O186" s="179">
        <f>Taulukko13[[#This Row],[Siirtyvien kustannusten ja tulojen erotus]]*$O$1</f>
        <v>-1527706.2602066246</v>
      </c>
    </row>
    <row r="187" spans="1:15" x14ac:dyDescent="0.2">
      <c r="A187">
        <v>595</v>
      </c>
      <c r="B187" t="s">
        <v>189</v>
      </c>
      <c r="C187" s="64">
        <v>4140</v>
      </c>
      <c r="D187" s="65">
        <v>24124241.648487486</v>
      </c>
      <c r="E187" s="65">
        <v>30400.583313893283</v>
      </c>
      <c r="F187" s="65">
        <f>Taulukko13[[#This Row],[Siirtyvät sote- ja pela-kustannukset (TP21+TP22)]]+Taulukko13[[#This Row],[Siirtyvät verotuskustannukset]]</f>
        <v>24154642.231801379</v>
      </c>
      <c r="G187" s="64">
        <v>13817859.186405368</v>
      </c>
      <c r="H187" s="64">
        <v>715966.8714699212</v>
      </c>
      <c r="I187" s="64">
        <v>6001666.5299999993</v>
      </c>
      <c r="J187" s="64">
        <v>2220844.8074965212</v>
      </c>
      <c r="K187" s="64">
        <v>-2649256.7143610618</v>
      </c>
      <c r="L187" s="64">
        <v>374964.00444499252</v>
      </c>
      <c r="M187" s="65">
        <f>G187+H187+J187+I187-K187+Taulukko13[[#This Row],[Jälkikäteistarkistuksesta aiheutuva valtionosuuden lisäsiirto]]</f>
        <v>25780558.114177864</v>
      </c>
      <c r="N187" s="69">
        <f>Taulukko13[[#This Row],[Siirtyvät kustannukset yhteensä]]-Taulukko13[[#This Row],[Siirtyvät tulot yhteensä]]</f>
        <v>-1625915.8823764846</v>
      </c>
      <c r="O187" s="179">
        <f>Taulukko13[[#This Row],[Siirtyvien kustannusten ja tulojen erotus]]*$O$1</f>
        <v>975549.52942589053</v>
      </c>
    </row>
    <row r="188" spans="1:15" x14ac:dyDescent="0.2">
      <c r="A188">
        <v>598</v>
      </c>
      <c r="B188" t="s">
        <v>190</v>
      </c>
      <c r="C188" s="64">
        <v>19207</v>
      </c>
      <c r="D188" s="65">
        <v>92277160.666760921</v>
      </c>
      <c r="E188" s="65">
        <v>206466.14578961662</v>
      </c>
      <c r="F188" s="65">
        <f>Taulukko13[[#This Row],[Siirtyvät sote- ja pela-kustannukset (TP21+TP22)]]+Taulukko13[[#This Row],[Siirtyvät verotuskustannukset]]</f>
        <v>92483626.812550545</v>
      </c>
      <c r="G188" s="64">
        <v>25733603.489776462</v>
      </c>
      <c r="H188" s="64">
        <v>3512428.9800153729</v>
      </c>
      <c r="I188" s="64">
        <v>42110507.359999999</v>
      </c>
      <c r="J188" s="64">
        <v>6988939.1495769601</v>
      </c>
      <c r="K188" s="64">
        <v>-592211.09033365396</v>
      </c>
      <c r="L188" s="64">
        <v>1739597.4959842926</v>
      </c>
      <c r="M188" s="65">
        <f>G188+H188+J188+I188-K188+Taulukko13[[#This Row],[Jälkikäteistarkistuksesta aiheutuva valtionosuuden lisäsiirto]]</f>
        <v>80677287.565686747</v>
      </c>
      <c r="N188" s="69">
        <f>Taulukko13[[#This Row],[Siirtyvät kustannukset yhteensä]]-Taulukko13[[#This Row],[Siirtyvät tulot yhteensä]]</f>
        <v>11806339.246863797</v>
      </c>
      <c r="O188" s="179">
        <f>Taulukko13[[#This Row],[Siirtyvien kustannusten ja tulojen erotus]]*$O$1</f>
        <v>-7083803.5481182765</v>
      </c>
    </row>
    <row r="189" spans="1:15" x14ac:dyDescent="0.2">
      <c r="A189">
        <v>599</v>
      </c>
      <c r="B189" t="s">
        <v>191</v>
      </c>
      <c r="C189" s="64">
        <v>11206</v>
      </c>
      <c r="D189" s="65">
        <v>39831750.790782787</v>
      </c>
      <c r="E189" s="65">
        <v>97375.115536504993</v>
      </c>
      <c r="F189" s="65">
        <f>Taulukko13[[#This Row],[Siirtyvät sote- ja pela-kustannukset (TP21+TP22)]]+Taulukko13[[#This Row],[Siirtyvät verotuskustannukset]]</f>
        <v>39929125.90631929</v>
      </c>
      <c r="G189" s="64">
        <v>5278935.5512875393</v>
      </c>
      <c r="H189" s="64">
        <v>1368109.8718494154</v>
      </c>
      <c r="I189" s="64">
        <v>20148922.280000001</v>
      </c>
      <c r="J189" s="64">
        <v>4601221.3899281481</v>
      </c>
      <c r="K189" s="64">
        <v>-4221414.1912494441</v>
      </c>
      <c r="L189" s="64">
        <v>1014938.8004373397</v>
      </c>
      <c r="M189" s="65">
        <f>G189+H189+J189+I189-K189+Taulukko13[[#This Row],[Jälkikäteistarkistuksesta aiheutuva valtionosuuden lisäsiirto]]</f>
        <v>36633542.084751889</v>
      </c>
      <c r="N189" s="69">
        <f>Taulukko13[[#This Row],[Siirtyvät kustannukset yhteensä]]-Taulukko13[[#This Row],[Siirtyvät tulot yhteensä]]</f>
        <v>3295583.8215674013</v>
      </c>
      <c r="O189" s="179">
        <f>Taulukko13[[#This Row],[Siirtyvien kustannusten ja tulojen erotus]]*$O$1</f>
        <v>-1977350.2929404404</v>
      </c>
    </row>
    <row r="190" spans="1:15" x14ac:dyDescent="0.2">
      <c r="A190">
        <v>601</v>
      </c>
      <c r="B190" t="s">
        <v>192</v>
      </c>
      <c r="C190" s="64">
        <v>3786</v>
      </c>
      <c r="D190" s="65">
        <v>20543577.958208002</v>
      </c>
      <c r="E190" s="65">
        <v>30670.30484282161</v>
      </c>
      <c r="F190" s="65">
        <f>Taulukko13[[#This Row],[Siirtyvät sote- ja pela-kustannukset (TP21+TP22)]]+Taulukko13[[#This Row],[Siirtyvät verotuskustannukset]]</f>
        <v>20574248.263050824</v>
      </c>
      <c r="G190" s="64">
        <v>10552546.950988766</v>
      </c>
      <c r="H190" s="64">
        <v>835174.31416786113</v>
      </c>
      <c r="I190" s="64">
        <v>5942059.5999999996</v>
      </c>
      <c r="J190" s="64">
        <v>1996360.8589656877</v>
      </c>
      <c r="K190" s="64">
        <v>-2197728.4629260777</v>
      </c>
      <c r="L190" s="64">
        <v>342901.86493447865</v>
      </c>
      <c r="M190" s="65">
        <f>G190+H190+J190+I190-K190+Taulukko13[[#This Row],[Jälkikäteistarkistuksesta aiheutuva valtionosuuden lisäsiirto]]</f>
        <v>21866772.051982872</v>
      </c>
      <c r="N190" s="69">
        <f>Taulukko13[[#This Row],[Siirtyvät kustannukset yhteensä]]-Taulukko13[[#This Row],[Siirtyvät tulot yhteensä]]</f>
        <v>-1292523.7889320478</v>
      </c>
      <c r="O190" s="179">
        <f>Taulukko13[[#This Row],[Siirtyvien kustannusten ja tulojen erotus]]*$O$1</f>
        <v>775514.27335922851</v>
      </c>
    </row>
    <row r="191" spans="1:15" x14ac:dyDescent="0.2">
      <c r="A191">
        <v>604</v>
      </c>
      <c r="B191" t="s">
        <v>193</v>
      </c>
      <c r="C191" s="64">
        <v>20405</v>
      </c>
      <c r="D191" s="65">
        <v>64884584.849428132</v>
      </c>
      <c r="E191" s="65">
        <v>276265.25053988479</v>
      </c>
      <c r="F191" s="65">
        <f>Taulukko13[[#This Row],[Siirtyvät sote- ja pela-kustannukset (TP21+TP22)]]+Taulukko13[[#This Row],[Siirtyvät verotuskustannukset]]</f>
        <v>65160850.099968016</v>
      </c>
      <c r="G191" s="64">
        <v>7953508.6769853458</v>
      </c>
      <c r="H191" s="64">
        <v>2752382.9054887267</v>
      </c>
      <c r="I191" s="64">
        <v>58294099.50999999</v>
      </c>
      <c r="J191" s="64">
        <v>4894006.0345449969</v>
      </c>
      <c r="K191" s="64">
        <v>3981688.3363613989</v>
      </c>
      <c r="L191" s="64">
        <v>1848101.5726328676</v>
      </c>
      <c r="M191" s="65">
        <f>G191+H191+J191+I191-K191+Taulukko13[[#This Row],[Jälkikäteistarkistuksesta aiheutuva valtionosuuden lisäsiirto]]</f>
        <v>71760410.363290533</v>
      </c>
      <c r="N191" s="69">
        <f>Taulukko13[[#This Row],[Siirtyvät kustannukset yhteensä]]-Taulukko13[[#This Row],[Siirtyvät tulot yhteensä]]</f>
        <v>-6599560.2633225173</v>
      </c>
      <c r="O191" s="179">
        <f>Taulukko13[[#This Row],[Siirtyvien kustannusten ja tulojen erotus]]*$O$1</f>
        <v>3959736.1579935094</v>
      </c>
    </row>
    <row r="192" spans="1:15" x14ac:dyDescent="0.2">
      <c r="A192">
        <v>607</v>
      </c>
      <c r="B192" t="s">
        <v>194</v>
      </c>
      <c r="C192" s="64">
        <v>4084</v>
      </c>
      <c r="D192" s="65">
        <v>21074265.122568704</v>
      </c>
      <c r="E192" s="65">
        <v>29065.042187999574</v>
      </c>
      <c r="F192" s="65">
        <f>Taulukko13[[#This Row],[Siirtyvät sote- ja pela-kustannukset (TP21+TP22)]]+Taulukko13[[#This Row],[Siirtyvät verotuskustannukset]]</f>
        <v>21103330.164756704</v>
      </c>
      <c r="G192" s="64">
        <v>8529866.5673698187</v>
      </c>
      <c r="H192" s="64">
        <v>579144.35372267733</v>
      </c>
      <c r="I192" s="64">
        <v>5843373.8000000007</v>
      </c>
      <c r="J192" s="64">
        <v>2179211.9177650558</v>
      </c>
      <c r="K192" s="64">
        <v>-2679674.6346803079</v>
      </c>
      <c r="L192" s="64">
        <v>369892.02757327282</v>
      </c>
      <c r="M192" s="65">
        <f>G192+H192+J192+I192-K192+Taulukko13[[#This Row],[Jälkikäteistarkistuksesta aiheutuva valtionosuuden lisäsiirto]]</f>
        <v>20181163.301111132</v>
      </c>
      <c r="N192" s="69">
        <f>Taulukko13[[#This Row],[Siirtyvät kustannukset yhteensä]]-Taulukko13[[#This Row],[Siirtyvät tulot yhteensä]]</f>
        <v>922166.86364557222</v>
      </c>
      <c r="O192" s="179">
        <f>Taulukko13[[#This Row],[Siirtyvien kustannusten ja tulojen erotus]]*$O$1</f>
        <v>-553300.11818734324</v>
      </c>
    </row>
    <row r="193" spans="1:15" x14ac:dyDescent="0.2">
      <c r="A193">
        <v>608</v>
      </c>
      <c r="B193" t="s">
        <v>195</v>
      </c>
      <c r="C193" s="64">
        <v>1980</v>
      </c>
      <c r="D193" s="65">
        <v>9924779.3352333233</v>
      </c>
      <c r="E193" s="65">
        <v>16559.902171489128</v>
      </c>
      <c r="F193" s="65">
        <f>Taulukko13[[#This Row],[Siirtyvät sote- ja pela-kustannukset (TP21+TP22)]]+Taulukko13[[#This Row],[Siirtyvät verotuskustannukset]]</f>
        <v>9941339.2374048121</v>
      </c>
      <c r="G193" s="64">
        <v>3829191.3529191851</v>
      </c>
      <c r="H193" s="64">
        <v>269023.25436087558</v>
      </c>
      <c r="I193" s="64">
        <v>3390227.32</v>
      </c>
      <c r="J193" s="64">
        <v>984194.9973053931</v>
      </c>
      <c r="K193" s="64">
        <v>-962521.93413835322</v>
      </c>
      <c r="L193" s="64">
        <v>179330.61082151814</v>
      </c>
      <c r="M193" s="65">
        <f>G193+H193+J193+I193-K193+Taulukko13[[#This Row],[Jälkikäteistarkistuksesta aiheutuva valtionosuuden lisäsiirto]]</f>
        <v>9614489.4695453271</v>
      </c>
      <c r="N193" s="69">
        <f>Taulukko13[[#This Row],[Siirtyvät kustannukset yhteensä]]-Taulukko13[[#This Row],[Siirtyvät tulot yhteensä]]</f>
        <v>326849.767859485</v>
      </c>
      <c r="O193" s="179">
        <f>Taulukko13[[#This Row],[Siirtyvien kustannusten ja tulojen erotus]]*$O$1</f>
        <v>-196109.86071569097</v>
      </c>
    </row>
    <row r="194" spans="1:15" x14ac:dyDescent="0.2">
      <c r="A194">
        <v>609</v>
      </c>
      <c r="B194" t="s">
        <v>196</v>
      </c>
      <c r="C194" s="64">
        <v>83205</v>
      </c>
      <c r="D194" s="65">
        <v>362326763.0107317</v>
      </c>
      <c r="E194" s="65">
        <v>842329.74151557917</v>
      </c>
      <c r="F194" s="65">
        <f>Taulukko13[[#This Row],[Siirtyvät sote- ja pela-kustannukset (TP21+TP22)]]+Taulukko13[[#This Row],[Siirtyvät verotuskustannukset]]</f>
        <v>363169092.75224727</v>
      </c>
      <c r="G194" s="64">
        <v>99709893.382741645</v>
      </c>
      <c r="H194" s="64">
        <v>7889797.2623165492</v>
      </c>
      <c r="I194" s="64">
        <v>178240263.08000004</v>
      </c>
      <c r="J194" s="64">
        <v>31146088.493806507</v>
      </c>
      <c r="K194" s="64">
        <v>-12327789.077922951</v>
      </c>
      <c r="L194" s="64">
        <v>7535961.3502042517</v>
      </c>
      <c r="M194" s="65">
        <f>G194+H194+J194+I194-K194+Taulukko13[[#This Row],[Jälkikäteistarkistuksesta aiheutuva valtionosuuden lisäsiirto]]</f>
        <v>336849792.64699191</v>
      </c>
      <c r="N194" s="69">
        <f>Taulukko13[[#This Row],[Siirtyvät kustannukset yhteensä]]-Taulukko13[[#This Row],[Siirtyvät tulot yhteensä]]</f>
        <v>26319300.105255365</v>
      </c>
      <c r="O194" s="179">
        <f>Taulukko13[[#This Row],[Siirtyvien kustannusten ja tulojen erotus]]*$O$1</f>
        <v>-15791580.063153217</v>
      </c>
    </row>
    <row r="195" spans="1:15" x14ac:dyDescent="0.2">
      <c r="A195">
        <v>611</v>
      </c>
      <c r="B195" t="s">
        <v>197</v>
      </c>
      <c r="C195" s="64">
        <v>5011</v>
      </c>
      <c r="D195" s="65">
        <v>15249769.442936754</v>
      </c>
      <c r="E195" s="65">
        <v>57093.719828963913</v>
      </c>
      <c r="F195" s="65">
        <f>Taulukko13[[#This Row],[Siirtyvät sote- ja pela-kustannukset (TP21+TP22)]]+Taulukko13[[#This Row],[Siirtyvät verotuskustannukset]]</f>
        <v>15306863.162765717</v>
      </c>
      <c r="G195" s="64">
        <v>1483497.1281135036</v>
      </c>
      <c r="H195" s="64">
        <v>236125.18077231938</v>
      </c>
      <c r="I195" s="64">
        <v>12379905.09</v>
      </c>
      <c r="J195" s="64">
        <v>1782093.0374852777</v>
      </c>
      <c r="K195" s="64">
        <v>168478.48371210453</v>
      </c>
      <c r="L195" s="64">
        <v>453851.35900334723</v>
      </c>
      <c r="M195" s="65">
        <f>G195+H195+J195+I195-K195+Taulukko13[[#This Row],[Jälkikäteistarkistuksesta aiheutuva valtionosuuden lisäsiirto]]</f>
        <v>16166993.311662342</v>
      </c>
      <c r="N195" s="69">
        <f>Taulukko13[[#This Row],[Siirtyvät kustannukset yhteensä]]-Taulukko13[[#This Row],[Siirtyvät tulot yhteensä]]</f>
        <v>-860130.14889662527</v>
      </c>
      <c r="O195" s="179">
        <f>Taulukko13[[#This Row],[Siirtyvien kustannusten ja tulojen erotus]]*$O$1</f>
        <v>516078.08933797502</v>
      </c>
    </row>
    <row r="196" spans="1:15" x14ac:dyDescent="0.2">
      <c r="A196">
        <v>614</v>
      </c>
      <c r="B196" t="s">
        <v>198</v>
      </c>
      <c r="C196" s="64">
        <v>2999</v>
      </c>
      <c r="D196" s="65">
        <v>20696439.053834282</v>
      </c>
      <c r="E196" s="65">
        <v>23291.338270234817</v>
      </c>
      <c r="F196" s="65">
        <f>Taulukko13[[#This Row],[Siirtyvät sote- ja pela-kustannukset (TP21+TP22)]]+Taulukko13[[#This Row],[Siirtyvät verotuskustannukset]]</f>
        <v>20719730.392104518</v>
      </c>
      <c r="G196" s="64">
        <v>10615705.411704395</v>
      </c>
      <c r="H196" s="64">
        <v>341204.39406728512</v>
      </c>
      <c r="I196" s="64">
        <v>4805495.2699999996</v>
      </c>
      <c r="J196" s="64">
        <v>1758367.4232313819</v>
      </c>
      <c r="K196" s="64">
        <v>-1790195.7809252101</v>
      </c>
      <c r="L196" s="64">
        <v>271622.47568370349</v>
      </c>
      <c r="M196" s="65">
        <f>G196+H196+J196+I196-K196+Taulukko13[[#This Row],[Jälkikäteistarkistuksesta aiheutuva valtionosuuden lisäsiirto]]</f>
        <v>19582590.755611975</v>
      </c>
      <c r="N196" s="69">
        <f>Taulukko13[[#This Row],[Siirtyvät kustannukset yhteensä]]-Taulukko13[[#This Row],[Siirtyvät tulot yhteensä]]</f>
        <v>1137139.6364925429</v>
      </c>
      <c r="O196" s="179">
        <f>Taulukko13[[#This Row],[Siirtyvien kustannusten ja tulojen erotus]]*$O$1</f>
        <v>-682283.78189552564</v>
      </c>
    </row>
    <row r="197" spans="1:15" x14ac:dyDescent="0.2">
      <c r="A197">
        <v>615</v>
      </c>
      <c r="B197" t="s">
        <v>199</v>
      </c>
      <c r="C197" s="64">
        <v>7603</v>
      </c>
      <c r="D197" s="65">
        <v>38097324.041172102</v>
      </c>
      <c r="E197" s="65">
        <v>56861.331684852594</v>
      </c>
      <c r="F197" s="65">
        <f>Taulukko13[[#This Row],[Siirtyvät sote- ja pela-kustannukset (TP21+TP22)]]+Taulukko13[[#This Row],[Siirtyvät verotuskustannukset]]</f>
        <v>38154185.372856952</v>
      </c>
      <c r="G197" s="64">
        <v>20054232.400385045</v>
      </c>
      <c r="H197" s="64">
        <v>1230964.5163882975</v>
      </c>
      <c r="I197" s="64">
        <v>11333714.819999998</v>
      </c>
      <c r="J197" s="64">
        <v>3655606.8209520848</v>
      </c>
      <c r="K197" s="64">
        <v>-4601392.8698858954</v>
      </c>
      <c r="L197" s="64">
        <v>688611.4313515164</v>
      </c>
      <c r="M197" s="65">
        <f>G197+H197+J197+I197-K197+Taulukko13[[#This Row],[Jälkikäteistarkistuksesta aiheutuva valtionosuuden lisäsiirto]]</f>
        <v>41564522.858962834</v>
      </c>
      <c r="N197" s="69">
        <f>Taulukko13[[#This Row],[Siirtyvät kustannukset yhteensä]]-Taulukko13[[#This Row],[Siirtyvät tulot yhteensä]]</f>
        <v>-3410337.4861058816</v>
      </c>
      <c r="O197" s="179">
        <f>Taulukko13[[#This Row],[Siirtyvien kustannusten ja tulojen erotus]]*$O$1</f>
        <v>2046202.4916635286</v>
      </c>
    </row>
    <row r="198" spans="1:15" x14ac:dyDescent="0.2">
      <c r="A198">
        <v>616</v>
      </c>
      <c r="B198" t="s">
        <v>200</v>
      </c>
      <c r="C198" s="64">
        <v>1807</v>
      </c>
      <c r="D198" s="65">
        <v>7399940.0684449971</v>
      </c>
      <c r="E198" s="65">
        <v>17531.683695344287</v>
      </c>
      <c r="F198" s="65">
        <f>Taulukko13[[#This Row],[Siirtyvät sote- ja pela-kustannukset (TP21+TP22)]]+Taulukko13[[#This Row],[Siirtyvät verotuskustannukset]]</f>
        <v>7417471.7521403413</v>
      </c>
      <c r="G198" s="64">
        <v>1697120.6043577378</v>
      </c>
      <c r="H198" s="64">
        <v>119468.34533517875</v>
      </c>
      <c r="I198" s="64">
        <v>3754517.3200000003</v>
      </c>
      <c r="J198" s="64">
        <v>905177.68596500857</v>
      </c>
      <c r="K198" s="64">
        <v>-424651.53969784314</v>
      </c>
      <c r="L198" s="64">
        <v>163661.82512852692</v>
      </c>
      <c r="M198" s="65">
        <f>G198+H198+J198+I198-K198+Taulukko13[[#This Row],[Jälkikäteistarkistuksesta aiheutuva valtionosuuden lisäsiirto]]</f>
        <v>7064597.3204842955</v>
      </c>
      <c r="N198" s="69">
        <f>Taulukko13[[#This Row],[Siirtyvät kustannukset yhteensä]]-Taulukko13[[#This Row],[Siirtyvät tulot yhteensä]]</f>
        <v>352874.43165604584</v>
      </c>
      <c r="O198" s="179">
        <f>Taulukko13[[#This Row],[Siirtyvien kustannusten ja tulojen erotus]]*$O$1</f>
        <v>-211724.65899362747</v>
      </c>
    </row>
    <row r="199" spans="1:15" x14ac:dyDescent="0.2">
      <c r="A199">
        <v>619</v>
      </c>
      <c r="B199" t="s">
        <v>201</v>
      </c>
      <c r="C199" s="64">
        <v>2675</v>
      </c>
      <c r="D199" s="65">
        <v>13268919.397498846</v>
      </c>
      <c r="E199" s="65">
        <v>21129.184875891809</v>
      </c>
      <c r="F199" s="65">
        <f>Taulukko13[[#This Row],[Siirtyvät sote- ja pela-kustannukset (TP21+TP22)]]+Taulukko13[[#This Row],[Siirtyvät verotuskustannukset]]</f>
        <v>13290048.582374739</v>
      </c>
      <c r="G199" s="64">
        <v>6619575.432017196</v>
      </c>
      <c r="H199" s="64">
        <v>260447.18453529431</v>
      </c>
      <c r="I199" s="64">
        <v>4408480.2700000005</v>
      </c>
      <c r="J199" s="64">
        <v>1538216.5470358238</v>
      </c>
      <c r="K199" s="64">
        <v>-1510799.3460243859</v>
      </c>
      <c r="L199" s="64">
        <v>242277.46664018236</v>
      </c>
      <c r="M199" s="65">
        <f>G199+H199+J199+I199-K199+Taulukko13[[#This Row],[Jälkikäteistarkistuksesta aiheutuva valtionosuuden lisäsiirto]]</f>
        <v>14579796.246252883</v>
      </c>
      <c r="N199" s="69">
        <f>Taulukko13[[#This Row],[Siirtyvät kustannukset yhteensä]]-Taulukko13[[#This Row],[Siirtyvät tulot yhteensä]]</f>
        <v>-1289747.6638781447</v>
      </c>
      <c r="O199" s="179">
        <f>Taulukko13[[#This Row],[Siirtyvien kustannusten ja tulojen erotus]]*$O$1</f>
        <v>773848.59832688665</v>
      </c>
    </row>
    <row r="200" spans="1:15" x14ac:dyDescent="0.2">
      <c r="A200">
        <v>620</v>
      </c>
      <c r="B200" t="s">
        <v>202</v>
      </c>
      <c r="C200" s="64">
        <v>2380</v>
      </c>
      <c r="D200" s="65">
        <v>16154461.233047374</v>
      </c>
      <c r="E200" s="65">
        <v>19171.754753552359</v>
      </c>
      <c r="F200" s="65">
        <f>Taulukko13[[#This Row],[Siirtyvät sote- ja pela-kustannukset (TP21+TP22)]]+Taulukko13[[#This Row],[Siirtyvät verotuskustannukset]]</f>
        <v>16173632.987800926</v>
      </c>
      <c r="G200" s="64">
        <v>9626236.8777879979</v>
      </c>
      <c r="H200" s="64">
        <v>593552.23757648584</v>
      </c>
      <c r="I200" s="64">
        <v>3642840.8200000003</v>
      </c>
      <c r="J200" s="64">
        <v>1313761.0568428261</v>
      </c>
      <c r="K200" s="64">
        <v>-1248746.8581390816</v>
      </c>
      <c r="L200" s="64">
        <v>215559.01704808749</v>
      </c>
      <c r="M200" s="65">
        <f>G200+H200+J200+I200-K200+Taulukko13[[#This Row],[Jälkikäteistarkistuksesta aiheutuva valtionosuuden lisäsiirto]]</f>
        <v>16640696.867394479</v>
      </c>
      <c r="N200" s="69">
        <f>Taulukko13[[#This Row],[Siirtyvät kustannukset yhteensä]]-Taulukko13[[#This Row],[Siirtyvät tulot yhteensä]]</f>
        <v>-467063.87959355302</v>
      </c>
      <c r="O200" s="179">
        <f>Taulukko13[[#This Row],[Siirtyvien kustannusten ja tulojen erotus]]*$O$1</f>
        <v>280238.32775613177</v>
      </c>
    </row>
    <row r="201" spans="1:15" x14ac:dyDescent="0.2">
      <c r="A201">
        <v>623</v>
      </c>
      <c r="B201" t="s">
        <v>203</v>
      </c>
      <c r="C201" s="64">
        <v>2107</v>
      </c>
      <c r="D201" s="65">
        <v>11940163.763949197</v>
      </c>
      <c r="E201" s="65">
        <v>22304.021002496265</v>
      </c>
      <c r="F201" s="65">
        <f>Taulukko13[[#This Row],[Siirtyvät sote- ja pela-kustannukset (TP21+TP22)]]+Taulukko13[[#This Row],[Siirtyvät verotuskustannukset]]</f>
        <v>11962467.784951692</v>
      </c>
      <c r="G201" s="64">
        <v>6305350.5927892299</v>
      </c>
      <c r="H201" s="64">
        <v>600804.41133162891</v>
      </c>
      <c r="I201" s="64">
        <v>4327727.22</v>
      </c>
      <c r="J201" s="64">
        <v>1104412.5035897675</v>
      </c>
      <c r="K201" s="64">
        <v>-279399.68075013877</v>
      </c>
      <c r="L201" s="64">
        <v>190833.12979845391</v>
      </c>
      <c r="M201" s="65">
        <f>G201+H201+J201+I201-K201+Taulukko13[[#This Row],[Jälkikäteistarkistuksesta aiheutuva valtionosuuden lisäsiirto]]</f>
        <v>12808527.538259219</v>
      </c>
      <c r="N201" s="69">
        <f>Taulukko13[[#This Row],[Siirtyvät kustannukset yhteensä]]-Taulukko13[[#This Row],[Siirtyvät tulot yhteensä]]</f>
        <v>-846059.75330752693</v>
      </c>
      <c r="O201" s="179">
        <f>Taulukko13[[#This Row],[Siirtyvien kustannusten ja tulojen erotus]]*$O$1</f>
        <v>507635.85198451602</v>
      </c>
    </row>
    <row r="202" spans="1:15" x14ac:dyDescent="0.2">
      <c r="A202">
        <v>624</v>
      </c>
      <c r="B202" t="s">
        <v>204</v>
      </c>
      <c r="C202" s="64">
        <v>5117</v>
      </c>
      <c r="D202" s="65">
        <v>19052707.374981552</v>
      </c>
      <c r="E202" s="65">
        <v>56062.261167899815</v>
      </c>
      <c r="F202" s="65">
        <f>Taulukko13[[#This Row],[Siirtyvät sote- ja pela-kustannukset (TP21+TP22)]]+Taulukko13[[#This Row],[Siirtyvät verotuskustannukset]]</f>
        <v>19108769.636149451</v>
      </c>
      <c r="G202" s="64">
        <v>5709579.6884973776</v>
      </c>
      <c r="H202" s="64">
        <v>376520.73038607207</v>
      </c>
      <c r="I202" s="64">
        <v>12011587.560000001</v>
      </c>
      <c r="J202" s="64">
        <v>1715132.6040068793</v>
      </c>
      <c r="K202" s="64">
        <v>-42312.073125440962</v>
      </c>
      <c r="L202" s="64">
        <v>463451.88665338809</v>
      </c>
      <c r="M202" s="65">
        <f>G202+H202+J202+I202-K202+Taulukko13[[#This Row],[Jälkikäteistarkistuksesta aiheutuva valtionosuuden lisäsiirto]]</f>
        <v>20318584.542669158</v>
      </c>
      <c r="N202" s="69">
        <f>Taulukko13[[#This Row],[Siirtyvät kustannukset yhteensä]]-Taulukko13[[#This Row],[Siirtyvät tulot yhteensä]]</f>
        <v>-1209814.9065197073</v>
      </c>
      <c r="O202" s="179">
        <f>Taulukko13[[#This Row],[Siirtyvien kustannusten ja tulojen erotus]]*$O$1</f>
        <v>725888.94391182426</v>
      </c>
    </row>
    <row r="203" spans="1:15" x14ac:dyDescent="0.2">
      <c r="A203">
        <v>625</v>
      </c>
      <c r="B203" t="s">
        <v>205</v>
      </c>
      <c r="C203" s="64">
        <v>2991</v>
      </c>
      <c r="D203" s="65">
        <v>13249586.232086778</v>
      </c>
      <c r="E203" s="65">
        <v>29466.178082567636</v>
      </c>
      <c r="F203" s="65">
        <f>Taulukko13[[#This Row],[Siirtyvät sote- ja pela-kustannukset (TP21+TP22)]]+Taulukko13[[#This Row],[Siirtyvät verotuskustannukset]]</f>
        <v>13279052.410169344</v>
      </c>
      <c r="G203" s="64">
        <v>5877204.0339602139</v>
      </c>
      <c r="H203" s="64">
        <v>246139.1901500622</v>
      </c>
      <c r="I203" s="64">
        <v>6265018.1800000006</v>
      </c>
      <c r="J203" s="64">
        <v>1280222.9930144721</v>
      </c>
      <c r="K203" s="64">
        <v>-783343.37637360126</v>
      </c>
      <c r="L203" s="64">
        <v>270897.90755917213</v>
      </c>
      <c r="M203" s="65">
        <f>G203+H203+J203+I203-K203+Taulukko13[[#This Row],[Jälkikäteistarkistuksesta aiheutuva valtionosuuden lisäsiirto]]</f>
        <v>14722825.681057522</v>
      </c>
      <c r="N203" s="69">
        <f>Taulukko13[[#This Row],[Siirtyvät kustannukset yhteensä]]-Taulukko13[[#This Row],[Siirtyvät tulot yhteensä]]</f>
        <v>-1443773.2708881777</v>
      </c>
      <c r="O203" s="179">
        <f>Taulukko13[[#This Row],[Siirtyvien kustannusten ja tulojen erotus]]*$O$1</f>
        <v>866263.96253290644</v>
      </c>
    </row>
    <row r="204" spans="1:15" x14ac:dyDescent="0.2">
      <c r="A204">
        <v>626</v>
      </c>
      <c r="B204" t="s">
        <v>206</v>
      </c>
      <c r="C204" s="64">
        <v>4835</v>
      </c>
      <c r="D204" s="65">
        <v>29453094.418279987</v>
      </c>
      <c r="E204" s="65">
        <v>43792.271088595626</v>
      </c>
      <c r="F204" s="65">
        <f>Taulukko13[[#This Row],[Siirtyvät sote- ja pela-kustannukset (TP21+TP22)]]+Taulukko13[[#This Row],[Siirtyvät verotuskustannukset]]</f>
        <v>29496886.689368583</v>
      </c>
      <c r="G204" s="64">
        <v>15018607.600164548</v>
      </c>
      <c r="H204" s="64">
        <v>1005988.1903280541</v>
      </c>
      <c r="I204" s="64">
        <v>8670813.7300000004</v>
      </c>
      <c r="J204" s="64">
        <v>2245316.3125744998</v>
      </c>
      <c r="K204" s="64">
        <v>-767792.05750596104</v>
      </c>
      <c r="L204" s="64">
        <v>437910.86026365671</v>
      </c>
      <c r="M204" s="65">
        <f>G204+H204+J204+I204-K204+Taulukko13[[#This Row],[Jälkikäteistarkistuksesta aiheutuva valtionosuuden lisäsiirto]]</f>
        <v>28146428.750836719</v>
      </c>
      <c r="N204" s="69">
        <f>Taulukko13[[#This Row],[Siirtyvät kustannukset yhteensä]]-Taulukko13[[#This Row],[Siirtyvät tulot yhteensä]]</f>
        <v>1350457.9385318644</v>
      </c>
      <c r="O204" s="179">
        <f>Taulukko13[[#This Row],[Siirtyvien kustannusten ja tulojen erotus]]*$O$1</f>
        <v>-810274.76311911852</v>
      </c>
    </row>
    <row r="205" spans="1:15" x14ac:dyDescent="0.2">
      <c r="A205">
        <v>630</v>
      </c>
      <c r="B205" t="s">
        <v>207</v>
      </c>
      <c r="C205" s="64">
        <v>1635</v>
      </c>
      <c r="D205" s="65">
        <v>7509125.0703910412</v>
      </c>
      <c r="E205" s="65">
        <v>13573.610989719366</v>
      </c>
      <c r="F205" s="65">
        <f>Taulukko13[[#This Row],[Siirtyvät sote- ja pela-kustannukset (TP21+TP22)]]+Taulukko13[[#This Row],[Siirtyvät verotuskustannukset]]</f>
        <v>7522698.6813807609</v>
      </c>
      <c r="G205" s="64">
        <v>2567881.6474903533</v>
      </c>
      <c r="H205" s="64">
        <v>297985.43045925826</v>
      </c>
      <c r="I205" s="64">
        <v>2701382.76</v>
      </c>
      <c r="J205" s="64">
        <v>671233.53144408658</v>
      </c>
      <c r="K205" s="64">
        <v>-781337.55069369671</v>
      </c>
      <c r="L205" s="64">
        <v>148083.61045110211</v>
      </c>
      <c r="M205" s="65">
        <f>G205+H205+J205+I205-K205+Taulukko13[[#This Row],[Jälkikäteistarkistuksesta aiheutuva valtionosuuden lisäsiirto]]</f>
        <v>7167904.5305384966</v>
      </c>
      <c r="N205" s="69">
        <f>Taulukko13[[#This Row],[Siirtyvät kustannukset yhteensä]]-Taulukko13[[#This Row],[Siirtyvät tulot yhteensä]]</f>
        <v>354794.15084226429</v>
      </c>
      <c r="O205" s="179">
        <f>Taulukko13[[#This Row],[Siirtyvien kustannusten ja tulojen erotus]]*$O$1</f>
        <v>-212876.49050535852</v>
      </c>
    </row>
    <row r="206" spans="1:15" x14ac:dyDescent="0.2">
      <c r="A206">
        <v>631</v>
      </c>
      <c r="B206" t="s">
        <v>208</v>
      </c>
      <c r="C206" s="64">
        <v>1963</v>
      </c>
      <c r="D206" s="65">
        <v>7710414.6403061133</v>
      </c>
      <c r="E206" s="65">
        <v>19820.412400412464</v>
      </c>
      <c r="F206" s="65">
        <f>Taulukko13[[#This Row],[Siirtyvät sote- ja pela-kustannukset (TP21+TP22)]]+Taulukko13[[#This Row],[Siirtyvät verotuskustannukset]]</f>
        <v>7730235.0527065257</v>
      </c>
      <c r="G206" s="64">
        <v>2302996.955077054</v>
      </c>
      <c r="H206" s="64">
        <v>173197.43000468169</v>
      </c>
      <c r="I206" s="64">
        <v>4206529.8600000003</v>
      </c>
      <c r="J206" s="64">
        <v>820217.04998828121</v>
      </c>
      <c r="K206" s="64">
        <v>-286514.08549581718</v>
      </c>
      <c r="L206" s="64">
        <v>177790.90355688895</v>
      </c>
      <c r="M206" s="65">
        <f>G206+H206+J206+I206-K206+Taulukko13[[#This Row],[Jälkikäteistarkistuksesta aiheutuva valtionosuuden lisäsiirto]]</f>
        <v>7967246.2841227232</v>
      </c>
      <c r="N206" s="69">
        <f>Taulukko13[[#This Row],[Siirtyvät kustannukset yhteensä]]-Taulukko13[[#This Row],[Siirtyvät tulot yhteensä]]</f>
        <v>-237011.23141619749</v>
      </c>
      <c r="O206" s="179">
        <f>Taulukko13[[#This Row],[Siirtyvien kustannusten ja tulojen erotus]]*$O$1</f>
        <v>142206.73884971847</v>
      </c>
    </row>
    <row r="207" spans="1:15" x14ac:dyDescent="0.2">
      <c r="A207">
        <v>635</v>
      </c>
      <c r="B207" t="s">
        <v>209</v>
      </c>
      <c r="C207" s="64">
        <v>6347</v>
      </c>
      <c r="D207" s="65">
        <v>28278414.212654479</v>
      </c>
      <c r="E207" s="65">
        <v>57860.564122070944</v>
      </c>
      <c r="F207" s="65">
        <f>Taulukko13[[#This Row],[Siirtyvät sote- ja pela-kustannukset (TP21+TP22)]]+Taulukko13[[#This Row],[Siirtyvät verotuskustannukset]]</f>
        <v>28336274.776776548</v>
      </c>
      <c r="G207" s="64">
        <v>9907953.044198893</v>
      </c>
      <c r="H207" s="64">
        <v>594208.28059348138</v>
      </c>
      <c r="I207" s="64">
        <v>12191271.99</v>
      </c>
      <c r="J207" s="64">
        <v>2962245.4851803533</v>
      </c>
      <c r="K207" s="64">
        <v>-1915037.0663847493</v>
      </c>
      <c r="L207" s="64">
        <v>574854.23580008873</v>
      </c>
      <c r="M207" s="65">
        <f>G207+H207+J207+I207-K207+Taulukko13[[#This Row],[Jälkikäteistarkistuksesta aiheutuva valtionosuuden lisäsiirto]]</f>
        <v>28145570.102157563</v>
      </c>
      <c r="N207" s="69">
        <f>Taulukko13[[#This Row],[Siirtyvät kustannukset yhteensä]]-Taulukko13[[#This Row],[Siirtyvät tulot yhteensä]]</f>
        <v>190704.6746189855</v>
      </c>
      <c r="O207" s="179">
        <f>Taulukko13[[#This Row],[Siirtyvien kustannusten ja tulojen erotus]]*$O$1</f>
        <v>-114422.80477139128</v>
      </c>
    </row>
    <row r="208" spans="1:15" x14ac:dyDescent="0.2">
      <c r="A208">
        <v>636</v>
      </c>
      <c r="B208" t="s">
        <v>210</v>
      </c>
      <c r="C208" s="64">
        <v>8154</v>
      </c>
      <c r="D208" s="65">
        <v>30903693.405049566</v>
      </c>
      <c r="E208" s="65">
        <v>69711.325687682416</v>
      </c>
      <c r="F208" s="65">
        <f>Taulukko13[[#This Row],[Siirtyvät sote- ja pela-kustannukset (TP21+TP22)]]+Taulukko13[[#This Row],[Siirtyvät verotuskustannukset]]</f>
        <v>30973404.73073725</v>
      </c>
      <c r="G208" s="64">
        <v>9326091.5804705322</v>
      </c>
      <c r="H208" s="64">
        <v>926591.11835239339</v>
      </c>
      <c r="I208" s="64">
        <v>14477558.370000001</v>
      </c>
      <c r="J208" s="64">
        <v>3814395.3211643533</v>
      </c>
      <c r="K208" s="64">
        <v>-2917441.8741567107</v>
      </c>
      <c r="L208" s="64">
        <v>738516.06092861574</v>
      </c>
      <c r="M208" s="65">
        <f>G208+H208+J208+I208-K208+Taulukko13[[#This Row],[Jälkikäteistarkistuksesta aiheutuva valtionosuuden lisäsiirto]]</f>
        <v>32200594.325072605</v>
      </c>
      <c r="N208" s="69">
        <f>Taulukko13[[#This Row],[Siirtyvät kustannukset yhteensä]]-Taulukko13[[#This Row],[Siirtyvät tulot yhteensä]]</f>
        <v>-1227189.5943353549</v>
      </c>
      <c r="O208" s="179">
        <f>Taulukko13[[#This Row],[Siirtyvien kustannusten ja tulojen erotus]]*$O$1</f>
        <v>736313.75660121278</v>
      </c>
    </row>
    <row r="209" spans="1:15" x14ac:dyDescent="0.2">
      <c r="A209">
        <v>638</v>
      </c>
      <c r="B209" t="s">
        <v>211</v>
      </c>
      <c r="C209" s="64">
        <v>51232</v>
      </c>
      <c r="D209" s="65">
        <v>181149370.07500255</v>
      </c>
      <c r="E209" s="65">
        <v>722400.63434325031</v>
      </c>
      <c r="F209" s="65">
        <f>Taulukko13[[#This Row],[Siirtyvät sote- ja pela-kustannukset (TP21+TP22)]]+Taulukko13[[#This Row],[Siirtyvät verotuskustannukset]]</f>
        <v>181871770.70934579</v>
      </c>
      <c r="G209" s="64">
        <v>37173647.506630346</v>
      </c>
      <c r="H209" s="64">
        <v>21830911.242562644</v>
      </c>
      <c r="I209" s="64">
        <v>137798349.16999999</v>
      </c>
      <c r="J209" s="64">
        <v>16740874.265005462</v>
      </c>
      <c r="K209" s="64">
        <v>12107867.429783911</v>
      </c>
      <c r="L209" s="64">
        <v>4640134.2694989992</v>
      </c>
      <c r="M209" s="65">
        <f>G209+H209+J209+I209-K209+Taulukko13[[#This Row],[Jälkikäteistarkistuksesta aiheutuva valtionosuuden lisäsiirto]]</f>
        <v>206076049.02391353</v>
      </c>
      <c r="N209" s="69">
        <f>Taulukko13[[#This Row],[Siirtyvät kustannukset yhteensä]]-Taulukko13[[#This Row],[Siirtyvät tulot yhteensä]]</f>
        <v>-24204278.314567745</v>
      </c>
      <c r="O209" s="179">
        <f>Taulukko13[[#This Row],[Siirtyvien kustannusten ja tulojen erotus]]*$O$1</f>
        <v>14522566.988740643</v>
      </c>
    </row>
    <row r="210" spans="1:15" x14ac:dyDescent="0.2">
      <c r="A210">
        <v>678</v>
      </c>
      <c r="B210" t="s">
        <v>212</v>
      </c>
      <c r="C210" s="64">
        <v>24073</v>
      </c>
      <c r="D210" s="65">
        <v>103917983.50056522</v>
      </c>
      <c r="E210" s="65">
        <v>248171.62256732272</v>
      </c>
      <c r="F210" s="65">
        <f>Taulukko13[[#This Row],[Siirtyvät sote- ja pela-kustannukset (TP21+TP22)]]+Taulukko13[[#This Row],[Siirtyvät verotuskustannukset]]</f>
        <v>104166155.12313254</v>
      </c>
      <c r="G210" s="64">
        <v>38276031.584333628</v>
      </c>
      <c r="H210" s="64">
        <v>1740048.488399866</v>
      </c>
      <c r="I210" s="64">
        <v>53098569.700000003</v>
      </c>
      <c r="J210" s="64">
        <v>8060514.7424046192</v>
      </c>
      <c r="K210" s="64">
        <v>-3335255.3677279213</v>
      </c>
      <c r="L210" s="64">
        <v>2180316.0577305085</v>
      </c>
      <c r="M210" s="65">
        <f>G210+H210+J210+I210-K210+Taulukko13[[#This Row],[Jälkikäteistarkistuksesta aiheutuva valtionosuuden lisäsiirto]]</f>
        <v>106690735.94059655</v>
      </c>
      <c r="N210" s="69">
        <f>Taulukko13[[#This Row],[Siirtyvät kustannukset yhteensä]]-Taulukko13[[#This Row],[Siirtyvät tulot yhteensä]]</f>
        <v>-2524580.8174640089</v>
      </c>
      <c r="O210" s="179">
        <f>Taulukko13[[#This Row],[Siirtyvien kustannusten ja tulojen erotus]]*$O$1</f>
        <v>1514748.490478405</v>
      </c>
    </row>
    <row r="211" spans="1:15" x14ac:dyDescent="0.2">
      <c r="A211">
        <v>680</v>
      </c>
      <c r="B211" t="s">
        <v>213</v>
      </c>
      <c r="C211" s="64">
        <v>24942</v>
      </c>
      <c r="D211" s="65">
        <v>92727856.848981038</v>
      </c>
      <c r="E211" s="65">
        <v>288726.97660242859</v>
      </c>
      <c r="F211" s="65">
        <f>Taulukko13[[#This Row],[Siirtyvät sote- ja pela-kustannukset (TP21+TP22)]]+Taulukko13[[#This Row],[Siirtyvät verotuskustannukset]]</f>
        <v>93016583.825583473</v>
      </c>
      <c r="G211" s="64">
        <v>22934337.664371021</v>
      </c>
      <c r="H211" s="64">
        <v>2978719.8198700501</v>
      </c>
      <c r="I211" s="64">
        <v>60821436.969999999</v>
      </c>
      <c r="J211" s="64">
        <v>7863663.1266130982</v>
      </c>
      <c r="K211" s="64">
        <v>2528633.3776420504</v>
      </c>
      <c r="L211" s="64">
        <v>2259022.27025773</v>
      </c>
      <c r="M211" s="65">
        <f>G211+H211+J211+I211-K211+Taulukko13[[#This Row],[Jälkikäteistarkistuksesta aiheutuva valtionosuuden lisäsiirto]]</f>
        <v>94328546.473469853</v>
      </c>
      <c r="N211" s="69">
        <f>Taulukko13[[#This Row],[Siirtyvät kustannukset yhteensä]]-Taulukko13[[#This Row],[Siirtyvät tulot yhteensä]]</f>
        <v>-1311962.6478863806</v>
      </c>
      <c r="O211" s="179">
        <f>Taulukko13[[#This Row],[Siirtyvien kustannusten ja tulojen erotus]]*$O$1</f>
        <v>787177.58873182815</v>
      </c>
    </row>
    <row r="212" spans="1:15" x14ac:dyDescent="0.2">
      <c r="A212">
        <v>681</v>
      </c>
      <c r="B212" t="s">
        <v>214</v>
      </c>
      <c r="C212" s="64">
        <v>3308</v>
      </c>
      <c r="D212" s="65">
        <v>16113122.692150572</v>
      </c>
      <c r="E212" s="65">
        <v>26960.446831416841</v>
      </c>
      <c r="F212" s="65">
        <f>Taulukko13[[#This Row],[Siirtyvät sote- ja pela-kustannukset (TP21+TP22)]]+Taulukko13[[#This Row],[Siirtyvät verotuskustannukset]]</f>
        <v>16140083.138981989</v>
      </c>
      <c r="G212" s="64">
        <v>7036898.8885235731</v>
      </c>
      <c r="H212" s="64">
        <v>578608.75504685333</v>
      </c>
      <c r="I212" s="64">
        <v>5378855.8199999994</v>
      </c>
      <c r="J212" s="64">
        <v>1819370.8429829716</v>
      </c>
      <c r="K212" s="64">
        <v>-1586587.9101265173</v>
      </c>
      <c r="L212" s="64">
        <v>299608.91949372832</v>
      </c>
      <c r="M212" s="65">
        <f>G212+H212+J212+I212-K212+Taulukko13[[#This Row],[Jälkikäteistarkistuksesta aiheutuva valtionosuuden lisäsiirto]]</f>
        <v>16699931.136173643</v>
      </c>
      <c r="N212" s="69">
        <f>Taulukko13[[#This Row],[Siirtyvät kustannukset yhteensä]]-Taulukko13[[#This Row],[Siirtyvät tulot yhteensä]]</f>
        <v>-559847.99719165452</v>
      </c>
      <c r="O212" s="179">
        <f>Taulukko13[[#This Row],[Siirtyvien kustannusten ja tulojen erotus]]*$O$1</f>
        <v>335908.79831499263</v>
      </c>
    </row>
    <row r="213" spans="1:15" x14ac:dyDescent="0.2">
      <c r="A213">
        <v>683</v>
      </c>
      <c r="B213" t="s">
        <v>215</v>
      </c>
      <c r="C213" s="64">
        <v>3618</v>
      </c>
      <c r="D213" s="65">
        <v>19039718.525253803</v>
      </c>
      <c r="E213" s="65">
        <v>24915.307982326063</v>
      </c>
      <c r="F213" s="65">
        <f>Taulukko13[[#This Row],[Siirtyvät sote- ja pela-kustannukset (TP21+TP22)]]+Taulukko13[[#This Row],[Siirtyvät verotuskustannukset]]</f>
        <v>19064633.833236128</v>
      </c>
      <c r="G213" s="64">
        <v>8775420.1829071194</v>
      </c>
      <c r="H213" s="64">
        <v>327711.8331146111</v>
      </c>
      <c r="I213" s="64">
        <v>5177837.3000000007</v>
      </c>
      <c r="J213" s="64">
        <v>1763660.2338358127</v>
      </c>
      <c r="K213" s="64">
        <v>-2477118.2924500187</v>
      </c>
      <c r="L213" s="64">
        <v>327685.93431931955</v>
      </c>
      <c r="M213" s="65">
        <f>G213+H213+J213+I213-K213+Taulukko13[[#This Row],[Jälkikäteistarkistuksesta aiheutuva valtionosuuden lisäsiirto]]</f>
        <v>18849433.776626885</v>
      </c>
      <c r="N213" s="69">
        <f>Taulukko13[[#This Row],[Siirtyvät kustannukset yhteensä]]-Taulukko13[[#This Row],[Siirtyvät tulot yhteensä]]</f>
        <v>215200.05660924315</v>
      </c>
      <c r="O213" s="179">
        <f>Taulukko13[[#This Row],[Siirtyvien kustannusten ja tulojen erotus]]*$O$1</f>
        <v>-129120.03396554587</v>
      </c>
    </row>
    <row r="214" spans="1:15" x14ac:dyDescent="0.2">
      <c r="A214">
        <v>684</v>
      </c>
      <c r="B214" t="s">
        <v>216</v>
      </c>
      <c r="C214" s="64">
        <v>38667</v>
      </c>
      <c r="D214" s="65">
        <v>158866228.50084457</v>
      </c>
      <c r="E214" s="65">
        <v>466004.23265523446</v>
      </c>
      <c r="F214" s="65">
        <f>Taulukko13[[#This Row],[Siirtyvät sote- ja pela-kustannukset (TP21+TP22)]]+Taulukko13[[#This Row],[Siirtyvät verotuskustannukset]]</f>
        <v>159332232.7334998</v>
      </c>
      <c r="G214" s="64">
        <v>41985502.121358238</v>
      </c>
      <c r="H214" s="64">
        <v>6022734.2660564799</v>
      </c>
      <c r="I214" s="64">
        <v>96950474.049999982</v>
      </c>
      <c r="J214" s="64">
        <v>16261367.994486528</v>
      </c>
      <c r="K214" s="64">
        <v>5930594.7938537607</v>
      </c>
      <c r="L214" s="64">
        <v>3502109.4589068904</v>
      </c>
      <c r="M214" s="65">
        <f>G214+H214+J214+I214-K214+Taulukko13[[#This Row],[Jälkikäteistarkistuksesta aiheutuva valtionosuuden lisäsiirto]]</f>
        <v>158791593.09695435</v>
      </c>
      <c r="N214" s="69">
        <f>Taulukko13[[#This Row],[Siirtyvät kustannukset yhteensä]]-Taulukko13[[#This Row],[Siirtyvät tulot yhteensä]]</f>
        <v>540639.6365454495</v>
      </c>
      <c r="O214" s="179">
        <f>Taulukko13[[#This Row],[Siirtyvien kustannusten ja tulojen erotus]]*$O$1</f>
        <v>-324383.78192726965</v>
      </c>
    </row>
    <row r="215" spans="1:15" x14ac:dyDescent="0.2">
      <c r="A215">
        <v>686</v>
      </c>
      <c r="B215" t="s">
        <v>217</v>
      </c>
      <c r="C215" s="64">
        <v>2964</v>
      </c>
      <c r="D215" s="65">
        <v>16459280.180540951</v>
      </c>
      <c r="E215" s="65">
        <v>24223.995242926969</v>
      </c>
      <c r="F215" s="65">
        <f>Taulukko13[[#This Row],[Siirtyvät sote- ja pela-kustannukset (TP21+TP22)]]+Taulukko13[[#This Row],[Siirtyvät verotuskustannukset]]</f>
        <v>16483504.175783878</v>
      </c>
      <c r="G215" s="64">
        <v>7513409.7793722413</v>
      </c>
      <c r="H215" s="64">
        <v>363029.52172764775</v>
      </c>
      <c r="I215" s="64">
        <v>4989759.8600000003</v>
      </c>
      <c r="J215" s="64">
        <v>1531343.4127541934</v>
      </c>
      <c r="K215" s="64">
        <v>-1516099.8308415459</v>
      </c>
      <c r="L215" s="64">
        <v>268452.4901388787</v>
      </c>
      <c r="M215" s="65">
        <f>G215+H215+J215+I215-K215+Taulukko13[[#This Row],[Jälkikäteistarkistuksesta aiheutuva valtionosuuden lisäsiirto]]</f>
        <v>16182094.894834505</v>
      </c>
      <c r="N215" s="69">
        <f>Taulukko13[[#This Row],[Siirtyvät kustannukset yhteensä]]-Taulukko13[[#This Row],[Siirtyvät tulot yhteensä]]</f>
        <v>301409.2809493728</v>
      </c>
      <c r="O215" s="179">
        <f>Taulukko13[[#This Row],[Siirtyvien kustannusten ja tulojen erotus]]*$O$1</f>
        <v>-180845.56856962363</v>
      </c>
    </row>
    <row r="216" spans="1:15" x14ac:dyDescent="0.2">
      <c r="A216">
        <v>687</v>
      </c>
      <c r="B216" t="s">
        <v>218</v>
      </c>
      <c r="C216" s="64">
        <v>1477</v>
      </c>
      <c r="D216" s="65">
        <v>9747598.6632798631</v>
      </c>
      <c r="E216" s="65">
        <v>12243.404941159853</v>
      </c>
      <c r="F216" s="65">
        <f>Taulukko13[[#This Row],[Siirtyvät sote- ja pela-kustannukset (TP21+TP22)]]+Taulukko13[[#This Row],[Siirtyvät verotuskustannukset]]</f>
        <v>9759842.0682210233</v>
      </c>
      <c r="G216" s="64">
        <v>5421524.6657568729</v>
      </c>
      <c r="H216" s="64">
        <v>648982.05764733837</v>
      </c>
      <c r="I216" s="64">
        <v>2056449.7799999998</v>
      </c>
      <c r="J216" s="64">
        <v>879098.11198731256</v>
      </c>
      <c r="K216" s="64">
        <v>-755366.68603612704</v>
      </c>
      <c r="L216" s="64">
        <v>133773.38999160723</v>
      </c>
      <c r="M216" s="65">
        <f>G216+H216+J216+I216-K216+Taulukko13[[#This Row],[Jälkikäteistarkistuksesta aiheutuva valtionosuuden lisäsiirto]]</f>
        <v>9895194.6914192569</v>
      </c>
      <c r="N216" s="69">
        <f>Taulukko13[[#This Row],[Siirtyvät kustannukset yhteensä]]-Taulukko13[[#This Row],[Siirtyvät tulot yhteensä]]</f>
        <v>-135352.62319823354</v>
      </c>
      <c r="O216" s="179">
        <f>Taulukko13[[#This Row],[Siirtyvien kustannusten ja tulojen erotus]]*$O$1</f>
        <v>81211.573918940107</v>
      </c>
    </row>
    <row r="217" spans="1:15" x14ac:dyDescent="0.2">
      <c r="A217">
        <v>689</v>
      </c>
      <c r="B217" t="s">
        <v>219</v>
      </c>
      <c r="C217" s="64">
        <v>3093</v>
      </c>
      <c r="D217" s="65">
        <v>16326236.422599258</v>
      </c>
      <c r="E217" s="65">
        <v>32917.743715329278</v>
      </c>
      <c r="F217" s="65">
        <f>Taulukko13[[#This Row],[Siirtyvät sote- ja pela-kustannukset (TP21+TP22)]]+Taulukko13[[#This Row],[Siirtyvät verotuskustannukset]]</f>
        <v>16359154.166314587</v>
      </c>
      <c r="G217" s="64">
        <v>9313506.5368163772</v>
      </c>
      <c r="H217" s="64">
        <v>1038773.2121173367</v>
      </c>
      <c r="I217" s="64">
        <v>6235078.4900000002</v>
      </c>
      <c r="J217" s="64">
        <v>1388679.8490936756</v>
      </c>
      <c r="K217" s="64">
        <v>-397648.51950906753</v>
      </c>
      <c r="L217" s="64">
        <v>280136.15114694729</v>
      </c>
      <c r="M217" s="65">
        <f>G217+H217+J217+I217-K217+Taulukko13[[#This Row],[Jälkikäteistarkistuksesta aiheutuva valtionosuuden lisäsiirto]]</f>
        <v>18653822.758683402</v>
      </c>
      <c r="N217" s="69">
        <f>Taulukko13[[#This Row],[Siirtyvät kustannukset yhteensä]]-Taulukko13[[#This Row],[Siirtyvät tulot yhteensä]]</f>
        <v>-2294668.5923688151</v>
      </c>
      <c r="O217" s="179">
        <f>Taulukko13[[#This Row],[Siirtyvien kustannusten ja tulojen erotus]]*$O$1</f>
        <v>1376801.1554212887</v>
      </c>
    </row>
    <row r="218" spans="1:15" x14ac:dyDescent="0.2">
      <c r="A218">
        <v>691</v>
      </c>
      <c r="B218" t="s">
        <v>220</v>
      </c>
      <c r="C218" s="64">
        <v>2636</v>
      </c>
      <c r="D218" s="65">
        <v>12709575.110711062</v>
      </c>
      <c r="E218" s="65">
        <v>19917.0618511498</v>
      </c>
      <c r="F218" s="65">
        <f>Taulukko13[[#This Row],[Siirtyvät sote- ja pela-kustannukset (TP21+TP22)]]+Taulukko13[[#This Row],[Siirtyvät verotuskustannukset]]</f>
        <v>12729492.172562212</v>
      </c>
      <c r="G218" s="64">
        <v>6043559.5534273703</v>
      </c>
      <c r="H218" s="64">
        <v>211587.80161184503</v>
      </c>
      <c r="I218" s="64">
        <v>4189496.1700000004</v>
      </c>
      <c r="J218" s="64">
        <v>1332837.7989863125</v>
      </c>
      <c r="K218" s="64">
        <v>-1613843.2320570813</v>
      </c>
      <c r="L218" s="64">
        <v>238745.19703309186</v>
      </c>
      <c r="M218" s="65">
        <f>G218+H218+J218+I218-K218+Taulukko13[[#This Row],[Jälkikäteistarkistuksesta aiheutuva valtionosuuden lisäsiirto]]</f>
        <v>13630069.753115702</v>
      </c>
      <c r="N218" s="69">
        <f>Taulukko13[[#This Row],[Siirtyvät kustannukset yhteensä]]-Taulukko13[[#This Row],[Siirtyvät tulot yhteensä]]</f>
        <v>-900577.58055349067</v>
      </c>
      <c r="O218" s="179">
        <f>Taulukko13[[#This Row],[Siirtyvien kustannusten ja tulojen erotus]]*$O$1</f>
        <v>540346.54833209433</v>
      </c>
    </row>
    <row r="219" spans="1:15" x14ac:dyDescent="0.2">
      <c r="A219">
        <v>694</v>
      </c>
      <c r="B219" t="s">
        <v>221</v>
      </c>
      <c r="C219" s="64">
        <v>28349</v>
      </c>
      <c r="D219" s="65">
        <v>112384671.14474273</v>
      </c>
      <c r="E219" s="65">
        <v>327975.43961525435</v>
      </c>
      <c r="F219" s="65">
        <f>Taulukko13[[#This Row],[Siirtyvät sote- ja pela-kustannukset (TP21+TP22)]]+Taulukko13[[#This Row],[Siirtyvät verotuskustannukset]]</f>
        <v>112712646.58435798</v>
      </c>
      <c r="G219" s="64">
        <v>26898854.182596162</v>
      </c>
      <c r="H219" s="64">
        <v>4915215.2825446259</v>
      </c>
      <c r="I219" s="64">
        <v>67557695.689999998</v>
      </c>
      <c r="J219" s="64">
        <v>9809084.4329909515</v>
      </c>
      <c r="K219" s="64">
        <v>1491657.9496093022</v>
      </c>
      <c r="L219" s="64">
        <v>2567597.7202925347</v>
      </c>
      <c r="M219" s="65">
        <f>G219+H219+J219+I219-K219+Taulukko13[[#This Row],[Jälkikäteistarkistuksesta aiheutuva valtionosuuden lisäsiirto]]</f>
        <v>110256789.35881497</v>
      </c>
      <c r="N219" s="69">
        <f>Taulukko13[[#This Row],[Siirtyvät kustannukset yhteensä]]-Taulukko13[[#This Row],[Siirtyvät tulot yhteensä]]</f>
        <v>2455857.2255430073</v>
      </c>
      <c r="O219" s="179">
        <f>Taulukko13[[#This Row],[Siirtyvien kustannusten ja tulojen erotus]]*$O$1</f>
        <v>-1473514.3353258041</v>
      </c>
    </row>
    <row r="220" spans="1:15" x14ac:dyDescent="0.2">
      <c r="A220">
        <v>697</v>
      </c>
      <c r="B220" t="s">
        <v>222</v>
      </c>
      <c r="C220" s="64">
        <v>1174</v>
      </c>
      <c r="D220" s="65">
        <v>7925763.9087273329</v>
      </c>
      <c r="E220" s="65">
        <v>10384.046274772092</v>
      </c>
      <c r="F220" s="65">
        <f>Taulukko13[[#This Row],[Siirtyvät sote- ja pela-kustannukset (TP21+TP22)]]+Taulukko13[[#This Row],[Siirtyvät verotuskustannukset]]</f>
        <v>7936147.9550021049</v>
      </c>
      <c r="G220" s="64">
        <v>4152607.7908793921</v>
      </c>
      <c r="H220" s="64">
        <v>215756.20356001396</v>
      </c>
      <c r="I220" s="64">
        <v>2078812.1400000001</v>
      </c>
      <c r="J220" s="64">
        <v>680535.30398103537</v>
      </c>
      <c r="K220" s="64">
        <v>-486185.26227196644</v>
      </c>
      <c r="L220" s="64">
        <v>106330.37227498097</v>
      </c>
      <c r="M220" s="65">
        <f>G220+H220+J220+I220-K220+Taulukko13[[#This Row],[Jälkikäteistarkistuksesta aiheutuva valtionosuuden lisäsiirto]]</f>
        <v>7720227.0729673887</v>
      </c>
      <c r="N220" s="69">
        <f>Taulukko13[[#This Row],[Siirtyvät kustannukset yhteensä]]-Taulukko13[[#This Row],[Siirtyvät tulot yhteensä]]</f>
        <v>215920.8820347162</v>
      </c>
      <c r="O220" s="179">
        <f>Taulukko13[[#This Row],[Siirtyvien kustannusten ja tulojen erotus]]*$O$1</f>
        <v>-129552.52922082969</v>
      </c>
    </row>
    <row r="221" spans="1:15" x14ac:dyDescent="0.2">
      <c r="A221">
        <v>698</v>
      </c>
      <c r="B221" t="s">
        <v>223</v>
      </c>
      <c r="C221" s="64">
        <v>64535</v>
      </c>
      <c r="D221" s="65">
        <v>260208475.63215306</v>
      </c>
      <c r="E221" s="65">
        <v>656336.02150330623</v>
      </c>
      <c r="F221" s="65">
        <f>Taulukko13[[#This Row],[Siirtyvät sote- ja pela-kustannukset (TP21+TP22)]]+Taulukko13[[#This Row],[Siirtyvät verotuskustannukset]]</f>
        <v>260864811.65365636</v>
      </c>
      <c r="G221" s="64">
        <v>49434497.50592415</v>
      </c>
      <c r="H221" s="64">
        <v>6052586.522230003</v>
      </c>
      <c r="I221" s="64">
        <v>138978340.51999998</v>
      </c>
      <c r="J221" s="64">
        <v>22237896.846971843</v>
      </c>
      <c r="K221" s="64">
        <v>-8031839.4791375445</v>
      </c>
      <c r="L221" s="64">
        <v>5845000.4895791281</v>
      </c>
      <c r="M221" s="65">
        <f>G221+H221+J221+I221-K221+Taulukko13[[#This Row],[Jälkikäteistarkistuksesta aiheutuva valtionosuuden lisäsiirto]]</f>
        <v>230580161.36384267</v>
      </c>
      <c r="N221" s="69">
        <f>Taulukko13[[#This Row],[Siirtyvät kustannukset yhteensä]]-Taulukko13[[#This Row],[Siirtyvät tulot yhteensä]]</f>
        <v>30284650.289813697</v>
      </c>
      <c r="O221" s="179">
        <f>Taulukko13[[#This Row],[Siirtyvien kustannusten ja tulojen erotus]]*$O$1</f>
        <v>-18170790.173888214</v>
      </c>
    </row>
    <row r="222" spans="1:15" x14ac:dyDescent="0.2">
      <c r="A222">
        <v>700</v>
      </c>
      <c r="B222" t="s">
        <v>224</v>
      </c>
      <c r="C222" s="64">
        <v>4842</v>
      </c>
      <c r="D222" s="65">
        <v>23191619.756059419</v>
      </c>
      <c r="E222" s="65">
        <v>52341.251890109168</v>
      </c>
      <c r="F222" s="65">
        <f>Taulukko13[[#This Row],[Siirtyvät sote- ja pela-kustannukset (TP21+TP22)]]+Taulukko13[[#This Row],[Siirtyvät verotuskustannukset]]</f>
        <v>23243961.007949527</v>
      </c>
      <c r="G222" s="64">
        <v>9685924.8360234909</v>
      </c>
      <c r="H222" s="64">
        <v>742065.78987697768</v>
      </c>
      <c r="I222" s="64">
        <v>10823809.059999999</v>
      </c>
      <c r="J222" s="64">
        <v>1942140.7148067739</v>
      </c>
      <c r="K222" s="64">
        <v>-48849.675332455372</v>
      </c>
      <c r="L222" s="64">
        <v>438544.85737262166</v>
      </c>
      <c r="M222" s="65">
        <f>G222+H222+J222+I222-K222+Taulukko13[[#This Row],[Jälkikäteistarkistuksesta aiheutuva valtionosuuden lisäsiirto]]</f>
        <v>23681334.933412321</v>
      </c>
      <c r="N222" s="69">
        <f>Taulukko13[[#This Row],[Siirtyvät kustannukset yhteensä]]-Taulukko13[[#This Row],[Siirtyvät tulot yhteensä]]</f>
        <v>-437373.92546279356</v>
      </c>
      <c r="O222" s="179">
        <f>Taulukko13[[#This Row],[Siirtyvien kustannusten ja tulojen erotus]]*$O$1</f>
        <v>262424.35527767608</v>
      </c>
    </row>
    <row r="223" spans="1:15" x14ac:dyDescent="0.2">
      <c r="A223">
        <v>702</v>
      </c>
      <c r="B223" t="s">
        <v>225</v>
      </c>
      <c r="C223" s="64">
        <v>4114</v>
      </c>
      <c r="D223" s="65">
        <v>21079806.580963857</v>
      </c>
      <c r="E223" s="65">
        <v>35786.810540095212</v>
      </c>
      <c r="F223" s="65">
        <f>Taulukko13[[#This Row],[Siirtyvät sote- ja pela-kustannukset (TP21+TP22)]]+Taulukko13[[#This Row],[Siirtyvät verotuskustannukset]]</f>
        <v>21115593.391503952</v>
      </c>
      <c r="G223" s="64">
        <v>10275101.464197889</v>
      </c>
      <c r="H223" s="64">
        <v>735037.64620253211</v>
      </c>
      <c r="I223" s="64">
        <v>7172793.3099999996</v>
      </c>
      <c r="J223" s="64">
        <v>2093778.3213161076</v>
      </c>
      <c r="K223" s="64">
        <v>-1518990.283383619</v>
      </c>
      <c r="L223" s="64">
        <v>372609.15804026549</v>
      </c>
      <c r="M223" s="65">
        <f>G223+H223+J223+I223-K223+Taulukko13[[#This Row],[Jälkikäteistarkistuksesta aiheutuva valtionosuuden lisäsiirto]]</f>
        <v>22168310.183140416</v>
      </c>
      <c r="N223" s="69">
        <f>Taulukko13[[#This Row],[Siirtyvät kustannukset yhteensä]]-Taulukko13[[#This Row],[Siirtyvät tulot yhteensä]]</f>
        <v>-1052716.7916364633</v>
      </c>
      <c r="O223" s="179">
        <f>Taulukko13[[#This Row],[Siirtyvien kustannusten ja tulojen erotus]]*$O$1</f>
        <v>631630.07498187781</v>
      </c>
    </row>
    <row r="224" spans="1:15" x14ac:dyDescent="0.2">
      <c r="A224">
        <v>704</v>
      </c>
      <c r="B224" t="s">
        <v>226</v>
      </c>
      <c r="C224" s="64">
        <v>6428</v>
      </c>
      <c r="D224" s="65">
        <v>19090426.959326189</v>
      </c>
      <c r="E224" s="65">
        <v>73229.770141773843</v>
      </c>
      <c r="F224" s="65">
        <f>Taulukko13[[#This Row],[Siirtyvät sote- ja pela-kustannukset (TP21+TP22)]]+Taulukko13[[#This Row],[Siirtyvät verotuskustannukset]]</f>
        <v>19163656.729467962</v>
      </c>
      <c r="G224" s="64">
        <v>2580783.2563337493</v>
      </c>
      <c r="H224" s="64">
        <v>508782.04978208954</v>
      </c>
      <c r="I224" s="64">
        <v>15672840.02</v>
      </c>
      <c r="J224" s="64">
        <v>2008451.1690571911</v>
      </c>
      <c r="K224" s="64">
        <v>657607.66705602698</v>
      </c>
      <c r="L224" s="64">
        <v>582190.48806096904</v>
      </c>
      <c r="M224" s="65">
        <f>G224+H224+J224+I224-K224+Taulukko13[[#This Row],[Jälkikäteistarkistuksesta aiheutuva valtionosuuden lisäsiirto]]</f>
        <v>20695439.316177972</v>
      </c>
      <c r="N224" s="69">
        <f>Taulukko13[[#This Row],[Siirtyvät kustannukset yhteensä]]-Taulukko13[[#This Row],[Siirtyvät tulot yhteensä]]</f>
        <v>-1531782.5867100097</v>
      </c>
      <c r="O224" s="179">
        <f>Taulukko13[[#This Row],[Siirtyvien kustannusten ja tulojen erotus]]*$O$1</f>
        <v>919069.55202600558</v>
      </c>
    </row>
    <row r="225" spans="1:15" x14ac:dyDescent="0.2">
      <c r="A225">
        <v>707</v>
      </c>
      <c r="B225" t="s">
        <v>227</v>
      </c>
      <c r="C225" s="64">
        <v>1960</v>
      </c>
      <c r="D225" s="65">
        <v>12159427.489071509</v>
      </c>
      <c r="E225" s="65">
        <v>13659.818346581542</v>
      </c>
      <c r="F225" s="65">
        <f>Taulukko13[[#This Row],[Siirtyvät sote- ja pela-kustannukset (TP21+TP22)]]+Taulukko13[[#This Row],[Siirtyvät verotuskustannukset]]</f>
        <v>12173087.307418091</v>
      </c>
      <c r="G225" s="64">
        <v>5931788.7095997054</v>
      </c>
      <c r="H225" s="64">
        <v>236482.45691308525</v>
      </c>
      <c r="I225" s="64">
        <v>2781935.02</v>
      </c>
      <c r="J225" s="64">
        <v>1205459.2118356642</v>
      </c>
      <c r="K225" s="64">
        <v>-1485537.5565142205</v>
      </c>
      <c r="L225" s="64">
        <v>177519.19051018968</v>
      </c>
      <c r="M225" s="65">
        <f>G225+H225+J225+I225-K225+Taulukko13[[#This Row],[Jälkikäteistarkistuksesta aiheutuva valtionosuuden lisäsiirto]]</f>
        <v>11818722.145372864</v>
      </c>
      <c r="N225" s="69">
        <f>Taulukko13[[#This Row],[Siirtyvät kustannukset yhteensä]]-Taulukko13[[#This Row],[Siirtyvät tulot yhteensä]]</f>
        <v>354365.16204522736</v>
      </c>
      <c r="O225" s="179">
        <f>Taulukko13[[#This Row],[Siirtyvien kustannusten ja tulojen erotus]]*$O$1</f>
        <v>-212619.09722713637</v>
      </c>
    </row>
    <row r="226" spans="1:15" x14ac:dyDescent="0.2">
      <c r="A226">
        <v>710</v>
      </c>
      <c r="B226" t="s">
        <v>228</v>
      </c>
      <c r="C226" s="64">
        <v>27306</v>
      </c>
      <c r="D226" s="65">
        <v>116219463.57576847</v>
      </c>
      <c r="E226" s="65">
        <v>278893.7944315403</v>
      </c>
      <c r="F226" s="65">
        <f>Taulukko13[[#This Row],[Siirtyvät sote- ja pela-kustannukset (TP21+TP22)]]+Taulukko13[[#This Row],[Siirtyvät verotuskustannukset]]</f>
        <v>116498357.37020001</v>
      </c>
      <c r="G226" s="64">
        <v>33733549.16938936</v>
      </c>
      <c r="H226" s="64">
        <v>1841151.866447818</v>
      </c>
      <c r="I226" s="64">
        <v>59786161.319999993</v>
      </c>
      <c r="J226" s="64">
        <v>11238983.18497142</v>
      </c>
      <c r="K226" s="64">
        <v>-3504934.5039023496</v>
      </c>
      <c r="L226" s="64">
        <v>2473132.1510567549</v>
      </c>
      <c r="M226" s="65">
        <f>G226+H226+J226+I226-K226+Taulukko13[[#This Row],[Jälkikäteistarkistuksesta aiheutuva valtionosuuden lisäsiirto]]</f>
        <v>112577912.19576769</v>
      </c>
      <c r="N226" s="69">
        <f>Taulukko13[[#This Row],[Siirtyvät kustannukset yhteensä]]-Taulukko13[[#This Row],[Siirtyvät tulot yhteensä]]</f>
        <v>3920445.1744323224</v>
      </c>
      <c r="O226" s="179">
        <f>Taulukko13[[#This Row],[Siirtyvien kustannusten ja tulojen erotus]]*$O$1</f>
        <v>-2352267.104659393</v>
      </c>
    </row>
    <row r="227" spans="1:15" x14ac:dyDescent="0.2">
      <c r="A227">
        <v>729</v>
      </c>
      <c r="B227" t="s">
        <v>229</v>
      </c>
      <c r="C227" s="64">
        <v>8975</v>
      </c>
      <c r="D227" s="65">
        <v>44839487.04853905</v>
      </c>
      <c r="E227" s="65">
        <v>70991.03439224411</v>
      </c>
      <c r="F227" s="65">
        <f>Taulukko13[[#This Row],[Siirtyvät sote- ja pela-kustannukset (TP21+TP22)]]+Taulukko13[[#This Row],[Siirtyvät verotuskustannukset]]</f>
        <v>44910478.082931295</v>
      </c>
      <c r="G227" s="64">
        <v>18514189.290161975</v>
      </c>
      <c r="H227" s="64">
        <v>988243.65564258094</v>
      </c>
      <c r="I227" s="64">
        <v>14698683.760000002</v>
      </c>
      <c r="J227" s="64">
        <v>4415364.0011076359</v>
      </c>
      <c r="K227" s="64">
        <v>-4636943.4979972495</v>
      </c>
      <c r="L227" s="64">
        <v>812874.86470864923</v>
      </c>
      <c r="M227" s="65">
        <f>G227+H227+J227+I227-K227+Taulukko13[[#This Row],[Jälkikäteistarkistuksesta aiheutuva valtionosuuden lisäsiirto]]</f>
        <v>44066299.069618084</v>
      </c>
      <c r="N227" s="69">
        <f>Taulukko13[[#This Row],[Siirtyvät kustannukset yhteensä]]-Taulukko13[[#This Row],[Siirtyvät tulot yhteensä]]</f>
        <v>844179.0133132115</v>
      </c>
      <c r="O227" s="179">
        <f>Taulukko13[[#This Row],[Siirtyvien kustannusten ja tulojen erotus]]*$O$1</f>
        <v>-506507.4079879268</v>
      </c>
    </row>
    <row r="228" spans="1:15" x14ac:dyDescent="0.2">
      <c r="A228">
        <v>732</v>
      </c>
      <c r="B228" t="s">
        <v>230</v>
      </c>
      <c r="C228" s="64">
        <v>3336</v>
      </c>
      <c r="D228" s="65">
        <v>23771679.303435653</v>
      </c>
      <c r="E228" s="65">
        <v>28431.685853267871</v>
      </c>
      <c r="F228" s="65">
        <f>Taulukko13[[#This Row],[Siirtyvät sote- ja pela-kustannukset (TP21+TP22)]]+Taulukko13[[#This Row],[Siirtyvät verotuskustannukset]]</f>
        <v>23800110.989288922</v>
      </c>
      <c r="G228" s="64">
        <v>12757710.888910841</v>
      </c>
      <c r="H228" s="64">
        <v>515979.4105436455</v>
      </c>
      <c r="I228" s="64">
        <v>5766585.6499999994</v>
      </c>
      <c r="J228" s="64">
        <v>1742627.8073291911</v>
      </c>
      <c r="K228" s="64">
        <v>-1531275.2830452253</v>
      </c>
      <c r="L228" s="64">
        <v>302144.90792958817</v>
      </c>
      <c r="M228" s="65">
        <f>G228+H228+J228+I228-K228+Taulukko13[[#This Row],[Jälkikäteistarkistuksesta aiheutuva valtionosuuden lisäsiirto]]</f>
        <v>22616323.947758488</v>
      </c>
      <c r="N228" s="69">
        <f>Taulukko13[[#This Row],[Siirtyvät kustannukset yhteensä]]-Taulukko13[[#This Row],[Siirtyvät tulot yhteensä]]</f>
        <v>1183787.041530434</v>
      </c>
      <c r="O228" s="179">
        <f>Taulukko13[[#This Row],[Siirtyvien kustannusten ja tulojen erotus]]*$O$1</f>
        <v>-710272.22491826024</v>
      </c>
    </row>
    <row r="229" spans="1:15" x14ac:dyDescent="0.2">
      <c r="A229">
        <v>734</v>
      </c>
      <c r="B229" t="s">
        <v>231</v>
      </c>
      <c r="C229" s="64">
        <v>50933</v>
      </c>
      <c r="D229" s="65">
        <v>216463399.01749867</v>
      </c>
      <c r="E229" s="65">
        <v>502049.75489203719</v>
      </c>
      <c r="F229" s="65">
        <f>Taulukko13[[#This Row],[Siirtyvät sote- ja pela-kustannukset (TP21+TP22)]]+Taulukko13[[#This Row],[Siirtyvät verotuskustannukset]]</f>
        <v>216965448.77239072</v>
      </c>
      <c r="G229" s="64">
        <v>67030761.839532867</v>
      </c>
      <c r="H229" s="64">
        <v>5780326.4163530916</v>
      </c>
      <c r="I229" s="64">
        <v>105157880.52000001</v>
      </c>
      <c r="J229" s="64">
        <v>21151844.98923979</v>
      </c>
      <c r="K229" s="64">
        <v>-10751204.144930048</v>
      </c>
      <c r="L229" s="64">
        <v>4613053.5358446389</v>
      </c>
      <c r="M229" s="65">
        <f>G229+H229+J229+I229-K229+Taulukko13[[#This Row],[Jälkikäteistarkistuksesta aiheutuva valtionosuuden lisäsiirto]]</f>
        <v>214485071.44590044</v>
      </c>
      <c r="N229" s="69">
        <f>Taulukko13[[#This Row],[Siirtyvät kustannukset yhteensä]]-Taulukko13[[#This Row],[Siirtyvät tulot yhteensä]]</f>
        <v>2480377.326490283</v>
      </c>
      <c r="O229" s="179">
        <f>Taulukko13[[#This Row],[Siirtyvien kustannusten ja tulojen erotus]]*$O$1</f>
        <v>-1488226.3958941696</v>
      </c>
    </row>
    <row r="230" spans="1:15" x14ac:dyDescent="0.2">
      <c r="A230">
        <v>738</v>
      </c>
      <c r="B230" t="s">
        <v>232</v>
      </c>
      <c r="C230" s="64">
        <v>2917</v>
      </c>
      <c r="D230" s="65">
        <v>10570566.474199712</v>
      </c>
      <c r="E230" s="65">
        <v>28702.481532498525</v>
      </c>
      <c r="F230" s="65">
        <f>Taulukko13[[#This Row],[Siirtyvät sote- ja pela-kustannukset (TP21+TP22)]]+Taulukko13[[#This Row],[Siirtyvät verotuskustannukset]]</f>
        <v>10599268.955732211</v>
      </c>
      <c r="G230" s="64">
        <v>2347638.1969661615</v>
      </c>
      <c r="H230" s="64">
        <v>246103.03881712066</v>
      </c>
      <c r="I230" s="64">
        <v>6096299.8900000006</v>
      </c>
      <c r="J230" s="64">
        <v>1340943.3356323713</v>
      </c>
      <c r="K230" s="64">
        <v>-466202.4421270992</v>
      </c>
      <c r="L230" s="64">
        <v>264195.65240725683</v>
      </c>
      <c r="M230" s="65">
        <f>G230+H230+J230+I230-K230+Taulukko13[[#This Row],[Jälkikäteistarkistuksesta aiheutuva valtionosuuden lisäsiirto]]</f>
        <v>10761382.55595001</v>
      </c>
      <c r="N230" s="69">
        <f>Taulukko13[[#This Row],[Siirtyvät kustannukset yhteensä]]-Taulukko13[[#This Row],[Siirtyvät tulot yhteensä]]</f>
        <v>-162113.60021779872</v>
      </c>
      <c r="O230" s="179">
        <f>Taulukko13[[#This Row],[Siirtyvien kustannusten ja tulojen erotus]]*$O$1</f>
        <v>97268.160130679214</v>
      </c>
    </row>
    <row r="231" spans="1:15" x14ac:dyDescent="0.2">
      <c r="A231">
        <v>739</v>
      </c>
      <c r="B231" t="s">
        <v>233</v>
      </c>
      <c r="C231" s="64">
        <v>3256</v>
      </c>
      <c r="D231" s="65">
        <v>16448213.832276469</v>
      </c>
      <c r="E231" s="65">
        <v>27950.006786430509</v>
      </c>
      <c r="F231" s="65">
        <f>Taulukko13[[#This Row],[Siirtyvät sote- ja pela-kustannukset (TP21+TP22)]]+Taulukko13[[#This Row],[Siirtyvät verotuskustannukset]]</f>
        <v>16476163.839062899</v>
      </c>
      <c r="G231" s="64">
        <v>9174577.8905857131</v>
      </c>
      <c r="H231" s="64">
        <v>423972.73560740252</v>
      </c>
      <c r="I231" s="64">
        <v>5752155.4400000004</v>
      </c>
      <c r="J231" s="64">
        <v>1697505.9304797887</v>
      </c>
      <c r="K231" s="64">
        <v>-1101780.5244617905</v>
      </c>
      <c r="L231" s="64">
        <v>294899.22668427433</v>
      </c>
      <c r="M231" s="65">
        <f>G231+H231+J231+I231-K231+Taulukko13[[#This Row],[Jälkikäteistarkistuksesta aiheutuva valtionosuuden lisäsiirto]]</f>
        <v>18444891.747818973</v>
      </c>
      <c r="N231" s="69">
        <f>Taulukko13[[#This Row],[Siirtyvät kustannukset yhteensä]]-Taulukko13[[#This Row],[Siirtyvät tulot yhteensä]]</f>
        <v>-1968727.9087560736</v>
      </c>
      <c r="O231" s="179">
        <f>Taulukko13[[#This Row],[Siirtyvien kustannusten ja tulojen erotus]]*$O$1</f>
        <v>1181236.745253644</v>
      </c>
    </row>
    <row r="232" spans="1:15" x14ac:dyDescent="0.2">
      <c r="A232">
        <v>740</v>
      </c>
      <c r="B232" t="s">
        <v>234</v>
      </c>
      <c r="C232" s="64">
        <v>32085</v>
      </c>
      <c r="D232" s="65">
        <v>164424489.82158786</v>
      </c>
      <c r="E232" s="65">
        <v>307557.0452379596</v>
      </c>
      <c r="F232" s="65">
        <f>Taulukko13[[#This Row],[Siirtyvät sote- ja pela-kustannukset (TP21+TP22)]]+Taulukko13[[#This Row],[Siirtyvät verotuskustannukset]]</f>
        <v>164732046.86682582</v>
      </c>
      <c r="G232" s="64">
        <v>62894191.920212388</v>
      </c>
      <c r="H232" s="64">
        <v>4281850.4204221107</v>
      </c>
      <c r="I232" s="64">
        <v>63679196.859999999</v>
      </c>
      <c r="J232" s="64">
        <v>14251833.42120707</v>
      </c>
      <c r="K232" s="64">
        <v>-7579081.6773386458</v>
      </c>
      <c r="L232" s="64">
        <v>2905971.0344486921</v>
      </c>
      <c r="M232" s="65">
        <f>G232+H232+J232+I232-K232+Taulukko13[[#This Row],[Jälkikäteistarkistuksesta aiheutuva valtionosuuden lisäsiirto]]</f>
        <v>155592125.33362889</v>
      </c>
      <c r="N232" s="69">
        <f>Taulukko13[[#This Row],[Siirtyvät kustannukset yhteensä]]-Taulukko13[[#This Row],[Siirtyvät tulot yhteensä]]</f>
        <v>9139921.5331969261</v>
      </c>
      <c r="O232" s="179">
        <f>Taulukko13[[#This Row],[Siirtyvien kustannusten ja tulojen erotus]]*$O$1</f>
        <v>-5483952.9199181544</v>
      </c>
    </row>
    <row r="233" spans="1:15" x14ac:dyDescent="0.2">
      <c r="A233">
        <v>742</v>
      </c>
      <c r="B233" t="s">
        <v>235</v>
      </c>
      <c r="C233" s="64">
        <v>988</v>
      </c>
      <c r="D233" s="65">
        <v>5666657.7874513734</v>
      </c>
      <c r="E233" s="65">
        <v>10239.935904795597</v>
      </c>
      <c r="F233" s="65">
        <f>Taulukko13[[#This Row],[Siirtyvät sote- ja pela-kustannukset (TP21+TP22)]]+Taulukko13[[#This Row],[Siirtyvät verotuskustannukset]]</f>
        <v>5676897.7233561687</v>
      </c>
      <c r="G233" s="64">
        <v>2713889.2174634039</v>
      </c>
      <c r="H233" s="64">
        <v>448717.64685872791</v>
      </c>
      <c r="I233" s="64">
        <v>1814006.55</v>
      </c>
      <c r="J233" s="64">
        <v>532205.5818433126</v>
      </c>
      <c r="K233" s="64">
        <v>-73478.929814228279</v>
      </c>
      <c r="L233" s="64">
        <v>89484.163379626232</v>
      </c>
      <c r="M233" s="65">
        <f>G233+H233+J233+I233-K233+Taulukko13[[#This Row],[Jälkikäteistarkistuksesta aiheutuva valtionosuuden lisäsiirto]]</f>
        <v>5671782.0893592983</v>
      </c>
      <c r="N233" s="69">
        <f>Taulukko13[[#This Row],[Siirtyvät kustannukset yhteensä]]-Taulukko13[[#This Row],[Siirtyvät tulot yhteensä]]</f>
        <v>5115.6339968703687</v>
      </c>
      <c r="O233" s="179">
        <f>Taulukko13[[#This Row],[Siirtyvien kustannusten ja tulojen erotus]]*$O$1</f>
        <v>-3069.3803981222204</v>
      </c>
    </row>
    <row r="234" spans="1:15" x14ac:dyDescent="0.2">
      <c r="A234">
        <v>743</v>
      </c>
      <c r="B234" t="s">
        <v>236</v>
      </c>
      <c r="C234" s="64">
        <v>65323</v>
      </c>
      <c r="D234" s="65">
        <v>252715135.90782261</v>
      </c>
      <c r="E234" s="65">
        <v>671299.74806470599</v>
      </c>
      <c r="F234" s="65">
        <f>Taulukko13[[#This Row],[Siirtyvät sote- ja pela-kustannukset (TP21+TP22)]]+Taulukko13[[#This Row],[Siirtyvät verotuskustannukset]]</f>
        <v>253386435.65588731</v>
      </c>
      <c r="G234" s="64">
        <v>56315072.075081706</v>
      </c>
      <c r="H234" s="64">
        <v>7842226.3453541975</v>
      </c>
      <c r="I234" s="64">
        <v>140495243.48000002</v>
      </c>
      <c r="J234" s="64">
        <v>22663897.273512483</v>
      </c>
      <c r="K234" s="64">
        <v>-5934326.6763225943</v>
      </c>
      <c r="L234" s="64">
        <v>5916370.4498454705</v>
      </c>
      <c r="M234" s="65">
        <f>G234+H234+J234+I234-K234+Taulukko13[[#This Row],[Jälkikäteistarkistuksesta aiheutuva valtionosuuden lisäsiirto]]</f>
        <v>239167136.30011645</v>
      </c>
      <c r="N234" s="69">
        <f>Taulukko13[[#This Row],[Siirtyvät kustannukset yhteensä]]-Taulukko13[[#This Row],[Siirtyvät tulot yhteensä]]</f>
        <v>14219299.355770856</v>
      </c>
      <c r="O234" s="179">
        <f>Taulukko13[[#This Row],[Siirtyvien kustannusten ja tulojen erotus]]*$O$1</f>
        <v>-8531579.6134625115</v>
      </c>
    </row>
    <row r="235" spans="1:15" x14ac:dyDescent="0.2">
      <c r="A235">
        <v>746</v>
      </c>
      <c r="B235" t="s">
        <v>237</v>
      </c>
      <c r="C235" s="64">
        <v>4735</v>
      </c>
      <c r="D235" s="65">
        <v>21805115.974889301</v>
      </c>
      <c r="E235" s="65">
        <v>38802.119150396764</v>
      </c>
      <c r="F235" s="65">
        <f>Taulukko13[[#This Row],[Siirtyvät sote- ja pela-kustannukset (TP21+TP22)]]+Taulukko13[[#This Row],[Siirtyvät verotuskustannukset]]</f>
        <v>21843918.094039697</v>
      </c>
      <c r="G235" s="64">
        <v>7833126.848073516</v>
      </c>
      <c r="H235" s="64">
        <v>1345626.2670424078</v>
      </c>
      <c r="I235" s="64">
        <v>7228499.0699999994</v>
      </c>
      <c r="J235" s="64">
        <v>2076563.5632261739</v>
      </c>
      <c r="K235" s="64">
        <v>-2683386.3800235037</v>
      </c>
      <c r="L235" s="64">
        <v>428853.75870701438</v>
      </c>
      <c r="M235" s="65">
        <f>G235+H235+J235+I235-K235+Taulukko13[[#This Row],[Jälkikäteistarkistuksesta aiheutuva valtionosuuden lisäsiirto]]</f>
        <v>21596055.887072612</v>
      </c>
      <c r="N235" s="69">
        <f>Taulukko13[[#This Row],[Siirtyvät kustannukset yhteensä]]-Taulukko13[[#This Row],[Siirtyvät tulot yhteensä]]</f>
        <v>247862.2069670856</v>
      </c>
      <c r="O235" s="179">
        <f>Taulukko13[[#This Row],[Siirtyvien kustannusten ja tulojen erotus]]*$O$1</f>
        <v>-148717.32418025134</v>
      </c>
    </row>
    <row r="236" spans="1:15" x14ac:dyDescent="0.2">
      <c r="A236">
        <v>747</v>
      </c>
      <c r="B236" t="s">
        <v>238</v>
      </c>
      <c r="C236" s="64">
        <v>1308</v>
      </c>
      <c r="D236" s="65">
        <v>6445353.9441492399</v>
      </c>
      <c r="E236" s="65">
        <v>9962.4526247843132</v>
      </c>
      <c r="F236" s="65">
        <f>Taulukko13[[#This Row],[Siirtyvät sote- ja pela-kustannukset (TP21+TP22)]]+Taulukko13[[#This Row],[Siirtyvät verotuskustannukset]]</f>
        <v>6455316.3967740238</v>
      </c>
      <c r="G236" s="64">
        <v>3075077.927718678</v>
      </c>
      <c r="H236" s="64">
        <v>280005.14580959058</v>
      </c>
      <c r="I236" s="64">
        <v>1921403.4200000002</v>
      </c>
      <c r="J236" s="64">
        <v>782079.8196221909</v>
      </c>
      <c r="K236" s="64">
        <v>-884238.65980655374</v>
      </c>
      <c r="L236" s="64">
        <v>118466.8883608817</v>
      </c>
      <c r="M236" s="65">
        <f>G236+H236+J236+I236-K236+Taulukko13[[#This Row],[Jälkikäteistarkistuksesta aiheutuva valtionosuuden lisäsiirto]]</f>
        <v>7061271.8613178944</v>
      </c>
      <c r="N236" s="69">
        <f>Taulukko13[[#This Row],[Siirtyvät kustannukset yhteensä]]-Taulukko13[[#This Row],[Siirtyvät tulot yhteensä]]</f>
        <v>-605955.46454387065</v>
      </c>
      <c r="O236" s="179">
        <f>Taulukko13[[#This Row],[Siirtyvien kustannusten ja tulojen erotus]]*$O$1</f>
        <v>363573.27872632229</v>
      </c>
    </row>
    <row r="237" spans="1:15" x14ac:dyDescent="0.2">
      <c r="A237">
        <v>748</v>
      </c>
      <c r="B237" t="s">
        <v>239</v>
      </c>
      <c r="C237" s="64">
        <v>4897</v>
      </c>
      <c r="D237" s="65">
        <v>23326414.140980985</v>
      </c>
      <c r="E237" s="65">
        <v>40836.212007736933</v>
      </c>
      <c r="F237" s="65">
        <f>Taulukko13[[#This Row],[Siirtyvät sote- ja pela-kustannukset (TP21+TP22)]]+Taulukko13[[#This Row],[Siirtyvät verotuskustannukset]]</f>
        <v>23367250.352988724</v>
      </c>
      <c r="G237" s="64">
        <v>7810242.9940716699</v>
      </c>
      <c r="H237" s="64">
        <v>549847.71017987328</v>
      </c>
      <c r="I237" s="64">
        <v>8473752.2300000004</v>
      </c>
      <c r="J237" s="64">
        <v>2266850.0448810151</v>
      </c>
      <c r="K237" s="64">
        <v>-2442216.2061863029</v>
      </c>
      <c r="L237" s="64">
        <v>443526.26322877494</v>
      </c>
      <c r="M237" s="65">
        <f>G237+H237+J237+I237-K237+Taulukko13[[#This Row],[Jälkikäteistarkistuksesta aiheutuva valtionosuuden lisäsiirto]]</f>
        <v>21986435.448547635</v>
      </c>
      <c r="N237" s="69">
        <f>Taulukko13[[#This Row],[Siirtyvät kustannukset yhteensä]]-Taulukko13[[#This Row],[Siirtyvät tulot yhteensä]]</f>
        <v>1380814.9044410884</v>
      </c>
      <c r="O237" s="179">
        <f>Taulukko13[[#This Row],[Siirtyvien kustannusten ja tulojen erotus]]*$O$1</f>
        <v>-828488.94266465283</v>
      </c>
    </row>
    <row r="238" spans="1:15" x14ac:dyDescent="0.2">
      <c r="A238">
        <v>749</v>
      </c>
      <c r="B238" t="s">
        <v>240</v>
      </c>
      <c r="C238" s="64">
        <v>21232</v>
      </c>
      <c r="D238" s="65">
        <v>84091435.653283715</v>
      </c>
      <c r="E238" s="65">
        <v>226156.16715130227</v>
      </c>
      <c r="F238" s="65">
        <f>Taulukko13[[#This Row],[Siirtyvät sote- ja pela-kustannukset (TP21+TP22)]]+Taulukko13[[#This Row],[Siirtyvät verotuskustannukset]]</f>
        <v>84317591.820435017</v>
      </c>
      <c r="G238" s="64">
        <v>21051830.47137351</v>
      </c>
      <c r="H238" s="64">
        <v>2170273.5113941971</v>
      </c>
      <c r="I238" s="64">
        <v>47803577.539999999</v>
      </c>
      <c r="J238" s="64">
        <v>7121426.1837632041</v>
      </c>
      <c r="K238" s="64">
        <v>-924824.26437933673</v>
      </c>
      <c r="L238" s="64">
        <v>1923003.8025062997</v>
      </c>
      <c r="M238" s="65">
        <f>G238+H238+J238+I238-K238+Taulukko13[[#This Row],[Jälkikäteistarkistuksesta aiheutuva valtionosuuden lisäsiirto]]</f>
        <v>80994935.773416549</v>
      </c>
      <c r="N238" s="69">
        <f>Taulukko13[[#This Row],[Siirtyvät kustannukset yhteensä]]-Taulukko13[[#This Row],[Siirtyvät tulot yhteensä]]</f>
        <v>3322656.0470184684</v>
      </c>
      <c r="O238" s="179">
        <f>Taulukko13[[#This Row],[Siirtyvien kustannusten ja tulojen erotus]]*$O$1</f>
        <v>-1993593.6282110806</v>
      </c>
    </row>
    <row r="239" spans="1:15" x14ac:dyDescent="0.2">
      <c r="A239">
        <v>751</v>
      </c>
      <c r="B239" t="s">
        <v>241</v>
      </c>
      <c r="C239" s="64">
        <v>2877</v>
      </c>
      <c r="D239" s="65">
        <v>13154308.673840594</v>
      </c>
      <c r="E239" s="65">
        <v>28487.532657844979</v>
      </c>
      <c r="F239" s="65">
        <f>Taulukko13[[#This Row],[Siirtyvät sote- ja pela-kustannukset (TP21+TP22)]]+Taulukko13[[#This Row],[Siirtyvät verotuskustannukset]]</f>
        <v>13182796.206498438</v>
      </c>
      <c r="G239" s="64">
        <v>5251734.2089106692</v>
      </c>
      <c r="H239" s="64">
        <v>135833.17927417671</v>
      </c>
      <c r="I239" s="64">
        <v>6159072.3800000008</v>
      </c>
      <c r="J239" s="64">
        <v>1236168.883768721</v>
      </c>
      <c r="K239" s="64">
        <v>-603532.94665609626</v>
      </c>
      <c r="L239" s="64">
        <v>260572.81178459988</v>
      </c>
      <c r="M239" s="65">
        <f>G239+H239+J239+I239-K239+Taulukko13[[#This Row],[Jälkikäteistarkistuksesta aiheutuva valtionosuuden lisäsiirto]]</f>
        <v>13646914.410394263</v>
      </c>
      <c r="N239" s="69">
        <f>Taulukko13[[#This Row],[Siirtyvät kustannukset yhteensä]]-Taulukko13[[#This Row],[Siirtyvät tulot yhteensä]]</f>
        <v>-464118.20389582403</v>
      </c>
      <c r="O239" s="179">
        <f>Taulukko13[[#This Row],[Siirtyvien kustannusten ja tulojen erotus]]*$O$1</f>
        <v>278470.92233749438</v>
      </c>
    </row>
    <row r="240" spans="1:15" x14ac:dyDescent="0.2">
      <c r="A240">
        <v>753</v>
      </c>
      <c r="B240" t="s">
        <v>242</v>
      </c>
      <c r="C240" s="64">
        <v>22320</v>
      </c>
      <c r="D240" s="65">
        <v>66700277.448116824</v>
      </c>
      <c r="E240" s="65">
        <v>309157.03956828057</v>
      </c>
      <c r="F240" s="65">
        <f>Taulukko13[[#This Row],[Siirtyvät sote- ja pela-kustannukset (TP21+TP22)]]+Taulukko13[[#This Row],[Siirtyvät verotuskustannukset]]</f>
        <v>67009434.487685107</v>
      </c>
      <c r="G240" s="64">
        <v>7977758.534100268</v>
      </c>
      <c r="H240" s="64">
        <v>2193594.1863417579</v>
      </c>
      <c r="I240" s="64">
        <v>66121004.709999993</v>
      </c>
      <c r="J240" s="64">
        <v>5728613.1988278618</v>
      </c>
      <c r="K240" s="64">
        <v>5999191.7620714447</v>
      </c>
      <c r="L240" s="64">
        <v>2021545.0674425683</v>
      </c>
      <c r="M240" s="65">
        <f>G240+H240+J240+I240-K240+Taulukko13[[#This Row],[Jälkikäteistarkistuksesta aiheutuva valtionosuuden lisäsiirto]]</f>
        <v>78043323.934641004</v>
      </c>
      <c r="N240" s="69">
        <f>Taulukko13[[#This Row],[Siirtyvät kustannukset yhteensä]]-Taulukko13[[#This Row],[Siirtyvät tulot yhteensä]]</f>
        <v>-11033889.446955897</v>
      </c>
      <c r="O240" s="179">
        <f>Taulukko13[[#This Row],[Siirtyvien kustannusten ja tulojen erotus]]*$O$1</f>
        <v>6620333.6681735367</v>
      </c>
    </row>
    <row r="241" spans="1:15" x14ac:dyDescent="0.2">
      <c r="A241">
        <v>755</v>
      </c>
      <c r="B241" t="s">
        <v>243</v>
      </c>
      <c r="C241" s="64">
        <v>6217</v>
      </c>
      <c r="D241" s="65">
        <v>19871201.631440159</v>
      </c>
      <c r="E241" s="65">
        <v>79588.791687292221</v>
      </c>
      <c r="F241" s="65">
        <f>Taulukko13[[#This Row],[Siirtyvät sote- ja pela-kustannukset (TP21+TP22)]]+Taulukko13[[#This Row],[Siirtyvät verotuskustannukset]]</f>
        <v>19950790.42312745</v>
      </c>
      <c r="G241" s="64">
        <v>2264902.094260165</v>
      </c>
      <c r="H241" s="64">
        <v>365146.58345199935</v>
      </c>
      <c r="I241" s="64">
        <v>17221631.93</v>
      </c>
      <c r="J241" s="64">
        <v>2127318.5543030035</v>
      </c>
      <c r="K241" s="64">
        <v>1010761.6083054199</v>
      </c>
      <c r="L241" s="64">
        <v>563080.00377645378</v>
      </c>
      <c r="M241" s="65">
        <f>G241+H241+J241+I241-K241+Taulukko13[[#This Row],[Jälkikäteistarkistuksesta aiheutuva valtionosuuden lisäsiirto]]</f>
        <v>21531317.557486203</v>
      </c>
      <c r="N241" s="69">
        <f>Taulukko13[[#This Row],[Siirtyvät kustannukset yhteensä]]-Taulukko13[[#This Row],[Siirtyvät tulot yhteensä]]</f>
        <v>-1580527.1343587525</v>
      </c>
      <c r="O241" s="179">
        <f>Taulukko13[[#This Row],[Siirtyvien kustannusten ja tulojen erotus]]*$O$1</f>
        <v>948316.28061525128</v>
      </c>
    </row>
    <row r="242" spans="1:15" x14ac:dyDescent="0.2">
      <c r="A242">
        <v>758</v>
      </c>
      <c r="B242" t="s">
        <v>244</v>
      </c>
      <c r="C242" s="64">
        <v>8134</v>
      </c>
      <c r="D242" s="65">
        <v>42390658.352915563</v>
      </c>
      <c r="E242" s="65">
        <v>86114.484406741642</v>
      </c>
      <c r="F242" s="65">
        <f>Taulukko13[[#This Row],[Siirtyvät sote- ja pela-kustannukset (TP21+TP22)]]+Taulukko13[[#This Row],[Siirtyvät verotuskustannukset]]</f>
        <v>42476772.837322302</v>
      </c>
      <c r="G242" s="64">
        <v>15098262.538497116</v>
      </c>
      <c r="H242" s="64">
        <v>1321990.1469228715</v>
      </c>
      <c r="I242" s="64">
        <v>17706774.23</v>
      </c>
      <c r="J242" s="64">
        <v>3539304.8003575057</v>
      </c>
      <c r="K242" s="64">
        <v>-209464.95972533923</v>
      </c>
      <c r="L242" s="64">
        <v>736704.64061728725</v>
      </c>
      <c r="M242" s="65">
        <f>G242+H242+J242+I242-K242+Taulukko13[[#This Row],[Jälkikäteistarkistuksesta aiheutuva valtionosuuden lisäsiirto]]</f>
        <v>38612501.316120125</v>
      </c>
      <c r="N242" s="69">
        <f>Taulukko13[[#This Row],[Siirtyvät kustannukset yhteensä]]-Taulukko13[[#This Row],[Siirtyvät tulot yhteensä]]</f>
        <v>3864271.5212021768</v>
      </c>
      <c r="O242" s="179">
        <f>Taulukko13[[#This Row],[Siirtyvien kustannusten ja tulojen erotus]]*$O$1</f>
        <v>-2318562.9127213056</v>
      </c>
    </row>
    <row r="243" spans="1:15" x14ac:dyDescent="0.2">
      <c r="A243">
        <v>759</v>
      </c>
      <c r="B243" t="s">
        <v>245</v>
      </c>
      <c r="C243" s="64">
        <v>1942</v>
      </c>
      <c r="D243" s="65">
        <v>10069530.103057545</v>
      </c>
      <c r="E243" s="65">
        <v>14347.841618323966</v>
      </c>
      <c r="F243" s="65">
        <f>Taulukko13[[#This Row],[Siirtyvät sote- ja pela-kustannukset (TP21+TP22)]]+Taulukko13[[#This Row],[Siirtyvät verotuskustannukset]]</f>
        <v>10083877.944675868</v>
      </c>
      <c r="G243" s="64">
        <v>4436184.4925973043</v>
      </c>
      <c r="H243" s="64">
        <v>431957.85284587287</v>
      </c>
      <c r="I243" s="64">
        <v>2738492.5000000005</v>
      </c>
      <c r="J243" s="64">
        <v>1088343.6027701583</v>
      </c>
      <c r="K243" s="64">
        <v>-1351339.713914393</v>
      </c>
      <c r="L243" s="64">
        <v>175888.91222999408</v>
      </c>
      <c r="M243" s="65">
        <f>G243+H243+J243+I243-K243+Taulukko13[[#This Row],[Jälkikäteistarkistuksesta aiheutuva valtionosuuden lisäsiirto]]</f>
        <v>10222207.074357722</v>
      </c>
      <c r="N243" s="69">
        <f>Taulukko13[[#This Row],[Siirtyvät kustannukset yhteensä]]-Taulukko13[[#This Row],[Siirtyvät tulot yhteensä]]</f>
        <v>-138329.12968185358</v>
      </c>
      <c r="O243" s="179">
        <f>Taulukko13[[#This Row],[Siirtyvien kustannusten ja tulojen erotus]]*$O$1</f>
        <v>82997.477809112126</v>
      </c>
    </row>
    <row r="244" spans="1:15" x14ac:dyDescent="0.2">
      <c r="A244">
        <v>761</v>
      </c>
      <c r="B244" t="s">
        <v>246</v>
      </c>
      <c r="C244" s="64">
        <v>8426</v>
      </c>
      <c r="D244" s="65">
        <v>39031577.248193718</v>
      </c>
      <c r="E244" s="65">
        <v>74963.101976409656</v>
      </c>
      <c r="F244" s="65">
        <f>Taulukko13[[#This Row],[Siirtyvät sote- ja pela-kustannukset (TP21+TP22)]]+Taulukko13[[#This Row],[Siirtyvät verotuskustannukset]]</f>
        <v>39106540.350170128</v>
      </c>
      <c r="G244" s="64">
        <v>16412128.302291401</v>
      </c>
      <c r="H244" s="64">
        <v>698552.2064284205</v>
      </c>
      <c r="I244" s="64">
        <v>15866085.140000001</v>
      </c>
      <c r="J244" s="64">
        <v>4170232.8907801225</v>
      </c>
      <c r="K244" s="64">
        <v>-3170130.0664124074</v>
      </c>
      <c r="L244" s="64">
        <v>763151.37716268282</v>
      </c>
      <c r="M244" s="65">
        <f>G244+H244+J244+I244-K244+Taulukko13[[#This Row],[Jälkikäteistarkistuksesta aiheutuva valtionosuuden lisäsiirto]]</f>
        <v>41080279.983075023</v>
      </c>
      <c r="N244" s="69">
        <f>Taulukko13[[#This Row],[Siirtyvät kustannukset yhteensä]]-Taulukko13[[#This Row],[Siirtyvät tulot yhteensä]]</f>
        <v>-1973739.6329048946</v>
      </c>
      <c r="O244" s="179">
        <f>Taulukko13[[#This Row],[Siirtyvien kustannusten ja tulojen erotus]]*$O$1</f>
        <v>1184243.7797429366</v>
      </c>
    </row>
    <row r="245" spans="1:15" x14ac:dyDescent="0.2">
      <c r="A245">
        <v>762</v>
      </c>
      <c r="B245" t="s">
        <v>247</v>
      </c>
      <c r="C245" s="64">
        <v>3672</v>
      </c>
      <c r="D245" s="65">
        <v>19087638.42473143</v>
      </c>
      <c r="E245" s="65">
        <v>30755.827097627513</v>
      </c>
      <c r="F245" s="65">
        <f>Taulukko13[[#This Row],[Siirtyvät sote- ja pela-kustannukset (TP21+TP22)]]+Taulukko13[[#This Row],[Siirtyvät verotuskustannukset]]</f>
        <v>19118394.251829058</v>
      </c>
      <c r="G245" s="64">
        <v>10282600.367174409</v>
      </c>
      <c r="H245" s="64">
        <v>885039.35324832378</v>
      </c>
      <c r="I245" s="64">
        <v>5911092.46</v>
      </c>
      <c r="J245" s="64">
        <v>1987238.4294740942</v>
      </c>
      <c r="K245" s="64">
        <v>-1608737.9408705931</v>
      </c>
      <c r="L245" s="64">
        <v>332576.76915990643</v>
      </c>
      <c r="M245" s="65">
        <f>G245+H245+J245+I245-K245+Taulukko13[[#This Row],[Jälkikäteistarkistuksesta aiheutuva valtionosuuden lisäsiirto]]</f>
        <v>21007285.319927327</v>
      </c>
      <c r="N245" s="69">
        <f>Taulukko13[[#This Row],[Siirtyvät kustannukset yhteensä]]-Taulukko13[[#This Row],[Siirtyvät tulot yhteensä]]</f>
        <v>-1888891.0680982694</v>
      </c>
      <c r="O245" s="179">
        <f>Taulukko13[[#This Row],[Siirtyvien kustannusten ja tulojen erotus]]*$O$1</f>
        <v>1133334.6408589615</v>
      </c>
    </row>
    <row r="246" spans="1:15" x14ac:dyDescent="0.2">
      <c r="A246">
        <v>765</v>
      </c>
      <c r="B246" t="s">
        <v>248</v>
      </c>
      <c r="C246" s="64">
        <v>10354</v>
      </c>
      <c r="D246" s="65">
        <v>46659510.888857327</v>
      </c>
      <c r="E246" s="65">
        <v>103736.76975586408</v>
      </c>
      <c r="F246" s="65">
        <f>Taulukko13[[#This Row],[Siirtyvät sote- ja pela-kustannukset (TP21+TP22)]]+Taulukko13[[#This Row],[Siirtyvät verotuskustannukset]]</f>
        <v>46763247.65861319</v>
      </c>
      <c r="G246" s="64">
        <v>14790622.011480827</v>
      </c>
      <c r="H246" s="64">
        <v>1439228.4688873752</v>
      </c>
      <c r="I246" s="64">
        <v>21483541.869999997</v>
      </c>
      <c r="J246" s="64">
        <v>4385301.451723421</v>
      </c>
      <c r="K246" s="64">
        <v>-1986990.7919890026</v>
      </c>
      <c r="L246" s="64">
        <v>937772.29517474701</v>
      </c>
      <c r="M246" s="65">
        <f>G246+H246+J246+I246-K246+Taulukko13[[#This Row],[Jälkikäteistarkistuksesta aiheutuva valtionosuuden lisäsiirto]]</f>
        <v>45023456.889255375</v>
      </c>
      <c r="N246" s="69">
        <f>Taulukko13[[#This Row],[Siirtyvät kustannukset yhteensä]]-Taulukko13[[#This Row],[Siirtyvät tulot yhteensä]]</f>
        <v>1739790.7693578154</v>
      </c>
      <c r="O246" s="179">
        <f>Taulukko13[[#This Row],[Siirtyvien kustannusten ja tulojen erotus]]*$O$1</f>
        <v>-1043874.461614689</v>
      </c>
    </row>
    <row r="247" spans="1:15" x14ac:dyDescent="0.2">
      <c r="A247">
        <v>768</v>
      </c>
      <c r="B247" t="s">
        <v>249</v>
      </c>
      <c r="C247" s="64">
        <v>2375</v>
      </c>
      <c r="D247" s="65">
        <v>12872059.275413122</v>
      </c>
      <c r="E247" s="65">
        <v>19214.905937813219</v>
      </c>
      <c r="F247" s="65">
        <f>Taulukko13[[#This Row],[Siirtyvät sote- ja pela-kustannukset (TP21+TP22)]]+Taulukko13[[#This Row],[Siirtyvät verotuskustannukset]]</f>
        <v>12891274.181350935</v>
      </c>
      <c r="G247" s="64">
        <v>6568447.0956547558</v>
      </c>
      <c r="H247" s="64">
        <v>499609.61819239869</v>
      </c>
      <c r="I247" s="64">
        <v>3746318.58</v>
      </c>
      <c r="J247" s="64">
        <v>1322441.5144957218</v>
      </c>
      <c r="K247" s="64">
        <v>-1132914.5693300229</v>
      </c>
      <c r="L247" s="64">
        <v>215106.16197025537</v>
      </c>
      <c r="M247" s="65">
        <f>G247+H247+J247+I247-K247+Taulukko13[[#This Row],[Jälkikäteistarkistuksesta aiheutuva valtionosuuden lisäsiirto]]</f>
        <v>13484837.539643155</v>
      </c>
      <c r="N247" s="69">
        <f>Taulukko13[[#This Row],[Siirtyvät kustannukset yhteensä]]-Taulukko13[[#This Row],[Siirtyvät tulot yhteensä]]</f>
        <v>-593563.35829222016</v>
      </c>
      <c r="O247" s="179">
        <f>Taulukko13[[#This Row],[Siirtyvien kustannusten ja tulojen erotus]]*$O$1</f>
        <v>356138.01497533201</v>
      </c>
    </row>
    <row r="248" spans="1:15" x14ac:dyDescent="0.2">
      <c r="A248">
        <v>777</v>
      </c>
      <c r="B248" t="s">
        <v>250</v>
      </c>
      <c r="C248" s="64">
        <v>7367</v>
      </c>
      <c r="D248" s="65">
        <v>41694251.176613383</v>
      </c>
      <c r="E248" s="65">
        <v>62731.92828345875</v>
      </c>
      <c r="F248" s="65">
        <f>Taulukko13[[#This Row],[Siirtyvät sote- ja pela-kustannukset (TP21+TP22)]]+Taulukko13[[#This Row],[Siirtyvät verotuskustannukset]]</f>
        <v>41756983.104896843</v>
      </c>
      <c r="G248" s="64">
        <v>20861805.507134754</v>
      </c>
      <c r="H248" s="64">
        <v>1286127.8443390131</v>
      </c>
      <c r="I248" s="64">
        <v>12575780.41</v>
      </c>
      <c r="J248" s="64">
        <v>3609195.9569893838</v>
      </c>
      <c r="K248" s="64">
        <v>-3255788.74026806</v>
      </c>
      <c r="L248" s="64">
        <v>667236.67167784052</v>
      </c>
      <c r="M248" s="65">
        <f>G248+H248+J248+I248-K248+Taulukko13[[#This Row],[Jälkikäteistarkistuksesta aiheutuva valtionosuuden lisäsiirto]]</f>
        <v>42255935.130409054</v>
      </c>
      <c r="N248" s="69">
        <f>Taulukko13[[#This Row],[Siirtyvät kustannukset yhteensä]]-Taulukko13[[#This Row],[Siirtyvät tulot yhteensä]]</f>
        <v>-498952.02551221102</v>
      </c>
      <c r="O248" s="179">
        <f>Taulukko13[[#This Row],[Siirtyvien kustannusten ja tulojen erotus]]*$O$1</f>
        <v>299371.21530732652</v>
      </c>
    </row>
    <row r="249" spans="1:15" x14ac:dyDescent="0.2">
      <c r="A249">
        <v>778</v>
      </c>
      <c r="B249" t="s">
        <v>251</v>
      </c>
      <c r="C249" s="64">
        <v>6763</v>
      </c>
      <c r="D249" s="65">
        <v>35474443.179643869</v>
      </c>
      <c r="E249" s="65">
        <v>58095.445625048313</v>
      </c>
      <c r="F249" s="65">
        <f>Taulukko13[[#This Row],[Siirtyvät sote- ja pela-kustannukset (TP21+TP22)]]+Taulukko13[[#This Row],[Siirtyvät verotuskustannukset]]</f>
        <v>35532538.625268921</v>
      </c>
      <c r="G249" s="64">
        <v>17339006.454968531</v>
      </c>
      <c r="H249" s="64">
        <v>778919.14383995277</v>
      </c>
      <c r="I249" s="64">
        <v>12058463.020000001</v>
      </c>
      <c r="J249" s="64">
        <v>3143816.6178578958</v>
      </c>
      <c r="K249" s="64">
        <v>-2825057.4061737671</v>
      </c>
      <c r="L249" s="64">
        <v>612531.77827572089</v>
      </c>
      <c r="M249" s="65">
        <f>G249+H249+J249+I249-K249+Taulukko13[[#This Row],[Jälkikäteistarkistuksesta aiheutuva valtionosuuden lisäsiirto]]</f>
        <v>36757794.421115868</v>
      </c>
      <c r="N249" s="69">
        <f>Taulukko13[[#This Row],[Siirtyvät kustannukset yhteensä]]-Taulukko13[[#This Row],[Siirtyvät tulot yhteensä]]</f>
        <v>-1225255.7958469465</v>
      </c>
      <c r="O249" s="179">
        <f>Taulukko13[[#This Row],[Siirtyvien kustannusten ja tulojen erotus]]*$O$1</f>
        <v>735153.47750816774</v>
      </c>
    </row>
    <row r="250" spans="1:15" x14ac:dyDescent="0.2">
      <c r="A250">
        <v>781</v>
      </c>
      <c r="B250" t="s">
        <v>252</v>
      </c>
      <c r="C250" s="64">
        <v>3504</v>
      </c>
      <c r="D250" s="65">
        <v>18486254.53723548</v>
      </c>
      <c r="E250" s="65">
        <v>30291.005263918771</v>
      </c>
      <c r="F250" s="65">
        <f>Taulukko13[[#This Row],[Siirtyvät sote- ja pela-kustannukset (TP21+TP22)]]+Taulukko13[[#This Row],[Siirtyvät verotuskustannukset]]</f>
        <v>18516545.542499397</v>
      </c>
      <c r="G250" s="64">
        <v>11089840.856270727</v>
      </c>
      <c r="H250" s="64">
        <v>634990.59026948176</v>
      </c>
      <c r="I250" s="64">
        <v>6058429.2899999991</v>
      </c>
      <c r="J250" s="64">
        <v>1850420.9963269997</v>
      </c>
      <c r="K250" s="64">
        <v>-1538913.3185343521</v>
      </c>
      <c r="L250" s="64">
        <v>317360.83854474727</v>
      </c>
      <c r="M250" s="65">
        <f>G250+H250+J250+I250-K250+Taulukko13[[#This Row],[Jälkikäteistarkistuksesta aiheutuva valtionosuuden lisäsiirto]]</f>
        <v>21489955.889946308</v>
      </c>
      <c r="N250" s="69">
        <f>Taulukko13[[#This Row],[Siirtyvät kustannukset yhteensä]]-Taulukko13[[#This Row],[Siirtyvät tulot yhteensä]]</f>
        <v>-2973410.347446911</v>
      </c>
      <c r="O250" s="179">
        <f>Taulukko13[[#This Row],[Siirtyvien kustannusten ja tulojen erotus]]*$O$1</f>
        <v>1784046.2084681462</v>
      </c>
    </row>
    <row r="251" spans="1:15" x14ac:dyDescent="0.2">
      <c r="A251">
        <v>783</v>
      </c>
      <c r="B251" t="s">
        <v>253</v>
      </c>
      <c r="C251" s="64">
        <v>6419</v>
      </c>
      <c r="D251" s="65">
        <v>29116493.167389881</v>
      </c>
      <c r="E251" s="65">
        <v>66765.342759075138</v>
      </c>
      <c r="F251" s="65">
        <f>Taulukko13[[#This Row],[Siirtyvät sote- ja pela-kustannukset (TP21+TP22)]]+Taulukko13[[#This Row],[Siirtyvät verotuskustannukset]]</f>
        <v>29183258.510148957</v>
      </c>
      <c r="G251" s="64">
        <v>10058991.059852039</v>
      </c>
      <c r="H251" s="64">
        <v>675879.64103825716</v>
      </c>
      <c r="I251" s="64">
        <v>14077294.399999999</v>
      </c>
      <c r="J251" s="64">
        <v>2895704.6166634299</v>
      </c>
      <c r="K251" s="64">
        <v>-701603.12263802998</v>
      </c>
      <c r="L251" s="64">
        <v>581375.34892087127</v>
      </c>
      <c r="M251" s="65">
        <f>G251+H251+J251+I251-K251+Taulukko13[[#This Row],[Jälkikäteistarkistuksesta aiheutuva valtionosuuden lisäsiirto]]</f>
        <v>28990848.18911263</v>
      </c>
      <c r="N251" s="69">
        <f>Taulukko13[[#This Row],[Siirtyvät kustannukset yhteensä]]-Taulukko13[[#This Row],[Siirtyvät tulot yhteensä]]</f>
        <v>192410.32103632763</v>
      </c>
      <c r="O251" s="179">
        <f>Taulukko13[[#This Row],[Siirtyvien kustannusten ja tulojen erotus]]*$O$1</f>
        <v>-115446.19262179655</v>
      </c>
    </row>
    <row r="252" spans="1:15" x14ac:dyDescent="0.2">
      <c r="A252">
        <v>785</v>
      </c>
      <c r="B252" t="s">
        <v>254</v>
      </c>
      <c r="C252" s="64">
        <v>2626</v>
      </c>
      <c r="D252" s="65">
        <v>14574749.715509685</v>
      </c>
      <c r="E252" s="65">
        <v>21231.761968640287</v>
      </c>
      <c r="F252" s="65">
        <f>Taulukko13[[#This Row],[Siirtyvät sote- ja pela-kustannukset (TP21+TP22)]]+Taulukko13[[#This Row],[Siirtyvät verotuskustannukset]]</f>
        <v>14595981.477478325</v>
      </c>
      <c r="G252" s="64">
        <v>9229306.8273254037</v>
      </c>
      <c r="H252" s="64">
        <v>301038.64041618956</v>
      </c>
      <c r="I252" s="64">
        <v>4390555.33</v>
      </c>
      <c r="J252" s="64">
        <v>1371530.2172884587</v>
      </c>
      <c r="K252" s="64">
        <v>-1382010.6783292403</v>
      </c>
      <c r="L252" s="64">
        <v>237839.48687742761</v>
      </c>
      <c r="M252" s="65">
        <f>G252+H252+J252+I252-K252+Taulukko13[[#This Row],[Jälkikäteistarkistuksesta aiheutuva valtionosuuden lisäsiirto]]</f>
        <v>16912281.18023672</v>
      </c>
      <c r="N252" s="69">
        <f>Taulukko13[[#This Row],[Siirtyvät kustannukset yhteensä]]-Taulukko13[[#This Row],[Siirtyvät tulot yhteensä]]</f>
        <v>-2316299.7027583942</v>
      </c>
      <c r="O252" s="179">
        <f>Taulukko13[[#This Row],[Siirtyvien kustannusten ja tulojen erotus]]*$O$1</f>
        <v>1389779.8216550362</v>
      </c>
    </row>
    <row r="253" spans="1:15" x14ac:dyDescent="0.2">
      <c r="A253">
        <v>790</v>
      </c>
      <c r="B253" t="s">
        <v>255</v>
      </c>
      <c r="C253" s="64">
        <v>23734</v>
      </c>
      <c r="D253" s="65">
        <v>106541623.75158659</v>
      </c>
      <c r="E253" s="65">
        <v>214233.12980788937</v>
      </c>
      <c r="F253" s="65">
        <f>Taulukko13[[#This Row],[Siirtyvät sote- ja pela-kustannukset (TP21+TP22)]]+Taulukko13[[#This Row],[Siirtyvät verotuskustannukset]]</f>
        <v>106755856.88139448</v>
      </c>
      <c r="G253" s="64">
        <v>42426325.768808067</v>
      </c>
      <c r="H253" s="64">
        <v>2467895.8057709401</v>
      </c>
      <c r="I253" s="64">
        <v>44871315.210000001</v>
      </c>
      <c r="J253" s="64">
        <v>10359481.895242117</v>
      </c>
      <c r="K253" s="64">
        <v>-8405052.9722963944</v>
      </c>
      <c r="L253" s="64">
        <v>2149612.4834534908</v>
      </c>
      <c r="M253" s="65">
        <f>G253+H253+J253+I253-K253+Taulukko13[[#This Row],[Jälkikäteistarkistuksesta aiheutuva valtionosuuden lisäsiirto]]</f>
        <v>110679684.13557102</v>
      </c>
      <c r="N253" s="69">
        <f>Taulukko13[[#This Row],[Siirtyvät kustannukset yhteensä]]-Taulukko13[[#This Row],[Siirtyvät tulot yhteensä]]</f>
        <v>-3923827.2541765422</v>
      </c>
      <c r="O253" s="179">
        <f>Taulukko13[[#This Row],[Siirtyvien kustannusten ja tulojen erotus]]*$O$1</f>
        <v>2354296.3525059246</v>
      </c>
    </row>
    <row r="254" spans="1:15" x14ac:dyDescent="0.2">
      <c r="A254">
        <v>791</v>
      </c>
      <c r="B254" t="s">
        <v>256</v>
      </c>
      <c r="C254" s="64">
        <v>5029</v>
      </c>
      <c r="D254" s="65">
        <v>26694115.301944904</v>
      </c>
      <c r="E254" s="65">
        <v>38015.126064010547</v>
      </c>
      <c r="F254" s="65">
        <f>Taulukko13[[#This Row],[Siirtyvät sote- ja pela-kustannukset (TP21+TP22)]]+Taulukko13[[#This Row],[Siirtyvät verotuskustannukset]]</f>
        <v>26732130.428008914</v>
      </c>
      <c r="G254" s="64">
        <v>13128571.65762884</v>
      </c>
      <c r="H254" s="64">
        <v>590487.12743015727</v>
      </c>
      <c r="I254" s="64">
        <v>7809735.9199999999</v>
      </c>
      <c r="J254" s="64">
        <v>2838922.3545872103</v>
      </c>
      <c r="K254" s="64">
        <v>-2833412.4386425084</v>
      </c>
      <c r="L254" s="64">
        <v>455481.63728354283</v>
      </c>
      <c r="M254" s="65">
        <f>G254+H254+J254+I254-K254+Taulukko13[[#This Row],[Jälkikäteistarkistuksesta aiheutuva valtionosuuden lisäsiirto]]</f>
        <v>27656611.135572258</v>
      </c>
      <c r="N254" s="69">
        <f>Taulukko13[[#This Row],[Siirtyvät kustannukset yhteensä]]-Taulukko13[[#This Row],[Siirtyvät tulot yhteensä]]</f>
        <v>-924480.70756334439</v>
      </c>
      <c r="O254" s="179">
        <f>Taulukko13[[#This Row],[Siirtyvien kustannusten ja tulojen erotus]]*$O$1</f>
        <v>554688.42453800654</v>
      </c>
    </row>
    <row r="255" spans="1:15" x14ac:dyDescent="0.2">
      <c r="A255">
        <v>831</v>
      </c>
      <c r="B255" t="s">
        <v>257</v>
      </c>
      <c r="C255" s="64">
        <v>4559</v>
      </c>
      <c r="D255" s="65">
        <v>16274265.627651684</v>
      </c>
      <c r="E255" s="65">
        <v>50330.747462648418</v>
      </c>
      <c r="F255" s="65">
        <f>Taulukko13[[#This Row],[Siirtyvät sote- ja pela-kustannukset (TP21+TP22)]]+Taulukko13[[#This Row],[Siirtyvät verotuskustannukset]]</f>
        <v>16324596.375114333</v>
      </c>
      <c r="G255" s="64">
        <v>3524165.9824235351</v>
      </c>
      <c r="H255" s="64">
        <v>279462.33489776833</v>
      </c>
      <c r="I255" s="64">
        <v>10842150.260000002</v>
      </c>
      <c r="J255" s="64">
        <v>1621677.0181259895</v>
      </c>
      <c r="K255" s="64">
        <v>186969.50357376781</v>
      </c>
      <c r="L255" s="64">
        <v>412913.25996732386</v>
      </c>
      <c r="M255" s="65">
        <f>G255+H255+J255+I255-K255+Taulukko13[[#This Row],[Jälkikäteistarkistuksesta aiheutuva valtionosuuden lisäsiirto]]</f>
        <v>16493399.35184085</v>
      </c>
      <c r="N255" s="69">
        <f>Taulukko13[[#This Row],[Siirtyvät kustannukset yhteensä]]-Taulukko13[[#This Row],[Siirtyvät tulot yhteensä]]</f>
        <v>-168802.97672651708</v>
      </c>
      <c r="O255" s="179">
        <f>Taulukko13[[#This Row],[Siirtyvien kustannusten ja tulojen erotus]]*$O$1</f>
        <v>101281.78603591022</v>
      </c>
    </row>
    <row r="256" spans="1:15" x14ac:dyDescent="0.2">
      <c r="A256">
        <v>832</v>
      </c>
      <c r="B256" t="s">
        <v>258</v>
      </c>
      <c r="C256" s="64">
        <v>3825</v>
      </c>
      <c r="D256" s="65">
        <v>19160789.145396989</v>
      </c>
      <c r="E256" s="65">
        <v>30549.477808953859</v>
      </c>
      <c r="F256" s="65">
        <f>Taulukko13[[#This Row],[Siirtyvät sote- ja pela-kustannukset (TP21+TP22)]]+Taulukko13[[#This Row],[Siirtyvät verotuskustannukset]]</f>
        <v>19191338.623205941</v>
      </c>
      <c r="G256" s="64">
        <v>10986140.825962022</v>
      </c>
      <c r="H256" s="64">
        <v>644585.65888867341</v>
      </c>
      <c r="I256" s="64">
        <v>6105949.0399999991</v>
      </c>
      <c r="J256" s="64">
        <v>1793932.1972759899</v>
      </c>
      <c r="K256" s="64">
        <v>-2004212.6426115781</v>
      </c>
      <c r="L256" s="64">
        <v>346434.13454156916</v>
      </c>
      <c r="M256" s="65">
        <f>G256+H256+J256+I256-K256+Taulukko13[[#This Row],[Jälkikäteistarkistuksesta aiheutuva valtionosuuden lisäsiirto]]</f>
        <v>21881254.499279831</v>
      </c>
      <c r="N256" s="69">
        <f>Taulukko13[[#This Row],[Siirtyvät kustannukset yhteensä]]-Taulukko13[[#This Row],[Siirtyvät tulot yhteensä]]</f>
        <v>-2689915.8760738894</v>
      </c>
      <c r="O256" s="179">
        <f>Taulukko13[[#This Row],[Siirtyvien kustannusten ja tulojen erotus]]*$O$1</f>
        <v>1613949.5256443333</v>
      </c>
    </row>
    <row r="257" spans="1:15" x14ac:dyDescent="0.2">
      <c r="A257">
        <v>833</v>
      </c>
      <c r="B257" t="s">
        <v>259</v>
      </c>
      <c r="C257" s="64">
        <v>1691</v>
      </c>
      <c r="D257" s="65">
        <v>7225751.143895681</v>
      </c>
      <c r="E257" s="65">
        <v>15923.543565297352</v>
      </c>
      <c r="F257" s="65">
        <f>Taulukko13[[#This Row],[Siirtyvät sote- ja pela-kustannukset (TP21+TP22)]]+Taulukko13[[#This Row],[Siirtyvät verotuskustannukset]]</f>
        <v>7241674.6874609785</v>
      </c>
      <c r="G257" s="64">
        <v>3240008.8114224127</v>
      </c>
      <c r="H257" s="64">
        <v>110168.52762716782</v>
      </c>
      <c r="I257" s="64">
        <v>3408465.54</v>
      </c>
      <c r="J257" s="64">
        <v>772757.11887231073</v>
      </c>
      <c r="K257" s="64">
        <v>-300576.87604140135</v>
      </c>
      <c r="L257" s="64">
        <v>153155.58732282181</v>
      </c>
      <c r="M257" s="65">
        <f>G257+H257+J257+I257-K257+Taulukko13[[#This Row],[Jälkikäteistarkistuksesta aiheutuva valtionosuuden lisäsiirto]]</f>
        <v>7985132.4612861145</v>
      </c>
      <c r="N257" s="69">
        <f>Taulukko13[[#This Row],[Siirtyvät kustannukset yhteensä]]-Taulukko13[[#This Row],[Siirtyvät tulot yhteensä]]</f>
        <v>-743457.77382513601</v>
      </c>
      <c r="O257" s="179">
        <f>Taulukko13[[#This Row],[Siirtyvien kustannusten ja tulojen erotus]]*$O$1</f>
        <v>446074.66429508151</v>
      </c>
    </row>
    <row r="258" spans="1:15" x14ac:dyDescent="0.2">
      <c r="A258">
        <v>834</v>
      </c>
      <c r="B258" t="s">
        <v>260</v>
      </c>
      <c r="C258" s="64">
        <v>5879</v>
      </c>
      <c r="D258" s="65">
        <v>22562722.074485317</v>
      </c>
      <c r="E258" s="65">
        <v>59450.022427550524</v>
      </c>
      <c r="F258" s="65">
        <f>Taulukko13[[#This Row],[Siirtyvät sote- ja pela-kustannukset (TP21+TP22)]]+Taulukko13[[#This Row],[Siirtyvät verotuskustannukset]]</f>
        <v>22622172.096912868</v>
      </c>
      <c r="G258" s="64">
        <v>7874226.4260995891</v>
      </c>
      <c r="H258" s="64">
        <v>618442.47538317693</v>
      </c>
      <c r="I258" s="64">
        <v>12518261.259999998</v>
      </c>
      <c r="J258" s="64">
        <v>2596886.845520095</v>
      </c>
      <c r="K258" s="64">
        <v>-1190423.0156592787</v>
      </c>
      <c r="L258" s="64">
        <v>532467.00051500264</v>
      </c>
      <c r="M258" s="65">
        <f>G258+H258+J258+I258-K258+Taulukko13[[#This Row],[Jälkikäteistarkistuksesta aiheutuva valtionosuuden lisäsiirto]]</f>
        <v>25330707.023177143</v>
      </c>
      <c r="N258" s="69">
        <f>Taulukko13[[#This Row],[Siirtyvät kustannukset yhteensä]]-Taulukko13[[#This Row],[Siirtyvät tulot yhteensä]]</f>
        <v>-2708534.9262642749</v>
      </c>
      <c r="O258" s="179">
        <f>Taulukko13[[#This Row],[Siirtyvien kustannusten ja tulojen erotus]]*$O$1</f>
        <v>1625120.9557585646</v>
      </c>
    </row>
    <row r="259" spans="1:15" x14ac:dyDescent="0.2">
      <c r="A259">
        <v>837</v>
      </c>
      <c r="B259" t="s">
        <v>261</v>
      </c>
      <c r="C259" s="64">
        <v>249009</v>
      </c>
      <c r="D259" s="65">
        <v>926906755.03451061</v>
      </c>
      <c r="E259" s="65">
        <v>2813342.1894002883</v>
      </c>
      <c r="F259" s="65">
        <f>Taulukko13[[#This Row],[Siirtyvät sote- ja pela-kustannukset (TP21+TP22)]]+Taulukko13[[#This Row],[Siirtyvät verotuskustannukset]]</f>
        <v>929720097.22391093</v>
      </c>
      <c r="G259" s="64">
        <v>158132696.00585082</v>
      </c>
      <c r="H259" s="64">
        <v>41732464.521653488</v>
      </c>
      <c r="I259" s="64">
        <v>579933286.63000011</v>
      </c>
      <c r="J259" s="64">
        <v>81961423.255090192</v>
      </c>
      <c r="K259" s="64">
        <v>12822457.587895351</v>
      </c>
      <c r="L259" s="64">
        <v>22552998.015179504</v>
      </c>
      <c r="M259" s="65">
        <f>G259+H259+J259+I259-K259+Taulukko13[[#This Row],[Jälkikäteistarkistuksesta aiheutuva valtionosuuden lisäsiirto]]</f>
        <v>871490410.83987868</v>
      </c>
      <c r="N259" s="69">
        <f>Taulukko13[[#This Row],[Siirtyvät kustannukset yhteensä]]-Taulukko13[[#This Row],[Siirtyvät tulot yhteensä]]</f>
        <v>58229686.384032249</v>
      </c>
      <c r="O259" s="179">
        <f>Taulukko13[[#This Row],[Siirtyvien kustannusten ja tulojen erotus]]*$O$1</f>
        <v>-34937811.830419339</v>
      </c>
    </row>
    <row r="260" spans="1:15" x14ac:dyDescent="0.2">
      <c r="A260">
        <v>844</v>
      </c>
      <c r="B260" t="s">
        <v>262</v>
      </c>
      <c r="C260" s="64">
        <v>1441</v>
      </c>
      <c r="D260" s="65">
        <v>8703348.0922173373</v>
      </c>
      <c r="E260" s="65">
        <v>11044.961714528205</v>
      </c>
      <c r="F260" s="65">
        <f>Taulukko13[[#This Row],[Siirtyvät sote- ja pela-kustannukset (TP21+TP22)]]+Taulukko13[[#This Row],[Siirtyvät verotuskustannukset]]</f>
        <v>8714393.0539318658</v>
      </c>
      <c r="G260" s="64">
        <v>4718744.2068623397</v>
      </c>
      <c r="H260" s="64">
        <v>206032.75714005262</v>
      </c>
      <c r="I260" s="64">
        <v>2234578.4300000002</v>
      </c>
      <c r="J260" s="64">
        <v>848527.03310493147</v>
      </c>
      <c r="K260" s="64">
        <v>-835615.56100289663</v>
      </c>
      <c r="L260" s="64">
        <v>130512.833431216</v>
      </c>
      <c r="M260" s="65">
        <f>G260+H260+J260+I260-K260+Taulukko13[[#This Row],[Jälkikäteistarkistuksesta aiheutuva valtionosuuden lisäsiirto]]</f>
        <v>8974010.821541436</v>
      </c>
      <c r="N260" s="69">
        <f>Taulukko13[[#This Row],[Siirtyvät kustannukset yhteensä]]-Taulukko13[[#This Row],[Siirtyvät tulot yhteensä]]</f>
        <v>-259617.76760957018</v>
      </c>
      <c r="O260" s="179">
        <f>Taulukko13[[#This Row],[Siirtyvien kustannusten ja tulojen erotus]]*$O$1</f>
        <v>155770.66056574206</v>
      </c>
    </row>
    <row r="261" spans="1:15" x14ac:dyDescent="0.2">
      <c r="A261">
        <v>845</v>
      </c>
      <c r="B261" t="s">
        <v>263</v>
      </c>
      <c r="C261" s="64">
        <v>2863</v>
      </c>
      <c r="D261" s="65">
        <v>13864533.72499514</v>
      </c>
      <c r="E261" s="65">
        <v>25318.794512379798</v>
      </c>
      <c r="F261" s="65">
        <f>Taulukko13[[#This Row],[Siirtyvät sote- ja pela-kustannukset (TP21+TP22)]]+Taulukko13[[#This Row],[Siirtyvät verotuskustannukset]]</f>
        <v>13889852.51950752</v>
      </c>
      <c r="G261" s="64">
        <v>5954302.1648312639</v>
      </c>
      <c r="H261" s="64">
        <v>266415.85074158933</v>
      </c>
      <c r="I261" s="64">
        <v>5328291.9200000009</v>
      </c>
      <c r="J261" s="64">
        <v>1332910.9313766679</v>
      </c>
      <c r="K261" s="64">
        <v>-1101605.3076943827</v>
      </c>
      <c r="L261" s="64">
        <v>259304.81756666995</v>
      </c>
      <c r="M261" s="65">
        <f>G261+H261+J261+I261-K261+Taulukko13[[#This Row],[Jälkikäteistarkistuksesta aiheutuva valtionosuuden lisäsiirto]]</f>
        <v>14242830.992210574</v>
      </c>
      <c r="N261" s="69">
        <f>Taulukko13[[#This Row],[Siirtyvät kustannukset yhteensä]]-Taulukko13[[#This Row],[Siirtyvät tulot yhteensä]]</f>
        <v>-352978.47270305455</v>
      </c>
      <c r="O261" s="179">
        <f>Taulukko13[[#This Row],[Siirtyvien kustannusten ja tulojen erotus]]*$O$1</f>
        <v>211787.08362183269</v>
      </c>
    </row>
    <row r="262" spans="1:15" x14ac:dyDescent="0.2">
      <c r="A262">
        <v>846</v>
      </c>
      <c r="B262" t="s">
        <v>264</v>
      </c>
      <c r="C262" s="64">
        <v>4862</v>
      </c>
      <c r="D262" s="65">
        <v>24064927.202459835</v>
      </c>
      <c r="E262" s="65">
        <v>38633.888694346468</v>
      </c>
      <c r="F262" s="65">
        <f>Taulukko13[[#This Row],[Siirtyvät sote- ja pela-kustannukset (TP21+TP22)]]+Taulukko13[[#This Row],[Siirtyvät verotuskustannukset]]</f>
        <v>24103561.09115418</v>
      </c>
      <c r="G262" s="64">
        <v>12142384.700924372</v>
      </c>
      <c r="H262" s="64">
        <v>425838.9918249133</v>
      </c>
      <c r="I262" s="64">
        <v>8111112.3699999992</v>
      </c>
      <c r="J262" s="64">
        <v>2617646.1963538723</v>
      </c>
      <c r="K262" s="64">
        <v>-2552776.6007201928</v>
      </c>
      <c r="L262" s="64">
        <v>440356.27768395015</v>
      </c>
      <c r="M262" s="65">
        <f>G262+H262+J262+I262-K262+Taulukko13[[#This Row],[Jälkikäteistarkistuksesta aiheutuva valtionosuuden lisäsiirto]]</f>
        <v>26290115.137507301</v>
      </c>
      <c r="N262" s="69">
        <f>Taulukko13[[#This Row],[Siirtyvät kustannukset yhteensä]]-Taulukko13[[#This Row],[Siirtyvät tulot yhteensä]]</f>
        <v>-2186554.0463531204</v>
      </c>
      <c r="O262" s="179">
        <f>Taulukko13[[#This Row],[Siirtyvien kustannusten ja tulojen erotus]]*$O$1</f>
        <v>1311932.427811872</v>
      </c>
    </row>
    <row r="263" spans="1:15" x14ac:dyDescent="0.2">
      <c r="A263">
        <v>848</v>
      </c>
      <c r="B263" t="s">
        <v>265</v>
      </c>
      <c r="C263" s="64">
        <v>4160</v>
      </c>
      <c r="D263" s="65">
        <v>21188454.103943594</v>
      </c>
      <c r="E263" s="65">
        <v>31562.363187950923</v>
      </c>
      <c r="F263" s="65">
        <f>Taulukko13[[#This Row],[Siirtyvät sote- ja pela-kustannukset (TP21+TP22)]]+Taulukko13[[#This Row],[Siirtyvät verotuskustannukset]]</f>
        <v>21220016.467131544</v>
      </c>
      <c r="G263" s="64">
        <v>9333473.863402281</v>
      </c>
      <c r="H263" s="64">
        <v>431054.97105183546</v>
      </c>
      <c r="I263" s="64">
        <v>6543297.5599999996</v>
      </c>
      <c r="J263" s="64">
        <v>2227507.0880516381</v>
      </c>
      <c r="K263" s="64">
        <v>-2371726.133142984</v>
      </c>
      <c r="L263" s="64">
        <v>376775.42475632101</v>
      </c>
      <c r="M263" s="65">
        <f>G263+H263+J263+I263-K263+Taulukko13[[#This Row],[Jälkikäteistarkistuksesta aiheutuva valtionosuuden lisäsiirto]]</f>
        <v>21283835.040405061</v>
      </c>
      <c r="N263" s="69">
        <f>Taulukko13[[#This Row],[Siirtyvät kustannukset yhteensä]]-Taulukko13[[#This Row],[Siirtyvät tulot yhteensä]]</f>
        <v>-63818.573273517191</v>
      </c>
      <c r="O263" s="179">
        <f>Taulukko13[[#This Row],[Siirtyvien kustannusten ja tulojen erotus]]*$O$1</f>
        <v>38291.143964110306</v>
      </c>
    </row>
    <row r="264" spans="1:15" x14ac:dyDescent="0.2">
      <c r="A264">
        <v>849</v>
      </c>
      <c r="B264" t="s">
        <v>266</v>
      </c>
      <c r="C264" s="64">
        <v>2903</v>
      </c>
      <c r="D264" s="65">
        <v>11955549.134761192</v>
      </c>
      <c r="E264" s="65">
        <v>22182.620986794602</v>
      </c>
      <c r="F264" s="65">
        <f>Taulukko13[[#This Row],[Siirtyvät sote- ja pela-kustannukset (TP21+TP22)]]+Taulukko13[[#This Row],[Siirtyvät verotuskustannukset]]</f>
        <v>11977731.755747987</v>
      </c>
      <c r="G264" s="64">
        <v>4829188.4401675537</v>
      </c>
      <c r="H264" s="64">
        <v>370080.38394548802</v>
      </c>
      <c r="I264" s="64">
        <v>4531625.42</v>
      </c>
      <c r="J264" s="64">
        <v>1515864.5334759364</v>
      </c>
      <c r="K264" s="64">
        <v>-1633795.4769767721</v>
      </c>
      <c r="L264" s="64">
        <v>262927.65818932687</v>
      </c>
      <c r="M264" s="65">
        <f>G264+H264+J264+I264-K264+Taulukko13[[#This Row],[Jälkikäteistarkistuksesta aiheutuva valtionosuuden lisäsiirto]]</f>
        <v>13143481.912755078</v>
      </c>
      <c r="N264" s="69">
        <f>Taulukko13[[#This Row],[Siirtyvät kustannukset yhteensä]]-Taulukko13[[#This Row],[Siirtyvät tulot yhteensä]]</f>
        <v>-1165750.1570070907</v>
      </c>
      <c r="O264" s="179">
        <f>Taulukko13[[#This Row],[Siirtyvien kustannusten ja tulojen erotus]]*$O$1</f>
        <v>699450.09420425433</v>
      </c>
    </row>
    <row r="265" spans="1:15" x14ac:dyDescent="0.2">
      <c r="A265">
        <v>850</v>
      </c>
      <c r="B265" t="s">
        <v>267</v>
      </c>
      <c r="C265" s="64">
        <v>2407</v>
      </c>
      <c r="D265" s="65">
        <v>9440048.1515950002</v>
      </c>
      <c r="E265" s="65">
        <v>21091.614658084261</v>
      </c>
      <c r="F265" s="65">
        <f>Taulukko13[[#This Row],[Siirtyvät sote- ja pela-kustannukset (TP21+TP22)]]+Taulukko13[[#This Row],[Siirtyvät verotuskustannukset]]</f>
        <v>9461139.7662530839</v>
      </c>
      <c r="G265" s="64">
        <v>3185765.2670285581</v>
      </c>
      <c r="H265" s="64">
        <v>299436.9831068666</v>
      </c>
      <c r="I265" s="64">
        <v>4361188.5600000005</v>
      </c>
      <c r="J265" s="64">
        <v>999711.74048468994</v>
      </c>
      <c r="K265" s="64">
        <v>-820692.61840396794</v>
      </c>
      <c r="L265" s="64">
        <v>218004.4344683809</v>
      </c>
      <c r="M265" s="65">
        <f>G265+H265+J265+I265-K265+Taulukko13[[#This Row],[Jälkikäteistarkistuksesta aiheutuva valtionosuuden lisäsiirto]]</f>
        <v>9884799.6034924649</v>
      </c>
      <c r="N265" s="69">
        <f>Taulukko13[[#This Row],[Siirtyvät kustannukset yhteensä]]-Taulukko13[[#This Row],[Siirtyvät tulot yhteensä]]</f>
        <v>-423659.83723938093</v>
      </c>
      <c r="O265" s="179">
        <f>Taulukko13[[#This Row],[Siirtyvien kustannusten ja tulojen erotus]]*$O$1</f>
        <v>254195.90234362849</v>
      </c>
    </row>
    <row r="266" spans="1:15" x14ac:dyDescent="0.2">
      <c r="A266">
        <v>851</v>
      </c>
      <c r="B266" t="s">
        <v>268</v>
      </c>
      <c r="C266" s="64">
        <v>21227</v>
      </c>
      <c r="D266" s="65">
        <v>87465449.707587034</v>
      </c>
      <c r="E266" s="65">
        <v>221530.42970999496</v>
      </c>
      <c r="F266" s="65">
        <f>Taulukko13[[#This Row],[Siirtyvät sote- ja pela-kustannukset (TP21+TP22)]]+Taulukko13[[#This Row],[Siirtyvät verotuskustannukset]]</f>
        <v>87686980.137297034</v>
      </c>
      <c r="G266" s="64">
        <v>21085823.41030401</v>
      </c>
      <c r="H266" s="64">
        <v>1499060.3673527418</v>
      </c>
      <c r="I266" s="64">
        <v>47452638.970000006</v>
      </c>
      <c r="J266" s="64">
        <v>7621369.5440103533</v>
      </c>
      <c r="K266" s="64">
        <v>-2377198.9119422468</v>
      </c>
      <c r="L266" s="64">
        <v>1922550.9474284677</v>
      </c>
      <c r="M266" s="65">
        <f>G266+H266+J266+I266-K266+Taulukko13[[#This Row],[Jälkikäteistarkistuksesta aiheutuva valtionosuuden lisäsiirto]]</f>
        <v>81958642.151037812</v>
      </c>
      <c r="N266" s="69">
        <f>Taulukko13[[#This Row],[Siirtyvät kustannukset yhteensä]]-Taulukko13[[#This Row],[Siirtyvät tulot yhteensä]]</f>
        <v>5728337.986259222</v>
      </c>
      <c r="O266" s="179">
        <f>Taulukko13[[#This Row],[Siirtyvien kustannusten ja tulojen erotus]]*$O$1</f>
        <v>-3437002.7917555324</v>
      </c>
    </row>
    <row r="267" spans="1:15" x14ac:dyDescent="0.2">
      <c r="A267">
        <v>853</v>
      </c>
      <c r="B267" t="s">
        <v>269</v>
      </c>
      <c r="C267" s="64">
        <v>197900</v>
      </c>
      <c r="D267" s="65">
        <v>757116116.93180037</v>
      </c>
      <c r="E267" s="65">
        <v>2236807.1475630705</v>
      </c>
      <c r="F267" s="65">
        <f>Taulukko13[[#This Row],[Siirtyvät sote- ja pela-kustannukset (TP21+TP22)]]+Taulukko13[[#This Row],[Siirtyvät verotuskustannukset]]</f>
        <v>759352924.07936347</v>
      </c>
      <c r="G267" s="64">
        <v>153552571.48854727</v>
      </c>
      <c r="H267" s="64">
        <v>55396237.375761881</v>
      </c>
      <c r="I267" s="64">
        <v>438872252.53999996</v>
      </c>
      <c r="J267" s="64">
        <v>70753178.546770796</v>
      </c>
      <c r="K267" s="64">
        <v>12369407.247135738</v>
      </c>
      <c r="L267" s="64">
        <v>17924003.980595175</v>
      </c>
      <c r="M267" s="65">
        <f>G267+H267+J267+I267-K267+Taulukko13[[#This Row],[Jälkikäteistarkistuksesta aiheutuva valtionosuuden lisäsiirto]]</f>
        <v>724128836.68453932</v>
      </c>
      <c r="N267" s="69">
        <f>Taulukko13[[#This Row],[Siirtyvät kustannukset yhteensä]]-Taulukko13[[#This Row],[Siirtyvät tulot yhteensä]]</f>
        <v>35224087.394824147</v>
      </c>
      <c r="O267" s="179">
        <f>Taulukko13[[#This Row],[Siirtyvien kustannusten ja tulojen erotus]]*$O$1</f>
        <v>-21134452.436894484</v>
      </c>
    </row>
    <row r="268" spans="1:15" x14ac:dyDescent="0.2">
      <c r="A268">
        <v>854</v>
      </c>
      <c r="B268" t="s">
        <v>270</v>
      </c>
      <c r="C268" s="64">
        <v>3262</v>
      </c>
      <c r="D268" s="65">
        <v>21342493.703079652</v>
      </c>
      <c r="E268" s="65">
        <v>29163.249332675321</v>
      </c>
      <c r="F268" s="65">
        <f>Taulukko13[[#This Row],[Siirtyvät sote- ja pela-kustannukset (TP21+TP22)]]+Taulukko13[[#This Row],[Siirtyvät verotuskustannukset]]</f>
        <v>21371656.952412326</v>
      </c>
      <c r="G268" s="64">
        <v>11334474.369078675</v>
      </c>
      <c r="H268" s="64">
        <v>394067.64980519179</v>
      </c>
      <c r="I268" s="64">
        <v>6050151.3900000006</v>
      </c>
      <c r="J268" s="64">
        <v>1588056.5667535104</v>
      </c>
      <c r="K268" s="64">
        <v>-1278897.0715935237</v>
      </c>
      <c r="L268" s="64">
        <v>295442.65277767286</v>
      </c>
      <c r="M268" s="65">
        <f>G268+H268+J268+I268-K268+Taulukko13[[#This Row],[Jälkikäteistarkistuksesta aiheutuva valtionosuuden lisäsiirto]]</f>
        <v>20941089.700008571</v>
      </c>
      <c r="N268" s="69">
        <f>Taulukko13[[#This Row],[Siirtyvät kustannukset yhteensä]]-Taulukko13[[#This Row],[Siirtyvät tulot yhteensä]]</f>
        <v>430567.25240375474</v>
      </c>
      <c r="O268" s="179">
        <f>Taulukko13[[#This Row],[Siirtyvien kustannusten ja tulojen erotus]]*$O$1</f>
        <v>-258340.35144225278</v>
      </c>
    </row>
    <row r="269" spans="1:15" x14ac:dyDescent="0.2">
      <c r="A269">
        <v>857</v>
      </c>
      <c r="B269" t="s">
        <v>271</v>
      </c>
      <c r="C269" s="64">
        <v>2394</v>
      </c>
      <c r="D269" s="65">
        <v>15319807.305422302</v>
      </c>
      <c r="E269" s="65">
        <v>18550.991773533678</v>
      </c>
      <c r="F269" s="65">
        <f>Taulukko13[[#This Row],[Siirtyvät sote- ja pela-kustannukset (TP21+TP22)]]+Taulukko13[[#This Row],[Siirtyvät verotuskustannukset]]</f>
        <v>15338358.297195837</v>
      </c>
      <c r="G269" s="64">
        <v>6750124.9056027904</v>
      </c>
      <c r="H269" s="64">
        <v>367051.24482620123</v>
      </c>
      <c r="I269" s="64">
        <v>3732171.48</v>
      </c>
      <c r="J269" s="64">
        <v>1263643.8394012882</v>
      </c>
      <c r="K269" s="64">
        <v>-1304821.5398212546</v>
      </c>
      <c r="L269" s="64">
        <v>216827.01126601742</v>
      </c>
      <c r="M269" s="65">
        <f>G269+H269+J269+I269-K269+Taulukko13[[#This Row],[Jälkikäteistarkistuksesta aiheutuva valtionosuuden lisäsiirto]]</f>
        <v>13634640.020917552</v>
      </c>
      <c r="N269" s="69">
        <f>Taulukko13[[#This Row],[Siirtyvät kustannukset yhteensä]]-Taulukko13[[#This Row],[Siirtyvät tulot yhteensä]]</f>
        <v>1703718.2762782853</v>
      </c>
      <c r="O269" s="179">
        <f>Taulukko13[[#This Row],[Siirtyvien kustannusten ja tulojen erotus]]*$O$1</f>
        <v>-1022230.965766971</v>
      </c>
    </row>
    <row r="270" spans="1:15" x14ac:dyDescent="0.2">
      <c r="A270">
        <v>858</v>
      </c>
      <c r="B270" t="s">
        <v>272</v>
      </c>
      <c r="C270" s="64">
        <v>40384</v>
      </c>
      <c r="D270" s="65">
        <v>133100759.75983985</v>
      </c>
      <c r="E270" s="65">
        <v>559793.52617221931</v>
      </c>
      <c r="F270" s="65">
        <f>Taulukko13[[#This Row],[Siirtyvät sote- ja pela-kustannukset (TP21+TP22)]]+Taulukko13[[#This Row],[Siirtyvät verotuskustannukset]]</f>
        <v>133660553.28601207</v>
      </c>
      <c r="G270" s="64">
        <v>16967147.356582116</v>
      </c>
      <c r="H270" s="64">
        <v>4103058.6392594464</v>
      </c>
      <c r="I270" s="64">
        <v>119594820.78999999</v>
      </c>
      <c r="J270" s="64">
        <v>10533293.744825207</v>
      </c>
      <c r="K270" s="64">
        <v>10224845.990895959</v>
      </c>
      <c r="L270" s="64">
        <v>3657619.8926344393</v>
      </c>
      <c r="M270" s="65">
        <f>G270+H270+J270+I270-K270+Taulukko13[[#This Row],[Jälkikäteistarkistuksesta aiheutuva valtionosuuden lisäsiirto]]</f>
        <v>144631094.43240526</v>
      </c>
      <c r="N270" s="69">
        <f>Taulukko13[[#This Row],[Siirtyvät kustannukset yhteensä]]-Taulukko13[[#This Row],[Siirtyvät tulot yhteensä]]</f>
        <v>-10970541.146393195</v>
      </c>
      <c r="O270" s="179">
        <f>Taulukko13[[#This Row],[Siirtyvien kustannusten ja tulojen erotus]]*$O$1</f>
        <v>6582324.687835915</v>
      </c>
    </row>
    <row r="271" spans="1:15" x14ac:dyDescent="0.2">
      <c r="A271">
        <v>859</v>
      </c>
      <c r="B271" t="s">
        <v>273</v>
      </c>
      <c r="C271" s="64">
        <v>6562</v>
      </c>
      <c r="D271" s="65">
        <v>23340517.64573789</v>
      </c>
      <c r="E271" s="65">
        <v>50358.220236804322</v>
      </c>
      <c r="F271" s="65">
        <f>Taulukko13[[#This Row],[Siirtyvät sote- ja pela-kustannukset (TP21+TP22)]]+Taulukko13[[#This Row],[Siirtyvät verotuskustannukset]]</f>
        <v>23390875.865974694</v>
      </c>
      <c r="G271" s="64">
        <v>3177598.834559422</v>
      </c>
      <c r="H271" s="64">
        <v>261976.26871988433</v>
      </c>
      <c r="I271" s="64">
        <v>10865707.000000002</v>
      </c>
      <c r="J271" s="64">
        <v>2319506.3234496545</v>
      </c>
      <c r="K271" s="64">
        <v>-3527291.4700255352</v>
      </c>
      <c r="L271" s="64">
        <v>594327.00414686976</v>
      </c>
      <c r="M271" s="65">
        <f>G271+H271+J271+I271-K271+Taulukko13[[#This Row],[Jälkikäteistarkistuksesta aiheutuva valtionosuuden lisäsiirto]]</f>
        <v>20746406.90090137</v>
      </c>
      <c r="N271" s="69">
        <f>Taulukko13[[#This Row],[Siirtyvät kustannukset yhteensä]]-Taulukko13[[#This Row],[Siirtyvät tulot yhteensä]]</f>
        <v>2644468.9650733247</v>
      </c>
      <c r="O271" s="179">
        <f>Taulukko13[[#This Row],[Siirtyvien kustannusten ja tulojen erotus]]*$O$1</f>
        <v>-1586681.3790439945</v>
      </c>
    </row>
    <row r="272" spans="1:15" x14ac:dyDescent="0.2">
      <c r="A272">
        <v>886</v>
      </c>
      <c r="B272" t="s">
        <v>274</v>
      </c>
      <c r="C272" s="64">
        <v>12599</v>
      </c>
      <c r="D272" s="65">
        <v>49533465.953991741</v>
      </c>
      <c r="E272" s="65">
        <v>132267.69843543426</v>
      </c>
      <c r="F272" s="65">
        <f>Taulukko13[[#This Row],[Siirtyvät sote- ja pela-kustannukset (TP21+TP22)]]+Taulukko13[[#This Row],[Siirtyvät verotuskustannukset]]</f>
        <v>49665733.652427174</v>
      </c>
      <c r="G272" s="64">
        <v>12433133.84842997</v>
      </c>
      <c r="H272" s="64">
        <v>1150692.870644893</v>
      </c>
      <c r="I272" s="64">
        <v>28076572.27</v>
      </c>
      <c r="J272" s="64">
        <v>4533985.0479117893</v>
      </c>
      <c r="K272" s="64">
        <v>-1385744.9894433161</v>
      </c>
      <c r="L272" s="64">
        <v>1141104.2251213673</v>
      </c>
      <c r="M272" s="65">
        <f>G272+H272+J272+I272-K272+Taulukko13[[#This Row],[Jälkikäteistarkistuksesta aiheutuva valtionosuuden lisäsiirto]]</f>
        <v>48721233.25155133</v>
      </c>
      <c r="N272" s="69">
        <f>Taulukko13[[#This Row],[Siirtyvät kustannukset yhteensä]]-Taulukko13[[#This Row],[Siirtyvät tulot yhteensä]]</f>
        <v>944500.40087584406</v>
      </c>
      <c r="O272" s="179">
        <f>Taulukko13[[#This Row],[Siirtyvien kustannusten ja tulojen erotus]]*$O$1</f>
        <v>-566700.24052550632</v>
      </c>
    </row>
    <row r="273" spans="1:15" x14ac:dyDescent="0.2">
      <c r="A273">
        <v>887</v>
      </c>
      <c r="B273" t="s">
        <v>275</v>
      </c>
      <c r="C273" s="64">
        <v>4569</v>
      </c>
      <c r="D273" s="65">
        <v>22357493.916585475</v>
      </c>
      <c r="E273" s="65">
        <v>36308.905404772646</v>
      </c>
      <c r="F273" s="65">
        <f>Taulukko13[[#This Row],[Siirtyvät sote- ja pela-kustannukset (TP21+TP22)]]+Taulukko13[[#This Row],[Siirtyvät verotuskustannukset]]</f>
        <v>22393802.821990248</v>
      </c>
      <c r="G273" s="64">
        <v>8377959.1389566744</v>
      </c>
      <c r="H273" s="64">
        <v>388498.8119320526</v>
      </c>
      <c r="I273" s="64">
        <v>7634699.7300000004</v>
      </c>
      <c r="J273" s="64">
        <v>2404803.7065717755</v>
      </c>
      <c r="K273" s="64">
        <v>-2199831.2077838723</v>
      </c>
      <c r="L273" s="64">
        <v>413818.9701229881</v>
      </c>
      <c r="M273" s="65">
        <f>G273+H273+J273+I273-K273+Taulukko13[[#This Row],[Jälkikäteistarkistuksesta aiheutuva valtionosuuden lisäsiirto]]</f>
        <v>21419611.565367367</v>
      </c>
      <c r="N273" s="69">
        <f>Taulukko13[[#This Row],[Siirtyvät kustannukset yhteensä]]-Taulukko13[[#This Row],[Siirtyvät tulot yhteensä]]</f>
        <v>974191.2566228807</v>
      </c>
      <c r="O273" s="179">
        <f>Taulukko13[[#This Row],[Siirtyvien kustannusten ja tulojen erotus]]*$O$1</f>
        <v>-584514.75397372828</v>
      </c>
    </row>
    <row r="274" spans="1:15" x14ac:dyDescent="0.2">
      <c r="A274">
        <v>889</v>
      </c>
      <c r="B274" t="s">
        <v>276</v>
      </c>
      <c r="C274" s="64">
        <v>2523</v>
      </c>
      <c r="D274" s="65">
        <v>12032436.029253595</v>
      </c>
      <c r="E274" s="65">
        <v>20137.199634961376</v>
      </c>
      <c r="F274" s="65">
        <f>Taulukko13[[#This Row],[Siirtyvät sote- ja pela-kustannukset (TP21+TP22)]]+Taulukko13[[#This Row],[Siirtyvät verotuskustannukset]]</f>
        <v>12052573.228888556</v>
      </c>
      <c r="G274" s="64">
        <v>6502722.8695046315</v>
      </c>
      <c r="H274" s="64">
        <v>383586.10722885909</v>
      </c>
      <c r="I274" s="64">
        <v>4066141.83</v>
      </c>
      <c r="J274" s="64">
        <v>1267118.6274779181</v>
      </c>
      <c r="K274" s="64">
        <v>-1365977.2509725783</v>
      </c>
      <c r="L274" s="64">
        <v>228510.67227408601</v>
      </c>
      <c r="M274" s="65">
        <f>G274+H274+J274+I274-K274+Taulukko13[[#This Row],[Jälkikäteistarkistuksesta aiheutuva valtionosuuden lisäsiirto]]</f>
        <v>13814057.357458074</v>
      </c>
      <c r="N274" s="69">
        <f>Taulukko13[[#This Row],[Siirtyvät kustannukset yhteensä]]-Taulukko13[[#This Row],[Siirtyvät tulot yhteensä]]</f>
        <v>-1761484.1285695173</v>
      </c>
      <c r="O274" s="179">
        <f>Taulukko13[[#This Row],[Siirtyvien kustannusten ja tulojen erotus]]*$O$1</f>
        <v>1056890.4771417102</v>
      </c>
    </row>
    <row r="275" spans="1:15" x14ac:dyDescent="0.2">
      <c r="A275">
        <v>890</v>
      </c>
      <c r="B275" t="s">
        <v>277</v>
      </c>
      <c r="C275" s="64">
        <v>1180</v>
      </c>
      <c r="D275" s="65">
        <v>7289052.3148554303</v>
      </c>
      <c r="E275" s="65">
        <v>11131.748828587641</v>
      </c>
      <c r="F275" s="65">
        <f>Taulukko13[[#This Row],[Siirtyvät sote- ja pela-kustannukset (TP21+TP22)]]+Taulukko13[[#This Row],[Siirtyvät verotuskustannukset]]</f>
        <v>7300184.0636840183</v>
      </c>
      <c r="G275" s="64">
        <v>3775519.082685844</v>
      </c>
      <c r="H275" s="64">
        <v>53957.89285654905</v>
      </c>
      <c r="I275" s="64">
        <v>2405830.69</v>
      </c>
      <c r="J275" s="64">
        <v>542103.53054677392</v>
      </c>
      <c r="K275" s="64">
        <v>-347805.16625812335</v>
      </c>
      <c r="L275" s="64">
        <v>106873.7983683795</v>
      </c>
      <c r="M275" s="65">
        <f>G275+H275+J275+I275-K275+Taulukko13[[#This Row],[Jälkikäteistarkistuksesta aiheutuva valtionosuuden lisäsiirto]]</f>
        <v>7232090.1607156703</v>
      </c>
      <c r="N275" s="69">
        <f>Taulukko13[[#This Row],[Siirtyvät kustannukset yhteensä]]-Taulukko13[[#This Row],[Siirtyvät tulot yhteensä]]</f>
        <v>68093.902968348004</v>
      </c>
      <c r="O275" s="179">
        <f>Taulukko13[[#This Row],[Siirtyvien kustannusten ja tulojen erotus]]*$O$1</f>
        <v>-40856.341781008792</v>
      </c>
    </row>
    <row r="276" spans="1:15" x14ac:dyDescent="0.2">
      <c r="A276">
        <v>892</v>
      </c>
      <c r="B276" t="s">
        <v>278</v>
      </c>
      <c r="C276" s="64">
        <v>3592</v>
      </c>
      <c r="D276" s="65">
        <v>11134778.23522925</v>
      </c>
      <c r="E276" s="65">
        <v>29066.826807747737</v>
      </c>
      <c r="F276" s="65">
        <f>Taulukko13[[#This Row],[Siirtyvät sote- ja pela-kustannukset (TP21+TP22)]]+Taulukko13[[#This Row],[Siirtyvät verotuskustannukset]]</f>
        <v>11163845.062036999</v>
      </c>
      <c r="G276" s="64">
        <v>2085188.291726239</v>
      </c>
      <c r="H276" s="64">
        <v>285808.83211742446</v>
      </c>
      <c r="I276" s="64">
        <v>6137103.6699999999</v>
      </c>
      <c r="J276" s="64">
        <v>1408636.6525419035</v>
      </c>
      <c r="K276" s="64">
        <v>-1768999.6122588213</v>
      </c>
      <c r="L276" s="64">
        <v>325331.08791459253</v>
      </c>
      <c r="M276" s="65">
        <f>G276+H276+J276+I276-K276+Taulukko13[[#This Row],[Jälkikäteistarkistuksesta aiheutuva valtionosuuden lisäsiirto]]</f>
        <v>12011068.14655898</v>
      </c>
      <c r="N276" s="69">
        <f>Taulukko13[[#This Row],[Siirtyvät kustannukset yhteensä]]-Taulukko13[[#This Row],[Siirtyvät tulot yhteensä]]</f>
        <v>-847223.08452198096</v>
      </c>
      <c r="O276" s="179">
        <f>Taulukko13[[#This Row],[Siirtyvien kustannusten ja tulojen erotus]]*$O$1</f>
        <v>508333.85071318847</v>
      </c>
    </row>
    <row r="277" spans="1:15" x14ac:dyDescent="0.2">
      <c r="A277">
        <v>893</v>
      </c>
      <c r="B277" t="s">
        <v>279</v>
      </c>
      <c r="C277" s="64">
        <v>7434</v>
      </c>
      <c r="D277" s="65">
        <v>30952661.333316877</v>
      </c>
      <c r="E277" s="65">
        <v>65346.186569545047</v>
      </c>
      <c r="F277" s="65">
        <f>Taulukko13[[#This Row],[Siirtyvät sote- ja pela-kustannukset (TP21+TP22)]]+Taulukko13[[#This Row],[Siirtyvät verotuskustannukset]]</f>
        <v>31018007.519886423</v>
      </c>
      <c r="G277" s="64">
        <v>9035358.6563180983</v>
      </c>
      <c r="H277" s="64">
        <v>1094046.887278826</v>
      </c>
      <c r="I277" s="64">
        <v>13345535.439999999</v>
      </c>
      <c r="J277" s="64">
        <v>3454761.1820558165</v>
      </c>
      <c r="K277" s="64">
        <v>-2605701.2071249047</v>
      </c>
      <c r="L277" s="64">
        <v>673304.92972079094</v>
      </c>
      <c r="M277" s="65">
        <f>G277+H277+J277+I277-K277+Taulukko13[[#This Row],[Jälkikäteistarkistuksesta aiheutuva valtionosuuden lisäsiirto]]</f>
        <v>30208708.30249843</v>
      </c>
      <c r="N277" s="69">
        <f>Taulukko13[[#This Row],[Siirtyvät kustannukset yhteensä]]-Taulukko13[[#This Row],[Siirtyvät tulot yhteensä]]</f>
        <v>809299.21738799289</v>
      </c>
      <c r="O277" s="179">
        <f>Taulukko13[[#This Row],[Siirtyvien kustannusten ja tulojen erotus]]*$O$1</f>
        <v>-485579.53043279564</v>
      </c>
    </row>
    <row r="278" spans="1:15" x14ac:dyDescent="0.2">
      <c r="A278">
        <v>895</v>
      </c>
      <c r="B278" t="s">
        <v>280</v>
      </c>
      <c r="C278" s="64">
        <v>15092</v>
      </c>
      <c r="D278" s="65">
        <v>65002380.193922907</v>
      </c>
      <c r="E278" s="65">
        <v>165165.99025507801</v>
      </c>
      <c r="F278" s="65">
        <f>Taulukko13[[#This Row],[Siirtyvät sote- ja pela-kustannukset (TP21+TP22)]]+Taulukko13[[#This Row],[Siirtyvät verotuskustannukset]]</f>
        <v>65167546.184177987</v>
      </c>
      <c r="G278" s="64">
        <v>21940891.022265621</v>
      </c>
      <c r="H278" s="64">
        <v>2155381.8668108024</v>
      </c>
      <c r="I278" s="64">
        <v>34341436.680000007</v>
      </c>
      <c r="J278" s="64">
        <v>5925451.1444623563</v>
      </c>
      <c r="K278" s="64">
        <v>-568731.03512426594</v>
      </c>
      <c r="L278" s="64">
        <v>1366897.7669284607</v>
      </c>
      <c r="M278" s="65">
        <f>G278+H278+J278+I278-K278+Taulukko13[[#This Row],[Jälkikäteistarkistuksesta aiheutuva valtionosuuden lisäsiirto]]</f>
        <v>66298789.515591517</v>
      </c>
      <c r="N278" s="69">
        <f>Taulukko13[[#This Row],[Siirtyvät kustannukset yhteensä]]-Taulukko13[[#This Row],[Siirtyvät tulot yhteensä]]</f>
        <v>-1131243.3314135298</v>
      </c>
      <c r="O278" s="179">
        <f>Taulukko13[[#This Row],[Siirtyvien kustannusten ja tulojen erotus]]*$O$1</f>
        <v>678745.99884811777</v>
      </c>
    </row>
    <row r="279" spans="1:15" x14ac:dyDescent="0.2">
      <c r="A279">
        <v>905</v>
      </c>
      <c r="B279" t="s">
        <v>281</v>
      </c>
      <c r="C279" s="64">
        <v>67988</v>
      </c>
      <c r="D279" s="65">
        <v>272801357.20381457</v>
      </c>
      <c r="E279" s="65">
        <v>758095.99238419742</v>
      </c>
      <c r="F279" s="65">
        <f>Taulukko13[[#This Row],[Siirtyvät sote- ja pela-kustannukset (TP21+TP22)]]+Taulukko13[[#This Row],[Siirtyvät verotuskustannukset]]</f>
        <v>273559453.19619876</v>
      </c>
      <c r="G279" s="64">
        <v>53302210.688830867</v>
      </c>
      <c r="H279" s="64">
        <v>10989107.020372465</v>
      </c>
      <c r="I279" s="64">
        <v>156527776.04000002</v>
      </c>
      <c r="J279" s="64">
        <v>23784545.310887668</v>
      </c>
      <c r="K279" s="64">
        <v>1636496.5683385644</v>
      </c>
      <c r="L279" s="64">
        <v>6157742.2063299883</v>
      </c>
      <c r="M279" s="65">
        <f>G279+H279+J279+I279-K279+Taulukko13[[#This Row],[Jälkikäteistarkistuksesta aiheutuva valtionosuuden lisäsiirto]]</f>
        <v>249124884.69808245</v>
      </c>
      <c r="N279" s="69">
        <f>Taulukko13[[#This Row],[Siirtyvät kustannukset yhteensä]]-Taulukko13[[#This Row],[Siirtyvät tulot yhteensä]]</f>
        <v>24434568.498116314</v>
      </c>
      <c r="O279" s="179">
        <f>Taulukko13[[#This Row],[Siirtyvien kustannusten ja tulojen erotus]]*$O$1</f>
        <v>-14660741.098869786</v>
      </c>
    </row>
    <row r="280" spans="1:15" x14ac:dyDescent="0.2">
      <c r="A280">
        <v>908</v>
      </c>
      <c r="B280" t="s">
        <v>282</v>
      </c>
      <c r="C280" s="64">
        <v>20703</v>
      </c>
      <c r="D280" s="65">
        <v>89766311.345790416</v>
      </c>
      <c r="E280" s="65">
        <v>225130.2824985724</v>
      </c>
      <c r="F280" s="65">
        <f>Taulukko13[[#This Row],[Siirtyvät sote- ja pela-kustannukset (TP21+TP22)]]+Taulukko13[[#This Row],[Siirtyvät verotuskustannukset]]</f>
        <v>89991441.628288984</v>
      </c>
      <c r="G280" s="64">
        <v>27408834.956231918</v>
      </c>
      <c r="H280" s="64">
        <v>2244047.0226560812</v>
      </c>
      <c r="I280" s="64">
        <v>47503113.740000002</v>
      </c>
      <c r="J280" s="64">
        <v>6713147.0887512267</v>
      </c>
      <c r="K280" s="64">
        <v>-302609.77381248795</v>
      </c>
      <c r="L280" s="64">
        <v>1875091.7352716618</v>
      </c>
      <c r="M280" s="65">
        <f>G280+H280+J280+I280-K280+Taulukko13[[#This Row],[Jälkikäteistarkistuksesta aiheutuva valtionosuuden lisäsiirto]]</f>
        <v>86046844.316723377</v>
      </c>
      <c r="N280" s="69">
        <f>Taulukko13[[#This Row],[Siirtyvät kustannukset yhteensä]]-Taulukko13[[#This Row],[Siirtyvät tulot yhteensä]]</f>
        <v>3944597.3115656078</v>
      </c>
      <c r="O280" s="179">
        <f>Taulukko13[[#This Row],[Siirtyvien kustannusten ja tulojen erotus]]*$O$1</f>
        <v>-2366758.386939364</v>
      </c>
    </row>
    <row r="281" spans="1:15" x14ac:dyDescent="0.2">
      <c r="A281">
        <v>915</v>
      </c>
      <c r="B281" t="s">
        <v>283</v>
      </c>
      <c r="C281" s="64">
        <v>19759</v>
      </c>
      <c r="D281" s="65">
        <v>100274657.3284989</v>
      </c>
      <c r="E281" s="65">
        <v>199550.1023414637</v>
      </c>
      <c r="F281" s="65">
        <f>Taulukko13[[#This Row],[Siirtyvät sote- ja pela-kustannukset (TP21+TP22)]]+Taulukko13[[#This Row],[Siirtyvät verotuskustannukset]]</f>
        <v>100474207.43084036</v>
      </c>
      <c r="G281" s="64">
        <v>43649453.98403199</v>
      </c>
      <c r="H281" s="64">
        <v>1883595.154074227</v>
      </c>
      <c r="I281" s="64">
        <v>42211099.310000002</v>
      </c>
      <c r="J281" s="64">
        <v>7676174.4879237916</v>
      </c>
      <c r="K281" s="64">
        <v>-2792148.2208146639</v>
      </c>
      <c r="L281" s="64">
        <v>1789592.6965769583</v>
      </c>
      <c r="M281" s="65">
        <f>G281+H281+J281+I281-K281+Taulukko13[[#This Row],[Jälkikäteistarkistuksesta aiheutuva valtionosuuden lisäsiirto]]</f>
        <v>100002063.85342163</v>
      </c>
      <c r="N281" s="69">
        <f>Taulukko13[[#This Row],[Siirtyvät kustannukset yhteensä]]-Taulukko13[[#This Row],[Siirtyvät tulot yhteensä]]</f>
        <v>472143.57741872966</v>
      </c>
      <c r="O281" s="179">
        <f>Taulukko13[[#This Row],[Siirtyvien kustannusten ja tulojen erotus]]*$O$1</f>
        <v>-283286.14645123773</v>
      </c>
    </row>
    <row r="282" spans="1:15" x14ac:dyDescent="0.2">
      <c r="A282">
        <v>918</v>
      </c>
      <c r="B282" t="s">
        <v>284</v>
      </c>
      <c r="C282" s="64">
        <v>2228</v>
      </c>
      <c r="D282" s="65">
        <v>10022223.70430406</v>
      </c>
      <c r="E282" s="65">
        <v>19362.618696579386</v>
      </c>
      <c r="F282" s="65">
        <f>Taulukko13[[#This Row],[Siirtyvät sote- ja pela-kustannukset (TP21+TP22)]]+Taulukko13[[#This Row],[Siirtyvät verotuskustannukset]]</f>
        <v>10041586.32300064</v>
      </c>
      <c r="G282" s="64">
        <v>3645839.8666867083</v>
      </c>
      <c r="H282" s="64">
        <v>255632.83670052746</v>
      </c>
      <c r="I282" s="64">
        <v>4022935.53</v>
      </c>
      <c r="J282" s="64">
        <v>1183052.5520914686</v>
      </c>
      <c r="K282" s="64">
        <v>-702726.19226703141</v>
      </c>
      <c r="L282" s="64">
        <v>201792.22268199114</v>
      </c>
      <c r="M282" s="65">
        <f>G282+H282+J282+I282-K282+Taulukko13[[#This Row],[Jälkikäteistarkistuksesta aiheutuva valtionosuuden lisäsiirto]]</f>
        <v>10011979.200427726</v>
      </c>
      <c r="N282" s="69">
        <f>Taulukko13[[#This Row],[Siirtyvät kustannukset yhteensä]]-Taulukko13[[#This Row],[Siirtyvät tulot yhteensä]]</f>
        <v>29607.122572913766</v>
      </c>
      <c r="O282" s="179">
        <f>Taulukko13[[#This Row],[Siirtyvien kustannusten ja tulojen erotus]]*$O$1</f>
        <v>-17764.273543748255</v>
      </c>
    </row>
    <row r="283" spans="1:15" x14ac:dyDescent="0.2">
      <c r="A283">
        <v>921</v>
      </c>
      <c r="B283" t="s">
        <v>285</v>
      </c>
      <c r="C283" s="64">
        <v>1894</v>
      </c>
      <c r="D283" s="65">
        <v>12005691.294950424</v>
      </c>
      <c r="E283" s="65">
        <v>14197.27150609126</v>
      </c>
      <c r="F283" s="65">
        <f>Taulukko13[[#This Row],[Siirtyvät sote- ja pela-kustannukset (TP21+TP22)]]+Taulukko13[[#This Row],[Siirtyvät verotuskustannukset]]</f>
        <v>12019888.566456515</v>
      </c>
      <c r="G283" s="64">
        <v>7637291.3658867721</v>
      </c>
      <c r="H283" s="64">
        <v>260051.59339078737</v>
      </c>
      <c r="I283" s="64">
        <v>2877127.1999999997</v>
      </c>
      <c r="J283" s="64">
        <v>1122931.7663583159</v>
      </c>
      <c r="K283" s="64">
        <v>-1145047.0948251893</v>
      </c>
      <c r="L283" s="64">
        <v>171541.50348280577</v>
      </c>
      <c r="M283" s="65">
        <f>G283+H283+J283+I283-K283+Taulukko13[[#This Row],[Jälkikäteistarkistuksesta aiheutuva valtionosuuden lisäsiirto]]</f>
        <v>13213990.523943869</v>
      </c>
      <c r="N283" s="69">
        <f>Taulukko13[[#This Row],[Siirtyvät kustannukset yhteensä]]-Taulukko13[[#This Row],[Siirtyvät tulot yhteensä]]</f>
        <v>-1194101.9574873541</v>
      </c>
      <c r="O283" s="179">
        <f>Taulukko13[[#This Row],[Siirtyvien kustannusten ja tulojen erotus]]*$O$1</f>
        <v>716461.17449241225</v>
      </c>
    </row>
    <row r="284" spans="1:15" x14ac:dyDescent="0.2">
      <c r="A284">
        <v>922</v>
      </c>
      <c r="B284" t="s">
        <v>286</v>
      </c>
      <c r="C284" s="64">
        <v>4501</v>
      </c>
      <c r="D284" s="65">
        <v>15384902.173722848</v>
      </c>
      <c r="E284" s="65">
        <v>46732.860954971729</v>
      </c>
      <c r="F284" s="65">
        <f>Taulukko13[[#This Row],[Siirtyvät sote- ja pela-kustannukset (TP21+TP22)]]+Taulukko13[[#This Row],[Siirtyvät verotuskustannukset]]</f>
        <v>15431635.03467782</v>
      </c>
      <c r="G284" s="64">
        <v>2266499.9215089893</v>
      </c>
      <c r="H284" s="64">
        <v>264240.2797527014</v>
      </c>
      <c r="I284" s="64">
        <v>10062345.379999999</v>
      </c>
      <c r="J284" s="64">
        <v>1707629.6793762373</v>
      </c>
      <c r="K284" s="64">
        <v>-506996.72870316409</v>
      </c>
      <c r="L284" s="64">
        <v>407660.14106447133</v>
      </c>
      <c r="M284" s="65">
        <f>G284+H284+J284+I284-K284+Taulukko13[[#This Row],[Jälkikäteistarkistuksesta aiheutuva valtionosuuden lisäsiirto]]</f>
        <v>15215372.130405562</v>
      </c>
      <c r="N284" s="69">
        <f>Taulukko13[[#This Row],[Siirtyvät kustannukset yhteensä]]-Taulukko13[[#This Row],[Siirtyvät tulot yhteensä]]</f>
        <v>216262.90427225828</v>
      </c>
      <c r="O284" s="179">
        <f>Taulukko13[[#This Row],[Siirtyvien kustannusten ja tulojen erotus]]*$O$1</f>
        <v>-129757.74256335494</v>
      </c>
    </row>
    <row r="285" spans="1:15" x14ac:dyDescent="0.2">
      <c r="A285">
        <v>924</v>
      </c>
      <c r="B285" t="s">
        <v>287</v>
      </c>
      <c r="C285" s="64">
        <v>2946</v>
      </c>
      <c r="D285" s="65">
        <v>14159677.966684306</v>
      </c>
      <c r="E285" s="65">
        <v>23384.048332813414</v>
      </c>
      <c r="F285" s="65">
        <f>Taulukko13[[#This Row],[Siirtyvät sote- ja pela-kustannukset (TP21+TP22)]]+Taulukko13[[#This Row],[Siirtyvät verotuskustannukset]]</f>
        <v>14183062.01501712</v>
      </c>
      <c r="G285" s="64">
        <v>5845495.6381079881</v>
      </c>
      <c r="H285" s="64">
        <v>303571.12693404348</v>
      </c>
      <c r="I285" s="64">
        <v>4863614.7299999995</v>
      </c>
      <c r="J285" s="64">
        <v>1632415.7663089675</v>
      </c>
      <c r="K285" s="64">
        <v>-1508247.0349029235</v>
      </c>
      <c r="L285" s="64">
        <v>266822.21185868309</v>
      </c>
      <c r="M285" s="65">
        <f>G285+H285+J285+I285-K285+Taulukko13[[#This Row],[Jälkikäteistarkistuksesta aiheutuva valtionosuuden lisäsiirto]]</f>
        <v>14420166.508112602</v>
      </c>
      <c r="N285" s="69">
        <f>Taulukko13[[#This Row],[Siirtyvät kustannukset yhteensä]]-Taulukko13[[#This Row],[Siirtyvät tulot yhteensä]]</f>
        <v>-237104.49309548177</v>
      </c>
      <c r="O285" s="179">
        <f>Taulukko13[[#This Row],[Siirtyvien kustannusten ja tulojen erotus]]*$O$1</f>
        <v>142262.69585728904</v>
      </c>
    </row>
    <row r="286" spans="1:15" x14ac:dyDescent="0.2">
      <c r="A286">
        <v>925</v>
      </c>
      <c r="B286" t="s">
        <v>288</v>
      </c>
      <c r="C286" s="64">
        <v>3427</v>
      </c>
      <c r="D286" s="65">
        <v>14627131.290644147</v>
      </c>
      <c r="E286" s="65">
        <v>32990.22186988702</v>
      </c>
      <c r="F286" s="65">
        <f>Taulukko13[[#This Row],[Siirtyvät sote- ja pela-kustannukset (TP21+TP22)]]+Taulukko13[[#This Row],[Siirtyvät verotuskustannukset]]</f>
        <v>14660121.512514034</v>
      </c>
      <c r="G286" s="64">
        <v>6682267.8937852494</v>
      </c>
      <c r="H286" s="64">
        <v>1333514.8492834084</v>
      </c>
      <c r="I286" s="64">
        <v>5956352.3900000006</v>
      </c>
      <c r="J286" s="64">
        <v>1811780.3429675952</v>
      </c>
      <c r="K286" s="64">
        <v>-645777.0265015543</v>
      </c>
      <c r="L286" s="64">
        <v>310386.87034613267</v>
      </c>
      <c r="M286" s="65">
        <f>G286+H286+J286+I286-K286+Taulukko13[[#This Row],[Jälkikäteistarkistuksesta aiheutuva valtionosuuden lisäsiirto]]</f>
        <v>16740079.372883942</v>
      </c>
      <c r="N286" s="69">
        <f>Taulukko13[[#This Row],[Siirtyvät kustannukset yhteensä]]-Taulukko13[[#This Row],[Siirtyvät tulot yhteensä]]</f>
        <v>-2079957.8603699077</v>
      </c>
      <c r="O286" s="179">
        <f>Taulukko13[[#This Row],[Siirtyvien kustannusten ja tulojen erotus]]*$O$1</f>
        <v>1247974.7162219444</v>
      </c>
    </row>
    <row r="287" spans="1:15" x14ac:dyDescent="0.2">
      <c r="A287">
        <v>927</v>
      </c>
      <c r="B287" t="s">
        <v>289</v>
      </c>
      <c r="C287" s="64">
        <v>28913</v>
      </c>
      <c r="D287" s="65">
        <v>96972392.318862364</v>
      </c>
      <c r="E287" s="65">
        <v>355723.85720560781</v>
      </c>
      <c r="F287" s="65">
        <f>Taulukko13[[#This Row],[Siirtyvät sote- ja pela-kustannukset (TP21+TP22)]]+Taulukko13[[#This Row],[Siirtyvät verotuskustannukset]]</f>
        <v>97328116.176067978</v>
      </c>
      <c r="G287" s="64">
        <v>13109661.695141992</v>
      </c>
      <c r="H287" s="64">
        <v>1796589.7140380568</v>
      </c>
      <c r="I287" s="64">
        <v>76807904.159999996</v>
      </c>
      <c r="J287" s="64">
        <v>9635957.58485494</v>
      </c>
      <c r="K287" s="64">
        <v>4344552.5373031897</v>
      </c>
      <c r="L287" s="64">
        <v>2618679.7730719973</v>
      </c>
      <c r="M287" s="65">
        <f>G287+H287+J287+I287-K287+Taulukko13[[#This Row],[Jälkikäteistarkistuksesta aiheutuva valtionosuuden lisäsiirto]]</f>
        <v>99624240.389803797</v>
      </c>
      <c r="N287" s="69">
        <f>Taulukko13[[#This Row],[Siirtyvät kustannukset yhteensä]]-Taulukko13[[#This Row],[Siirtyvät tulot yhteensä]]</f>
        <v>-2296124.2137358189</v>
      </c>
      <c r="O287" s="179">
        <f>Taulukko13[[#This Row],[Siirtyvien kustannusten ja tulojen erotus]]*$O$1</f>
        <v>1377674.5282414909</v>
      </c>
    </row>
    <row r="288" spans="1:15" x14ac:dyDescent="0.2">
      <c r="A288">
        <v>931</v>
      </c>
      <c r="B288" t="s">
        <v>290</v>
      </c>
      <c r="C288" s="64">
        <v>5951</v>
      </c>
      <c r="D288" s="65">
        <v>31102818.997485239</v>
      </c>
      <c r="E288" s="65">
        <v>49500.448800215141</v>
      </c>
      <c r="F288" s="65">
        <f>Taulukko13[[#This Row],[Siirtyvät sote- ja pela-kustannukset (TP21+TP22)]]+Taulukko13[[#This Row],[Siirtyvät verotuskustannukset]]</f>
        <v>31152319.446285453</v>
      </c>
      <c r="G288" s="64">
        <v>17930252.930994038</v>
      </c>
      <c r="H288" s="64">
        <v>1009470.708632784</v>
      </c>
      <c r="I288" s="64">
        <v>9928670.339999998</v>
      </c>
      <c r="J288" s="64">
        <v>3047599.551956322</v>
      </c>
      <c r="K288" s="64">
        <v>-2736431.3004189231</v>
      </c>
      <c r="L288" s="64">
        <v>538988.11363578518</v>
      </c>
      <c r="M288" s="65">
        <f>G288+H288+J288+I288-K288+Taulukko13[[#This Row],[Jälkikäteistarkistuksesta aiheutuva valtionosuuden lisäsiirto]]</f>
        <v>35191412.945637852</v>
      </c>
      <c r="N288" s="69">
        <f>Taulukko13[[#This Row],[Siirtyvät kustannukset yhteensä]]-Taulukko13[[#This Row],[Siirtyvät tulot yhteensä]]</f>
        <v>-4039093.4993523993</v>
      </c>
      <c r="O288" s="179">
        <f>Taulukko13[[#This Row],[Siirtyvien kustannusten ja tulojen erotus]]*$O$1</f>
        <v>2423456.0996114388</v>
      </c>
    </row>
    <row r="289" spans="1:15" x14ac:dyDescent="0.2">
      <c r="A289">
        <v>934</v>
      </c>
      <c r="B289" t="s">
        <v>291</v>
      </c>
      <c r="C289" s="64">
        <v>2671</v>
      </c>
      <c r="D289" s="65">
        <v>12570728.693848768</v>
      </c>
      <c r="E289" s="65">
        <v>23808.279618509157</v>
      </c>
      <c r="F289" s="65">
        <f>Taulukko13[[#This Row],[Siirtyvät sote- ja pela-kustannukset (TP21+TP22)]]+Taulukko13[[#This Row],[Siirtyvät verotuskustannukset]]</f>
        <v>12594536.973467277</v>
      </c>
      <c r="G289" s="64">
        <v>5419081.2394180801</v>
      </c>
      <c r="H289" s="64">
        <v>286499.85447901185</v>
      </c>
      <c r="I289" s="64">
        <v>4974428.6199999992</v>
      </c>
      <c r="J289" s="64">
        <v>1279548.32158956</v>
      </c>
      <c r="K289" s="64">
        <v>-1039425.7105209024</v>
      </c>
      <c r="L289" s="64">
        <v>241915.18257791665</v>
      </c>
      <c r="M289" s="65">
        <f>G289+H289+J289+I289-K289+Taulukko13[[#This Row],[Jälkikäteistarkistuksesta aiheutuva valtionosuuden lisäsiirto]]</f>
        <v>13240898.928585472</v>
      </c>
      <c r="N289" s="69">
        <f>Taulukko13[[#This Row],[Siirtyvät kustannukset yhteensä]]-Taulukko13[[#This Row],[Siirtyvät tulot yhteensä]]</f>
        <v>-646361.95511819422</v>
      </c>
      <c r="O289" s="179">
        <f>Taulukko13[[#This Row],[Siirtyvien kustannusten ja tulojen erotus]]*$O$1</f>
        <v>387817.17307091644</v>
      </c>
    </row>
    <row r="290" spans="1:15" x14ac:dyDescent="0.2">
      <c r="A290">
        <v>935</v>
      </c>
      <c r="B290" t="s">
        <v>292</v>
      </c>
      <c r="C290" s="64">
        <v>2985</v>
      </c>
      <c r="D290" s="65">
        <v>14369277.225089768</v>
      </c>
      <c r="E290" s="65">
        <v>25660.203184761285</v>
      </c>
      <c r="F290" s="65">
        <f>Taulukko13[[#This Row],[Siirtyvät sote- ja pela-kustannukset (TP21+TP22)]]+Taulukko13[[#This Row],[Siirtyvät verotuskustannukset]]</f>
        <v>14394937.428274529</v>
      </c>
      <c r="G290" s="64">
        <v>5944996.1739177285</v>
      </c>
      <c r="H290" s="64">
        <v>371174.66045233048</v>
      </c>
      <c r="I290" s="64">
        <v>5298974.3699999992</v>
      </c>
      <c r="J290" s="64">
        <v>1458131.502821988</v>
      </c>
      <c r="K290" s="64">
        <v>-1136528.5285673724</v>
      </c>
      <c r="L290" s="64">
        <v>270354.4814657736</v>
      </c>
      <c r="M290" s="65">
        <f>G290+H290+J290+I290-K290+Taulukko13[[#This Row],[Jälkikäteistarkistuksesta aiheutuva valtionosuuden lisäsiirto]]</f>
        <v>14480159.717225192</v>
      </c>
      <c r="N290" s="69">
        <f>Taulukko13[[#This Row],[Siirtyvät kustannukset yhteensä]]-Taulukko13[[#This Row],[Siirtyvät tulot yhteensä]]</f>
        <v>-85222.28895066306</v>
      </c>
      <c r="O290" s="179">
        <f>Taulukko13[[#This Row],[Siirtyvien kustannusten ja tulojen erotus]]*$O$1</f>
        <v>51133.373370397821</v>
      </c>
    </row>
    <row r="291" spans="1:15" x14ac:dyDescent="0.2">
      <c r="A291">
        <v>936</v>
      </c>
      <c r="B291" t="s">
        <v>293</v>
      </c>
      <c r="C291" s="64">
        <v>6395</v>
      </c>
      <c r="D291" s="65">
        <v>33237974.216735356</v>
      </c>
      <c r="E291" s="65">
        <v>55415.960234499944</v>
      </c>
      <c r="F291" s="65">
        <f>Taulukko13[[#This Row],[Siirtyvät sote- ja pela-kustannukset (TP21+TP22)]]+Taulukko13[[#This Row],[Siirtyvät verotuskustannukset]]</f>
        <v>33293390.176969856</v>
      </c>
      <c r="G291" s="64">
        <v>18198762.536575407</v>
      </c>
      <c r="H291" s="64">
        <v>1195649.4422108107</v>
      </c>
      <c r="I291" s="64">
        <v>11049645.379999999</v>
      </c>
      <c r="J291" s="64">
        <v>3225845.7019947111</v>
      </c>
      <c r="K291" s="64">
        <v>-2399421.6861463748</v>
      </c>
      <c r="L291" s="64">
        <v>579201.64454727713</v>
      </c>
      <c r="M291" s="65">
        <f>G291+H291+J291+I291-K291+Taulukko13[[#This Row],[Jälkikäteistarkistuksesta aiheutuva valtionosuuden lisäsiirto]]</f>
        <v>36648526.391474582</v>
      </c>
      <c r="N291" s="69">
        <f>Taulukko13[[#This Row],[Siirtyvät kustannukset yhteensä]]-Taulukko13[[#This Row],[Siirtyvät tulot yhteensä]]</f>
        <v>-3355136.2145047262</v>
      </c>
      <c r="O291" s="179">
        <f>Taulukko13[[#This Row],[Siirtyvien kustannusten ja tulojen erotus]]*$O$1</f>
        <v>2013081.7287028353</v>
      </c>
    </row>
    <row r="292" spans="1:15" x14ac:dyDescent="0.2">
      <c r="A292">
        <v>946</v>
      </c>
      <c r="B292" t="s">
        <v>294</v>
      </c>
      <c r="C292" s="64">
        <v>6287</v>
      </c>
      <c r="D292" s="65">
        <v>27166138.823278066</v>
      </c>
      <c r="E292" s="65">
        <v>57470.297701156531</v>
      </c>
      <c r="F292" s="65">
        <f>Taulukko13[[#This Row],[Siirtyvät sote- ja pela-kustannukset (TP21+TP22)]]+Taulukko13[[#This Row],[Siirtyvät verotuskustannukset]]</f>
        <v>27223609.120979223</v>
      </c>
      <c r="G292" s="64">
        <v>8561154.3854678907</v>
      </c>
      <c r="H292" s="64">
        <v>777931.15766113554</v>
      </c>
      <c r="I292" s="64">
        <v>11921311.730000002</v>
      </c>
      <c r="J292" s="64">
        <v>3120179.2966666021</v>
      </c>
      <c r="K292" s="64">
        <v>-2034690.934656943</v>
      </c>
      <c r="L292" s="64">
        <v>569419.97486610338</v>
      </c>
      <c r="M292" s="65">
        <f>G292+H292+J292+I292-K292+Taulukko13[[#This Row],[Jälkikäteistarkistuksesta aiheutuva valtionosuuden lisäsiirto]]</f>
        <v>26984687.479318678</v>
      </c>
      <c r="N292" s="69">
        <f>Taulukko13[[#This Row],[Siirtyvät kustannukset yhteensä]]-Taulukko13[[#This Row],[Siirtyvät tulot yhteensä]]</f>
        <v>238921.64166054502</v>
      </c>
      <c r="O292" s="179">
        <f>Taulukko13[[#This Row],[Siirtyvien kustannusten ja tulojen erotus]]*$O$1</f>
        <v>-143352.984996327</v>
      </c>
    </row>
    <row r="293" spans="1:15" x14ac:dyDescent="0.2">
      <c r="A293">
        <v>976</v>
      </c>
      <c r="B293" t="s">
        <v>295</v>
      </c>
      <c r="C293" s="64">
        <v>3788</v>
      </c>
      <c r="D293" s="65">
        <v>24669250.58096398</v>
      </c>
      <c r="E293" s="65">
        <v>32606.825995456216</v>
      </c>
      <c r="F293" s="65">
        <f>Taulukko13[[#This Row],[Siirtyvät sote- ja pela-kustannukset (TP21+TP22)]]+Taulukko13[[#This Row],[Siirtyvät verotuskustannukset]]</f>
        <v>24701857.406959437</v>
      </c>
      <c r="G293" s="64">
        <v>13412172.588833015</v>
      </c>
      <c r="H293" s="64">
        <v>321806.72473805107</v>
      </c>
      <c r="I293" s="64">
        <v>6883341.3199999994</v>
      </c>
      <c r="J293" s="64">
        <v>1888094.8322939235</v>
      </c>
      <c r="K293" s="64">
        <v>-1640190.9858576388</v>
      </c>
      <c r="L293" s="64">
        <v>343083.00696561154</v>
      </c>
      <c r="M293" s="65">
        <f>G293+H293+J293+I293-K293+Taulukko13[[#This Row],[Jälkikäteistarkistuksesta aiheutuva valtionosuuden lisäsiirto]]</f>
        <v>24488689.45868824</v>
      </c>
      <c r="N293" s="69">
        <f>Taulukko13[[#This Row],[Siirtyvät kustannukset yhteensä]]-Taulukko13[[#This Row],[Siirtyvät tulot yhteensä]]</f>
        <v>213167.94827119634</v>
      </c>
      <c r="O293" s="179">
        <f>Taulukko13[[#This Row],[Siirtyvien kustannusten ja tulojen erotus]]*$O$1</f>
        <v>-127900.76896271778</v>
      </c>
    </row>
    <row r="294" spans="1:15" x14ac:dyDescent="0.2">
      <c r="A294">
        <v>977</v>
      </c>
      <c r="B294" t="s">
        <v>296</v>
      </c>
      <c r="C294" s="64">
        <v>15293</v>
      </c>
      <c r="D294" s="65">
        <v>62656326.808291733</v>
      </c>
      <c r="E294" s="65">
        <v>136759.64991460691</v>
      </c>
      <c r="F294" s="65">
        <f>Taulukko13[[#This Row],[Siirtyvät sote- ja pela-kustannukset (TP21+TP22)]]+Taulukko13[[#This Row],[Siirtyvät verotuskustannukset]]</f>
        <v>62793086.458206341</v>
      </c>
      <c r="G294" s="64">
        <v>19738734.91724252</v>
      </c>
      <c r="H294" s="64">
        <v>1450539.0579917128</v>
      </c>
      <c r="I294" s="64">
        <v>28769315.039999999</v>
      </c>
      <c r="J294" s="64">
        <v>5643031.7698519155</v>
      </c>
      <c r="K294" s="64">
        <v>-4845209.109875543</v>
      </c>
      <c r="L294" s="64">
        <v>1385102.5410573117</v>
      </c>
      <c r="M294" s="65">
        <f>G294+H294+J294+I294-K294+Taulukko13[[#This Row],[Jälkikäteistarkistuksesta aiheutuva valtionosuuden lisäsiirto]]</f>
        <v>61831932.436019003</v>
      </c>
      <c r="N294" s="69">
        <f>Taulukko13[[#This Row],[Siirtyvät kustannukset yhteensä]]-Taulukko13[[#This Row],[Siirtyvät tulot yhteensä]]</f>
        <v>961154.02218733728</v>
      </c>
      <c r="O294" s="179">
        <f>Taulukko13[[#This Row],[Siirtyvien kustannusten ja tulojen erotus]]*$O$1</f>
        <v>-576692.4133124022</v>
      </c>
    </row>
    <row r="295" spans="1:15" x14ac:dyDescent="0.2">
      <c r="A295">
        <v>980</v>
      </c>
      <c r="B295" t="s">
        <v>297</v>
      </c>
      <c r="C295" s="64">
        <v>33607</v>
      </c>
      <c r="D295" s="65">
        <v>110353288.54093359</v>
      </c>
      <c r="E295" s="65">
        <v>373473.67738897045</v>
      </c>
      <c r="F295" s="65">
        <f>Taulukko13[[#This Row],[Siirtyvät sote- ja pela-kustannukset (TP21+TP22)]]+Taulukko13[[#This Row],[Siirtyvät verotuskustannukset]]</f>
        <v>110726762.21832256</v>
      </c>
      <c r="G295" s="64">
        <v>14977669.880792633</v>
      </c>
      <c r="H295" s="64">
        <v>3536446.7175721684</v>
      </c>
      <c r="I295" s="64">
        <v>78990234.560000002</v>
      </c>
      <c r="J295" s="64">
        <v>10127735.495573686</v>
      </c>
      <c r="K295" s="64">
        <v>-607304.36704178539</v>
      </c>
      <c r="L295" s="64">
        <v>3043820.1201407881</v>
      </c>
      <c r="M295" s="65">
        <f>G295+H295+J295+I295-K295+Taulukko13[[#This Row],[Jälkikäteistarkistuksesta aiheutuva valtionosuuden lisäsiirto]]</f>
        <v>111283211.14112106</v>
      </c>
      <c r="N295" s="69">
        <f>Taulukko13[[#This Row],[Siirtyvät kustannukset yhteensä]]-Taulukko13[[#This Row],[Siirtyvät tulot yhteensä]]</f>
        <v>-556448.92279849946</v>
      </c>
      <c r="O295" s="179">
        <f>Taulukko13[[#This Row],[Siirtyvien kustannusten ja tulojen erotus]]*$O$1</f>
        <v>333869.35367909959</v>
      </c>
    </row>
    <row r="296" spans="1:15" x14ac:dyDescent="0.2">
      <c r="A296">
        <v>981</v>
      </c>
      <c r="B296" t="s">
        <v>298</v>
      </c>
      <c r="C296" s="64">
        <v>2237</v>
      </c>
      <c r="D296" s="65">
        <v>8442563.8311521765</v>
      </c>
      <c r="E296" s="65">
        <v>20513.883193165748</v>
      </c>
      <c r="F296" s="65">
        <f>Taulukko13[[#This Row],[Siirtyvät sote- ja pela-kustannukset (TP21+TP22)]]+Taulukko13[[#This Row],[Siirtyvät verotuskustannukset]]</f>
        <v>8463077.7143453415</v>
      </c>
      <c r="G296" s="64">
        <v>2822561.645247248</v>
      </c>
      <c r="H296" s="64">
        <v>121591.62761307901</v>
      </c>
      <c r="I296" s="64">
        <v>4411372.28</v>
      </c>
      <c r="J296" s="64">
        <v>1155782.036286897</v>
      </c>
      <c r="K296" s="64">
        <v>-850279.13534556306</v>
      </c>
      <c r="L296" s="64">
        <v>202607.36182208895</v>
      </c>
      <c r="M296" s="65">
        <f>G296+H296+J296+I296-K296+Taulukko13[[#This Row],[Jälkikäteistarkistuksesta aiheutuva valtionosuuden lisäsiirto]]</f>
        <v>9564194.0863148775</v>
      </c>
      <c r="N296" s="69">
        <f>Taulukko13[[#This Row],[Siirtyvät kustannukset yhteensä]]-Taulukko13[[#This Row],[Siirtyvät tulot yhteensä]]</f>
        <v>-1101116.3719695359</v>
      </c>
      <c r="O296" s="179">
        <f>Taulukko13[[#This Row],[Siirtyvien kustannusten ja tulojen erotus]]*$O$1</f>
        <v>660669.82318172138</v>
      </c>
    </row>
    <row r="297" spans="1:15" x14ac:dyDescent="0.2">
      <c r="A297">
        <v>989</v>
      </c>
      <c r="B297" t="s">
        <v>299</v>
      </c>
      <c r="C297" s="64">
        <v>5406</v>
      </c>
      <c r="D297" s="65">
        <v>28944244.697246239</v>
      </c>
      <c r="E297" s="65">
        <v>47307.850284687302</v>
      </c>
      <c r="F297" s="65">
        <f>Taulukko13[[#This Row],[Siirtyvät sote- ja pela-kustannukset (TP21+TP22)]]+Taulukko13[[#This Row],[Siirtyvät verotuskustannukset]]</f>
        <v>28991552.547530927</v>
      </c>
      <c r="G297" s="64">
        <v>11692179.339540483</v>
      </c>
      <c r="H297" s="64">
        <v>721161.30414179852</v>
      </c>
      <c r="I297" s="64">
        <v>9732480.0599999987</v>
      </c>
      <c r="J297" s="64">
        <v>2644667.6908802912</v>
      </c>
      <c r="K297" s="64">
        <v>-2118229.4114655526</v>
      </c>
      <c r="L297" s="64">
        <v>489626.91015208443</v>
      </c>
      <c r="M297" s="65">
        <f>G297+H297+J297+I297-K297+Taulukko13[[#This Row],[Jälkikäteistarkistuksesta aiheutuva valtionosuuden lisäsiirto]]</f>
        <v>27398344.716180209</v>
      </c>
      <c r="N297" s="69">
        <f>Taulukko13[[#This Row],[Siirtyvät kustannukset yhteensä]]-Taulukko13[[#This Row],[Siirtyvät tulot yhteensä]]</f>
        <v>1593207.8313507177</v>
      </c>
      <c r="O297" s="179">
        <f>Taulukko13[[#This Row],[Siirtyvien kustannusten ja tulojen erotus]]*$O$1</f>
        <v>-955924.69881043036</v>
      </c>
    </row>
    <row r="298" spans="1:15" ht="15" thickBot="1" x14ac:dyDescent="0.25">
      <c r="A298">
        <v>992</v>
      </c>
      <c r="B298" t="s">
        <v>300</v>
      </c>
      <c r="C298" s="64">
        <v>18120</v>
      </c>
      <c r="D298" s="65">
        <v>82715877.961165443</v>
      </c>
      <c r="E298" s="65">
        <v>175911.02622212531</v>
      </c>
      <c r="F298" s="65">
        <f>Taulukko13[[#This Row],[Siirtyvät sote- ja pela-kustannukset (TP21+TP22)]]+Taulukko13[[#This Row],[Siirtyvät verotuskustannukset]]</f>
        <v>82891788.987387568</v>
      </c>
      <c r="G298" s="64">
        <v>31853376.081287719</v>
      </c>
      <c r="H298" s="64">
        <v>2491297.7986793825</v>
      </c>
      <c r="I298" s="64">
        <v>36379857.18</v>
      </c>
      <c r="J298" s="64">
        <v>7004726.539419258</v>
      </c>
      <c r="K298" s="64">
        <v>-3159100.3918996598</v>
      </c>
      <c r="L298" s="64">
        <v>1641146.8020635904</v>
      </c>
      <c r="M298" s="65">
        <f>G298+H298+J298+I298-K298+Taulukko13[[#This Row],[Jälkikäteistarkistuksesta aiheutuva valtionosuuden lisäsiirto]]</f>
        <v>82529504.793349609</v>
      </c>
      <c r="N298" s="69">
        <f>Taulukko13[[#This Row],[Siirtyvät kustannukset yhteensä]]-Taulukko13[[#This Row],[Siirtyvät tulot yhteensä]]</f>
        <v>362284.19403795898</v>
      </c>
      <c r="O298" s="180">
        <f>Taulukko13[[#This Row],[Siirtyvien kustannusten ja tulojen erotus]]*$O$1</f>
        <v>-217370.51642277534</v>
      </c>
    </row>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4"/>
  <dimension ref="A1:AE300"/>
  <sheetViews>
    <sheetView zoomScale="70" zoomScaleNormal="70" workbookViewId="0">
      <pane xSplit="3" ySplit="7" topLeftCell="D8" activePane="bottomRight" state="frozen"/>
      <selection pane="topRight" activeCell="D1" sqref="D1"/>
      <selection pane="bottomLeft" activeCell="A10" sqref="A10"/>
      <selection pane="bottomRight"/>
    </sheetView>
  </sheetViews>
  <sheetFormatPr defaultColWidth="8.625" defaultRowHeight="12.75" x14ac:dyDescent="0.2"/>
  <cols>
    <col min="1" max="1" width="6.125" style="3" customWidth="1"/>
    <col min="2" max="2" width="14.625" style="3" bestFit="1" customWidth="1"/>
    <col min="3" max="3" width="11.625" style="3" customWidth="1"/>
    <col min="4" max="4" width="22.75" style="3" customWidth="1"/>
    <col min="5" max="5" width="25.5" style="3" customWidth="1"/>
    <col min="6" max="6" width="14.625" style="3" customWidth="1"/>
    <col min="7" max="7" width="16.375" style="3" customWidth="1"/>
    <col min="8" max="8" width="15" style="3" bestFit="1" customWidth="1"/>
    <col min="9" max="9" width="14.25" style="3" bestFit="1" customWidth="1"/>
    <col min="10" max="10" width="16.25" style="3" bestFit="1" customWidth="1"/>
    <col min="11" max="11" width="19.625" style="3" customWidth="1"/>
    <col min="12" max="12" width="17" style="3" customWidth="1"/>
    <col min="13" max="13" width="18.875" style="3" customWidth="1"/>
    <col min="14" max="14" width="25.375" style="3" customWidth="1"/>
    <col min="15" max="15" width="26.625" style="3" customWidth="1"/>
    <col min="16" max="16" width="15.875" style="6" customWidth="1"/>
    <col min="17" max="17" width="15.75" style="6" customWidth="1"/>
    <col min="18" max="18" width="20.625" style="3" customWidth="1"/>
    <col min="19" max="19" width="17.375" style="3" customWidth="1"/>
    <col min="20" max="20" width="14.25" style="3" bestFit="1" customWidth="1"/>
    <col min="21" max="21" width="14.25" style="3" customWidth="1"/>
    <col min="22" max="22" width="14.375" style="3" customWidth="1"/>
    <col min="23" max="23" width="14.25" style="3" bestFit="1" customWidth="1"/>
    <col min="24" max="24" width="16.125" style="6" customWidth="1"/>
    <col min="25" max="25" width="16.375" style="6" customWidth="1"/>
    <col min="26" max="26" width="21.625" style="5" customWidth="1"/>
    <col min="27" max="27" width="24.875" style="5" customWidth="1"/>
    <col min="28" max="31" width="8.625" style="1"/>
    <col min="32" max="16384" width="8.625" style="2"/>
  </cols>
  <sheetData>
    <row r="1" spans="1:31" s="12" customFormat="1" ht="23.25" x14ac:dyDescent="0.35">
      <c r="A1" s="114" t="s">
        <v>319</v>
      </c>
      <c r="B1" s="8"/>
      <c r="C1" s="8"/>
      <c r="D1" s="8"/>
      <c r="E1" s="8"/>
      <c r="F1" s="8"/>
      <c r="G1" s="8"/>
      <c r="H1" s="8"/>
      <c r="I1" s="8"/>
      <c r="J1" s="8"/>
      <c r="K1" s="8"/>
      <c r="L1" s="8"/>
      <c r="M1" s="8"/>
      <c r="N1" s="8"/>
      <c r="O1" s="8"/>
      <c r="P1" s="115"/>
      <c r="Q1" s="115"/>
      <c r="R1" s="8"/>
      <c r="S1" s="8"/>
      <c r="T1" s="8"/>
      <c r="U1" s="8"/>
      <c r="V1" s="8"/>
      <c r="W1" s="8"/>
      <c r="X1" s="115"/>
      <c r="Y1" s="115"/>
      <c r="Z1" s="63"/>
      <c r="AA1" s="63"/>
    </row>
    <row r="2" spans="1:31" s="12" customFormat="1" ht="15.75" x14ac:dyDescent="0.25">
      <c r="A2" s="45" t="s">
        <v>301</v>
      </c>
      <c r="B2" s="45"/>
      <c r="C2" s="45"/>
      <c r="D2" s="45"/>
      <c r="E2" s="45"/>
      <c r="F2" s="45"/>
      <c r="G2" s="45"/>
      <c r="H2" s="45"/>
      <c r="I2" s="45"/>
      <c r="J2" s="45"/>
      <c r="K2" s="45"/>
      <c r="L2" s="45"/>
      <c r="M2" s="45"/>
      <c r="N2" s="45"/>
      <c r="O2" s="45"/>
      <c r="P2" s="116"/>
      <c r="Q2" s="116"/>
      <c r="R2" s="45"/>
      <c r="S2" s="45"/>
      <c r="T2" s="45"/>
      <c r="U2" s="45"/>
      <c r="V2" s="45"/>
      <c r="W2" s="45"/>
      <c r="X2" s="116"/>
      <c r="Y2" s="116"/>
      <c r="Z2" s="117"/>
      <c r="AA2" s="117"/>
    </row>
    <row r="3" spans="1:31" s="12" customFormat="1" ht="15.75" x14ac:dyDescent="0.25">
      <c r="A3" s="45" t="s">
        <v>356</v>
      </c>
      <c r="B3" s="45"/>
      <c r="C3" s="45"/>
      <c r="D3" s="45"/>
      <c r="E3" s="45"/>
      <c r="F3" s="45"/>
      <c r="G3" s="45"/>
      <c r="H3" s="45"/>
      <c r="I3" s="45"/>
      <c r="J3" s="45"/>
      <c r="K3" s="45"/>
      <c r="L3" s="45"/>
      <c r="M3" s="45"/>
      <c r="N3" s="45"/>
      <c r="O3" s="45"/>
      <c r="P3" s="116"/>
      <c r="Q3" s="116"/>
      <c r="R3" s="45"/>
      <c r="S3" s="45"/>
      <c r="T3" s="45"/>
      <c r="U3" s="45"/>
      <c r="V3" s="45"/>
      <c r="W3" s="45"/>
      <c r="X3" s="116"/>
      <c r="Y3" s="116"/>
      <c r="Z3" s="117"/>
      <c r="AA3" s="117"/>
    </row>
    <row r="4" spans="1:31" s="12" customFormat="1" ht="15.75" x14ac:dyDescent="0.25">
      <c r="A4" s="118"/>
      <c r="B4" s="45"/>
      <c r="C4" s="45"/>
      <c r="D4" s="118"/>
      <c r="E4" s="118"/>
      <c r="F4" s="118"/>
      <c r="G4" s="118"/>
      <c r="H4" s="118"/>
      <c r="I4" s="118"/>
      <c r="J4" s="118"/>
      <c r="K4" s="118"/>
      <c r="L4" s="118"/>
      <c r="M4" s="118"/>
      <c r="N4" s="118"/>
      <c r="O4" s="118"/>
      <c r="P4" s="116"/>
      <c r="Q4" s="116"/>
      <c r="R4" s="118"/>
      <c r="S4" s="118"/>
      <c r="T4" s="118"/>
      <c r="U4" s="118"/>
      <c r="V4" s="118"/>
      <c r="W4" s="118"/>
      <c r="X4" s="116"/>
      <c r="Y4" s="116"/>
      <c r="Z4" s="117"/>
      <c r="AA4" s="117"/>
    </row>
    <row r="5" spans="1:31" s="113" customFormat="1" ht="18" x14ac:dyDescent="0.25">
      <c r="A5" s="123"/>
      <c r="B5" s="123"/>
      <c r="C5" s="123"/>
      <c r="D5" s="124" t="s">
        <v>388</v>
      </c>
      <c r="E5" s="125"/>
      <c r="F5" s="125"/>
      <c r="G5" s="125"/>
      <c r="H5" s="125"/>
      <c r="I5" s="125"/>
      <c r="J5" s="125"/>
      <c r="K5" s="125"/>
      <c r="L5" s="125"/>
      <c r="M5" s="125"/>
      <c r="N5" s="125"/>
      <c r="O5" s="125"/>
      <c r="P5" s="125"/>
      <c r="Q5" s="125"/>
      <c r="R5" s="146" t="s">
        <v>315</v>
      </c>
      <c r="S5" s="147"/>
      <c r="T5" s="147"/>
      <c r="U5" s="147"/>
      <c r="V5" s="147"/>
      <c r="W5" s="147"/>
      <c r="X5" s="147"/>
      <c r="Y5" s="147"/>
      <c r="Z5" s="159" t="s">
        <v>325</v>
      </c>
      <c r="AA5" s="132"/>
    </row>
    <row r="6" spans="1:31" s="119" customFormat="1" ht="45" x14ac:dyDescent="0.2">
      <c r="A6" s="126" t="s">
        <v>6</v>
      </c>
      <c r="B6" s="126" t="s">
        <v>302</v>
      </c>
      <c r="C6" s="126" t="s">
        <v>341</v>
      </c>
      <c r="D6" s="126" t="s">
        <v>387</v>
      </c>
      <c r="E6" s="126" t="s">
        <v>413</v>
      </c>
      <c r="F6" s="126" t="s">
        <v>314</v>
      </c>
      <c r="G6" s="126" t="s">
        <v>1</v>
      </c>
      <c r="H6" s="126" t="s">
        <v>0</v>
      </c>
      <c r="I6" s="126" t="s">
        <v>313</v>
      </c>
      <c r="J6" s="126" t="s">
        <v>311</v>
      </c>
      <c r="K6" s="126" t="s">
        <v>425</v>
      </c>
      <c r="L6" s="126" t="s">
        <v>316</v>
      </c>
      <c r="M6" s="126" t="s">
        <v>303</v>
      </c>
      <c r="N6" s="126" t="s">
        <v>355</v>
      </c>
      <c r="O6" s="126" t="s">
        <v>386</v>
      </c>
      <c r="P6" s="126" t="s">
        <v>304</v>
      </c>
      <c r="Q6" s="126" t="s">
        <v>305</v>
      </c>
      <c r="R6" s="148" t="s">
        <v>414</v>
      </c>
      <c r="S6" s="148" t="s">
        <v>317</v>
      </c>
      <c r="T6" s="148" t="s">
        <v>309</v>
      </c>
      <c r="U6" s="148" t="s">
        <v>310</v>
      </c>
      <c r="V6" s="148" t="s">
        <v>312</v>
      </c>
      <c r="W6" s="148" t="s">
        <v>306</v>
      </c>
      <c r="X6" s="148" t="s">
        <v>307</v>
      </c>
      <c r="Y6" s="148" t="s">
        <v>308</v>
      </c>
      <c r="Z6" s="131" t="s">
        <v>318</v>
      </c>
      <c r="AA6" s="131" t="s">
        <v>352</v>
      </c>
    </row>
    <row r="7" spans="1:31" s="122" customFormat="1" ht="16.5" thickBot="1" x14ac:dyDescent="0.3">
      <c r="A7" s="120"/>
      <c r="B7" s="120" t="s">
        <v>7</v>
      </c>
      <c r="C7" s="120"/>
      <c r="D7" s="120">
        <f t="shared" ref="D7:P7" si="0">SUM(D8:D300)</f>
        <v>5533611</v>
      </c>
      <c r="E7" s="120">
        <f t="shared" si="0"/>
        <v>15103004168.368544</v>
      </c>
      <c r="F7" s="120">
        <f t="shared" si="0"/>
        <v>8515959446.5800028</v>
      </c>
      <c r="G7" s="120">
        <f t="shared" si="0"/>
        <v>2071695844</v>
      </c>
      <c r="H7" s="120">
        <f t="shared" si="0"/>
        <v>1803855817.4528954</v>
      </c>
      <c r="I7" s="120">
        <f>SUM(I8:I300)</f>
        <v>2617757333.0226007</v>
      </c>
      <c r="J7" s="120">
        <f t="shared" si="0"/>
        <v>832499999.99999952</v>
      </c>
      <c r="K7" s="120">
        <f t="shared" si="0"/>
        <v>0.27999701583757997</v>
      </c>
      <c r="L7" s="120">
        <f t="shared" si="0"/>
        <v>22351141</v>
      </c>
      <c r="M7" s="120">
        <f t="shared" si="0"/>
        <v>334633033.79000008</v>
      </c>
      <c r="N7" s="120">
        <f t="shared" si="0"/>
        <v>63999999.999999978</v>
      </c>
      <c r="O7" s="120">
        <f t="shared" si="0"/>
        <v>-501184768.01953149</v>
      </c>
      <c r="P7" s="129">
        <f t="shared" si="0"/>
        <v>658563679.73742688</v>
      </c>
      <c r="Q7" s="129">
        <f t="shared" ref="Q7" si="1">P7/D7</f>
        <v>119.01156039653435</v>
      </c>
      <c r="R7" s="120">
        <f t="shared" ref="R7:X7" si="2">SUM(R8:R300)</f>
        <v>36987407439.04586</v>
      </c>
      <c r="S7" s="120">
        <f t="shared" si="2"/>
        <v>21756544696.859985</v>
      </c>
      <c r="T7" s="120">
        <f t="shared" si="2"/>
        <v>2705385317.2406874</v>
      </c>
      <c r="U7" s="120">
        <f t="shared" si="2"/>
        <v>7955875003.0874109</v>
      </c>
      <c r="V7" s="120">
        <f t="shared" si="2"/>
        <v>2776499999.9999995</v>
      </c>
      <c r="W7" s="120">
        <f t="shared" si="2"/>
        <v>2428680018.7900033</v>
      </c>
      <c r="X7" s="149">
        <f t="shared" si="2"/>
        <v>635577596.93223405</v>
      </c>
      <c r="Y7" s="149">
        <f t="shared" ref="Y7:Y69" si="3">X7/D7</f>
        <v>114.85765749204887</v>
      </c>
      <c r="Z7" s="127">
        <f>SUM(Z8:Z300)</f>
        <v>22986082.805192418</v>
      </c>
      <c r="AA7" s="127">
        <f t="shared" ref="AA7:AA69" si="4">Z7/D7</f>
        <v>4.1539029044854106</v>
      </c>
      <c r="AB7" s="121"/>
      <c r="AC7" s="121"/>
      <c r="AD7" s="121"/>
      <c r="AE7" s="121"/>
    </row>
    <row r="8" spans="1:31" s="113" customFormat="1" ht="15" x14ac:dyDescent="0.2">
      <c r="A8" s="112">
        <v>5</v>
      </c>
      <c r="B8" s="112" t="s">
        <v>8</v>
      </c>
      <c r="C8" s="112">
        <v>14</v>
      </c>
      <c r="D8" s="112">
        <v>9183</v>
      </c>
      <c r="E8" s="112">
        <v>29543157.860142805</v>
      </c>
      <c r="F8" s="112">
        <v>12325374.359999999</v>
      </c>
      <c r="G8" s="112">
        <v>2351622</v>
      </c>
      <c r="H8" s="112">
        <v>1903712.2247107993</v>
      </c>
      <c r="I8" s="112">
        <v>9622424.8539236952</v>
      </c>
      <c r="J8" s="112">
        <v>1971950.9402568666</v>
      </c>
      <c r="K8" s="112">
        <v>1109106.1207811574</v>
      </c>
      <c r="L8" s="112">
        <v>1402244</v>
      </c>
      <c r="M8" s="112">
        <v>15483.14</v>
      </c>
      <c r="N8" s="112">
        <v>70362.273358479899</v>
      </c>
      <c r="O8" s="112">
        <v>-831713.63594646531</v>
      </c>
      <c r="P8" s="130">
        <f>SUM(F8:O8)-E8</f>
        <v>397408.41694172844</v>
      </c>
      <c r="Q8" s="130">
        <f>P8/D8</f>
        <v>43.276534568412117</v>
      </c>
      <c r="R8" s="112">
        <v>70935332.560000002</v>
      </c>
      <c r="S8" s="112">
        <v>26921928.460000001</v>
      </c>
      <c r="T8" s="112">
        <v>2855147.8733242443</v>
      </c>
      <c r="U8" s="112">
        <v>31157689.072339755</v>
      </c>
      <c r="V8" s="112">
        <v>6576722.8656134466</v>
      </c>
      <c r="W8" s="112">
        <v>3769349.14</v>
      </c>
      <c r="X8" s="150">
        <f>S8+T8+U8+V8+W8-R8</f>
        <v>345504.85127744079</v>
      </c>
      <c r="Y8" s="150">
        <f>X8/D8</f>
        <v>37.624398483876817</v>
      </c>
      <c r="Z8" s="128">
        <f>P8-X8</f>
        <v>51903.565664287657</v>
      </c>
      <c r="AA8" s="128">
        <f t="shared" si="4"/>
        <v>5.6521360845352993</v>
      </c>
    </row>
    <row r="9" spans="1:31" s="113" customFormat="1" ht="15" x14ac:dyDescent="0.2">
      <c r="A9" s="112">
        <v>9</v>
      </c>
      <c r="B9" s="112" t="s">
        <v>9</v>
      </c>
      <c r="C9" s="112">
        <v>17</v>
      </c>
      <c r="D9" s="112">
        <v>2447</v>
      </c>
      <c r="E9" s="112">
        <v>6684915.7278694585</v>
      </c>
      <c r="F9" s="112">
        <v>3539613.14</v>
      </c>
      <c r="G9" s="112">
        <v>759405</v>
      </c>
      <c r="H9" s="112">
        <v>247697.3635014531</v>
      </c>
      <c r="I9" s="112">
        <v>3075431.5196983889</v>
      </c>
      <c r="J9" s="112">
        <v>525124.40719951689</v>
      </c>
      <c r="K9" s="112">
        <v>507818.30530274403</v>
      </c>
      <c r="L9" s="112">
        <v>-539829</v>
      </c>
      <c r="M9" s="112">
        <v>150153.63</v>
      </c>
      <c r="N9" s="112">
        <v>18784.375320991203</v>
      </c>
      <c r="O9" s="112">
        <v>-221627.27509103785</v>
      </c>
      <c r="P9" s="130">
        <f t="shared" ref="P9:P72" si="5">SUM(F9:O9)-E9</f>
        <v>1377655.7380625978</v>
      </c>
      <c r="Q9" s="130">
        <f t="shared" ref="Q9:Q71" si="6">P9/D9</f>
        <v>562.99784963735101</v>
      </c>
      <c r="R9" s="112">
        <v>18035531.253399998</v>
      </c>
      <c r="S9" s="112">
        <v>7566612.7800000003</v>
      </c>
      <c r="T9" s="112">
        <v>371491.33752956369</v>
      </c>
      <c r="U9" s="112">
        <v>9435657.4002618492</v>
      </c>
      <c r="V9" s="112">
        <v>1751360.8607681198</v>
      </c>
      <c r="W9" s="112">
        <v>369729.63</v>
      </c>
      <c r="X9" s="150">
        <f t="shared" ref="X9:X71" si="7">S9+T9+U9+V9+W9-R9</f>
        <v>1459320.7551595345</v>
      </c>
      <c r="Y9" s="150">
        <f t="shared" si="3"/>
        <v>596.37137521844488</v>
      </c>
      <c r="Z9" s="128">
        <f t="shared" ref="Z9:Z70" si="8">P9-X9</f>
        <v>-81665.017096936703</v>
      </c>
      <c r="AA9" s="128">
        <f t="shared" si="4"/>
        <v>-33.373525581093872</v>
      </c>
    </row>
    <row r="10" spans="1:31" s="113" customFormat="1" ht="15" x14ac:dyDescent="0.2">
      <c r="A10" s="112">
        <v>10</v>
      </c>
      <c r="B10" s="112" t="s">
        <v>10</v>
      </c>
      <c r="C10" s="112">
        <v>14</v>
      </c>
      <c r="D10" s="112">
        <v>11102</v>
      </c>
      <c r="E10" s="112">
        <v>30696612.810340889</v>
      </c>
      <c r="F10" s="112">
        <v>13866894.4</v>
      </c>
      <c r="G10" s="112">
        <v>2845849</v>
      </c>
      <c r="H10" s="112">
        <v>2390119.0597176645</v>
      </c>
      <c r="I10" s="112">
        <v>10568098.115272544</v>
      </c>
      <c r="J10" s="112">
        <v>2410720.3876794139</v>
      </c>
      <c r="K10" s="112">
        <v>-338822.04824569105</v>
      </c>
      <c r="L10" s="112">
        <v>-549308</v>
      </c>
      <c r="M10" s="112">
        <v>-940801.24</v>
      </c>
      <c r="N10" s="112">
        <v>81996.572992353831</v>
      </c>
      <c r="O10" s="112">
        <v>-1005519.4148184316</v>
      </c>
      <c r="P10" s="130">
        <f t="shared" si="5"/>
        <v>-1367385.9777430333</v>
      </c>
      <c r="Q10" s="130">
        <f t="shared" si="6"/>
        <v>-123.16573389866991</v>
      </c>
      <c r="R10" s="112">
        <v>84008414.269999996</v>
      </c>
      <c r="S10" s="112">
        <v>30791190.02</v>
      </c>
      <c r="T10" s="112">
        <v>3584650.6955016879</v>
      </c>
      <c r="U10" s="112">
        <v>37688245.633795515</v>
      </c>
      <c r="V10" s="112">
        <v>8040078.2659362117</v>
      </c>
      <c r="W10" s="112">
        <v>1355739.76</v>
      </c>
      <c r="X10" s="150">
        <f t="shared" si="7"/>
        <v>-2548509.894766584</v>
      </c>
      <c r="Y10" s="150">
        <f t="shared" si="3"/>
        <v>-229.55412491141993</v>
      </c>
      <c r="Z10" s="128">
        <f t="shared" si="8"/>
        <v>1181123.9170235507</v>
      </c>
      <c r="AA10" s="128">
        <f t="shared" si="4"/>
        <v>106.38839101275002</v>
      </c>
    </row>
    <row r="11" spans="1:31" s="113" customFormat="1" ht="15" x14ac:dyDescent="0.2">
      <c r="A11" s="112">
        <v>16</v>
      </c>
      <c r="B11" s="112" t="s">
        <v>11</v>
      </c>
      <c r="C11" s="112">
        <v>7</v>
      </c>
      <c r="D11" s="112">
        <v>8014</v>
      </c>
      <c r="E11" s="112">
        <v>22910515.594279494</v>
      </c>
      <c r="F11" s="112">
        <v>11668455.09</v>
      </c>
      <c r="G11" s="112">
        <v>3037517</v>
      </c>
      <c r="H11" s="112">
        <v>1495112.0046060381</v>
      </c>
      <c r="I11" s="112">
        <v>2806648.4919904904</v>
      </c>
      <c r="J11" s="112">
        <v>1422540.1183525133</v>
      </c>
      <c r="K11" s="112">
        <v>2193579.711165017</v>
      </c>
      <c r="L11" s="112">
        <v>-500661</v>
      </c>
      <c r="M11" s="112">
        <v>381969.77</v>
      </c>
      <c r="N11" s="112">
        <v>76789.830699019061</v>
      </c>
      <c r="O11" s="112">
        <v>-725836.11874931643</v>
      </c>
      <c r="P11" s="130">
        <f t="shared" si="5"/>
        <v>-1054400.6962157302</v>
      </c>
      <c r="Q11" s="130">
        <f t="shared" si="6"/>
        <v>-131.56983980730348</v>
      </c>
      <c r="R11" s="112">
        <v>55659468.946737625</v>
      </c>
      <c r="S11" s="112">
        <v>27889519.890000001</v>
      </c>
      <c r="T11" s="112">
        <v>2242337.7887280015</v>
      </c>
      <c r="U11" s="112">
        <v>18926057.905282021</v>
      </c>
      <c r="V11" s="112">
        <v>4744363.5298567638</v>
      </c>
      <c r="W11" s="112">
        <v>2918825.77</v>
      </c>
      <c r="X11" s="150">
        <f t="shared" si="7"/>
        <v>1061635.9371291623</v>
      </c>
      <c r="Y11" s="150">
        <f t="shared" si="3"/>
        <v>132.47266497743476</v>
      </c>
      <c r="Z11" s="128">
        <f t="shared" si="8"/>
        <v>-2116036.6333448924</v>
      </c>
      <c r="AA11" s="128">
        <f t="shared" si="4"/>
        <v>-264.04250478473824</v>
      </c>
    </row>
    <row r="12" spans="1:31" s="113" customFormat="1" ht="15" x14ac:dyDescent="0.2">
      <c r="A12" s="112">
        <v>18</v>
      </c>
      <c r="B12" s="112" t="s">
        <v>12</v>
      </c>
      <c r="C12" s="112">
        <v>34</v>
      </c>
      <c r="D12" s="112">
        <v>4763</v>
      </c>
      <c r="E12" s="112">
        <v>13459529.236372307</v>
      </c>
      <c r="F12" s="112">
        <v>8516007.2400000002</v>
      </c>
      <c r="G12" s="112">
        <v>1230753</v>
      </c>
      <c r="H12" s="112">
        <v>1012029.315099575</v>
      </c>
      <c r="I12" s="112">
        <v>3670460.5823014863</v>
      </c>
      <c r="J12" s="112">
        <v>833349.76911275019</v>
      </c>
      <c r="K12" s="112">
        <v>-455651.56277451664</v>
      </c>
      <c r="L12" s="112">
        <v>-212406</v>
      </c>
      <c r="M12" s="112">
        <v>-395060.6</v>
      </c>
      <c r="N12" s="112">
        <v>51344.191099099189</v>
      </c>
      <c r="O12" s="112">
        <v>-431389.74714287423</v>
      </c>
      <c r="P12" s="130">
        <f t="shared" si="5"/>
        <v>359906.95132321492</v>
      </c>
      <c r="Q12" s="130">
        <f t="shared" si="6"/>
        <v>75.563080269413163</v>
      </c>
      <c r="R12" s="112">
        <v>30403172.949999999</v>
      </c>
      <c r="S12" s="112">
        <v>19355769.890000001</v>
      </c>
      <c r="T12" s="112">
        <v>1517820.4506131688</v>
      </c>
      <c r="U12" s="112">
        <v>6135966.9950370872</v>
      </c>
      <c r="V12" s="112">
        <v>2779334.0948246871</v>
      </c>
      <c r="W12" s="112">
        <v>623286.4</v>
      </c>
      <c r="X12" s="150">
        <f t="shared" si="7"/>
        <v>9004.8804749399424</v>
      </c>
      <c r="Y12" s="150">
        <f t="shared" si="3"/>
        <v>1.8905900640226627</v>
      </c>
      <c r="Z12" s="128">
        <f t="shared" si="8"/>
        <v>350902.07084827498</v>
      </c>
      <c r="AA12" s="128">
        <f t="shared" si="4"/>
        <v>73.672490205390503</v>
      </c>
    </row>
    <row r="13" spans="1:31" s="113" customFormat="1" ht="15" x14ac:dyDescent="0.2">
      <c r="A13" s="112">
        <v>19</v>
      </c>
      <c r="B13" s="112" t="s">
        <v>13</v>
      </c>
      <c r="C13" s="112">
        <v>2</v>
      </c>
      <c r="D13" s="112">
        <v>3965</v>
      </c>
      <c r="E13" s="112">
        <v>9777859.3846139535</v>
      </c>
      <c r="F13" s="112">
        <v>6592641.4500000002</v>
      </c>
      <c r="G13" s="112">
        <v>870962</v>
      </c>
      <c r="H13" s="112">
        <v>542137.86241498135</v>
      </c>
      <c r="I13" s="112">
        <v>3426794.5113304714</v>
      </c>
      <c r="J13" s="112">
        <v>673665.62463138299</v>
      </c>
      <c r="K13" s="112">
        <v>-363181.43061748438</v>
      </c>
      <c r="L13" s="112">
        <v>-728739</v>
      </c>
      <c r="M13" s="112">
        <v>45341.72</v>
      </c>
      <c r="N13" s="112">
        <v>38256.610081219143</v>
      </c>
      <c r="O13" s="112">
        <v>-359114.07672086841</v>
      </c>
      <c r="P13" s="130">
        <f t="shared" si="5"/>
        <v>960905.88650574721</v>
      </c>
      <c r="Q13" s="130">
        <f t="shared" si="6"/>
        <v>242.34700794596398</v>
      </c>
      <c r="R13" s="112">
        <v>23617989.079999998</v>
      </c>
      <c r="S13" s="112">
        <v>14775276.16</v>
      </c>
      <c r="T13" s="112">
        <v>813087.05424625357</v>
      </c>
      <c r="U13" s="112">
        <v>5991014.9217118435</v>
      </c>
      <c r="V13" s="112">
        <v>2246765.894040884</v>
      </c>
      <c r="W13" s="112">
        <v>187564.72</v>
      </c>
      <c r="X13" s="150">
        <f t="shared" si="7"/>
        <v>395719.66999898106</v>
      </c>
      <c r="Y13" s="150">
        <f t="shared" si="3"/>
        <v>99.803195460020447</v>
      </c>
      <c r="Z13" s="128">
        <f t="shared" si="8"/>
        <v>565186.21650676616</v>
      </c>
      <c r="AA13" s="128">
        <f t="shared" si="4"/>
        <v>142.54381248594353</v>
      </c>
    </row>
    <row r="14" spans="1:31" s="113" customFormat="1" ht="15" x14ac:dyDescent="0.2">
      <c r="A14" s="112">
        <v>20</v>
      </c>
      <c r="B14" s="112" t="s">
        <v>14</v>
      </c>
      <c r="C14" s="112">
        <v>6</v>
      </c>
      <c r="D14" s="112">
        <v>16473</v>
      </c>
      <c r="E14" s="112">
        <v>40483672.817425072</v>
      </c>
      <c r="F14" s="112">
        <v>28783342.879999999</v>
      </c>
      <c r="G14" s="112">
        <v>3736621</v>
      </c>
      <c r="H14" s="112">
        <v>1603030.2042833022</v>
      </c>
      <c r="I14" s="112">
        <v>11379383.935948096</v>
      </c>
      <c r="J14" s="112">
        <v>2767297.0686411047</v>
      </c>
      <c r="K14" s="112">
        <v>-2785117.3322464745</v>
      </c>
      <c r="L14" s="112">
        <v>-2651158</v>
      </c>
      <c r="M14" s="112">
        <v>10634.03</v>
      </c>
      <c r="N14" s="112">
        <v>158962.77728469568</v>
      </c>
      <c r="O14" s="112">
        <v>-1491976.3394256912</v>
      </c>
      <c r="P14" s="130">
        <f t="shared" si="5"/>
        <v>1027347.4070599601</v>
      </c>
      <c r="Q14" s="130">
        <f t="shared" si="6"/>
        <v>62.36553190432587</v>
      </c>
      <c r="R14" s="112">
        <v>106840709.27000001</v>
      </c>
      <c r="S14" s="112">
        <v>63108273.039999999</v>
      </c>
      <c r="T14" s="112">
        <v>2404191.2528713699</v>
      </c>
      <c r="U14" s="112">
        <v>29430194.091806799</v>
      </c>
      <c r="V14" s="112">
        <v>9229309.6829814203</v>
      </c>
      <c r="W14" s="112">
        <v>1096097.03</v>
      </c>
      <c r="X14" s="150">
        <f t="shared" si="7"/>
        <v>-1572644.1723404229</v>
      </c>
      <c r="Y14" s="150">
        <f t="shared" si="3"/>
        <v>-95.467988365229331</v>
      </c>
      <c r="Z14" s="128">
        <f t="shared" si="8"/>
        <v>2599991.5794003829</v>
      </c>
      <c r="AA14" s="128">
        <f t="shared" si="4"/>
        <v>157.83352026955521</v>
      </c>
    </row>
    <row r="15" spans="1:31" s="113" customFormat="1" ht="15" x14ac:dyDescent="0.2">
      <c r="A15" s="112">
        <v>46</v>
      </c>
      <c r="B15" s="112" t="s">
        <v>15</v>
      </c>
      <c r="C15" s="112">
        <v>10</v>
      </c>
      <c r="D15" s="112">
        <v>1341</v>
      </c>
      <c r="E15" s="112">
        <v>3764535.4448868325</v>
      </c>
      <c r="F15" s="112">
        <v>1592541.06</v>
      </c>
      <c r="G15" s="112">
        <v>558186</v>
      </c>
      <c r="H15" s="112">
        <v>506931.10649784445</v>
      </c>
      <c r="I15" s="112">
        <v>1086001.4055628912</v>
      </c>
      <c r="J15" s="112">
        <v>300546.13706906768</v>
      </c>
      <c r="K15" s="112">
        <v>386486.75930091698</v>
      </c>
      <c r="L15" s="112">
        <v>-336729</v>
      </c>
      <c r="M15" s="112">
        <v>85906.53</v>
      </c>
      <c r="N15" s="112">
        <v>10540.148376869303</v>
      </c>
      <c r="O15" s="112">
        <v>-121455.73187457366</v>
      </c>
      <c r="P15" s="130">
        <f t="shared" si="5"/>
        <v>304418.97004618356</v>
      </c>
      <c r="Q15" s="130">
        <f t="shared" si="6"/>
        <v>227.00892620893629</v>
      </c>
      <c r="R15" s="112">
        <v>10502162.299999999</v>
      </c>
      <c r="S15" s="112">
        <v>3668249.78</v>
      </c>
      <c r="T15" s="112">
        <v>760284.69631700846</v>
      </c>
      <c r="U15" s="112">
        <v>5378947.5417952109</v>
      </c>
      <c r="V15" s="112">
        <v>1002361.9814681885</v>
      </c>
      <c r="W15" s="112">
        <v>307363.53000000003</v>
      </c>
      <c r="X15" s="150">
        <f t="shared" si="7"/>
        <v>615045.22958040796</v>
      </c>
      <c r="Y15" s="150">
        <f t="shared" si="3"/>
        <v>458.64670363937955</v>
      </c>
      <c r="Z15" s="128">
        <f t="shared" si="8"/>
        <v>-310626.2595342244</v>
      </c>
      <c r="AA15" s="128">
        <f t="shared" si="4"/>
        <v>-231.63777743044326</v>
      </c>
    </row>
    <row r="16" spans="1:31" s="113" customFormat="1" ht="15" x14ac:dyDescent="0.2">
      <c r="A16" s="112">
        <v>47</v>
      </c>
      <c r="B16" s="112" t="s">
        <v>16</v>
      </c>
      <c r="C16" s="112">
        <v>19</v>
      </c>
      <c r="D16" s="112">
        <v>1811</v>
      </c>
      <c r="E16" s="112">
        <v>7494287.4497131836</v>
      </c>
      <c r="F16" s="112">
        <v>2476345.2799999998</v>
      </c>
      <c r="G16" s="112">
        <v>885313</v>
      </c>
      <c r="H16" s="112">
        <v>552828.59430269769</v>
      </c>
      <c r="I16" s="112">
        <v>2766703.5280555827</v>
      </c>
      <c r="J16" s="112">
        <v>386736.84316276363</v>
      </c>
      <c r="K16" s="112">
        <v>-127873.58371498143</v>
      </c>
      <c r="L16" s="112">
        <v>-86561</v>
      </c>
      <c r="M16" s="112">
        <v>2233580.02</v>
      </c>
      <c r="N16" s="112">
        <v>15512.803654707308</v>
      </c>
      <c r="O16" s="112">
        <v>-164024.10919079263</v>
      </c>
      <c r="P16" s="130">
        <f t="shared" si="5"/>
        <v>1444273.9265567958</v>
      </c>
      <c r="Q16" s="130">
        <f t="shared" si="6"/>
        <v>797.50078771772269</v>
      </c>
      <c r="R16" s="112">
        <v>17393193.84</v>
      </c>
      <c r="S16" s="112">
        <v>5627925.7300000004</v>
      </c>
      <c r="T16" s="112">
        <v>829120.79086741223</v>
      </c>
      <c r="U16" s="112">
        <v>8660525.5418423675</v>
      </c>
      <c r="V16" s="112">
        <v>1289819.6336833797</v>
      </c>
      <c r="W16" s="112">
        <v>3032332.02</v>
      </c>
      <c r="X16" s="150">
        <f t="shared" si="7"/>
        <v>2046529.8763931617</v>
      </c>
      <c r="Y16" s="150">
        <f t="shared" si="3"/>
        <v>1130.0551498581788</v>
      </c>
      <c r="Z16" s="128">
        <f t="shared" si="8"/>
        <v>-602255.94983636588</v>
      </c>
      <c r="AA16" s="128">
        <f t="shared" si="4"/>
        <v>-332.55436214045602</v>
      </c>
    </row>
    <row r="17" spans="1:27" s="113" customFormat="1" ht="15" x14ac:dyDescent="0.2">
      <c r="A17" s="112">
        <v>49</v>
      </c>
      <c r="B17" s="112" t="s">
        <v>17</v>
      </c>
      <c r="C17" s="112">
        <v>33</v>
      </c>
      <c r="D17" s="112">
        <v>305274</v>
      </c>
      <c r="E17" s="112">
        <v>955914983.46729493</v>
      </c>
      <c r="F17" s="112">
        <v>461007485.85000002</v>
      </c>
      <c r="G17" s="112">
        <v>140504729</v>
      </c>
      <c r="H17" s="112">
        <v>134639008.8473784</v>
      </c>
      <c r="I17" s="112">
        <v>201590315.59047353</v>
      </c>
      <c r="J17" s="112">
        <v>29327458.985829175</v>
      </c>
      <c r="K17" s="112">
        <v>116403180.46761133</v>
      </c>
      <c r="L17" s="112">
        <v>1373865</v>
      </c>
      <c r="M17" s="112">
        <v>-16108172.289999999</v>
      </c>
      <c r="N17" s="112">
        <v>4981687.5191606544</v>
      </c>
      <c r="O17" s="112">
        <v>-27648976.206024311</v>
      </c>
      <c r="P17" s="130">
        <f t="shared" si="5"/>
        <v>90155599.297133923</v>
      </c>
      <c r="Q17" s="130">
        <f t="shared" si="6"/>
        <v>295.32681884842447</v>
      </c>
      <c r="R17" s="112">
        <v>1848326985.8799999</v>
      </c>
      <c r="S17" s="112">
        <v>1494523914.51</v>
      </c>
      <c r="T17" s="112">
        <v>201928776.20223013</v>
      </c>
      <c r="U17" s="112">
        <v>68242353.171724796</v>
      </c>
      <c r="V17" s="112">
        <v>97811038.88787359</v>
      </c>
      <c r="W17" s="112">
        <v>125770421.71000001</v>
      </c>
      <c r="X17" s="150">
        <f t="shared" si="7"/>
        <v>139949518.60182881</v>
      </c>
      <c r="Y17" s="150">
        <f t="shared" si="3"/>
        <v>458.43903706777786</v>
      </c>
      <c r="Z17" s="128">
        <f t="shared" si="8"/>
        <v>-49793919.304694891</v>
      </c>
      <c r="AA17" s="128">
        <f t="shared" si="4"/>
        <v>-163.11221821935339</v>
      </c>
    </row>
    <row r="18" spans="1:27" s="113" customFormat="1" ht="15" x14ac:dyDescent="0.2">
      <c r="A18" s="112">
        <v>50</v>
      </c>
      <c r="B18" s="112" t="s">
        <v>18</v>
      </c>
      <c r="C18" s="112">
        <v>4</v>
      </c>
      <c r="D18" s="112">
        <v>11276</v>
      </c>
      <c r="E18" s="112">
        <v>29894821.577514872</v>
      </c>
      <c r="F18" s="112">
        <v>17838953.5</v>
      </c>
      <c r="G18" s="112">
        <v>3237628</v>
      </c>
      <c r="H18" s="112">
        <v>2175942.92925752</v>
      </c>
      <c r="I18" s="112">
        <v>5658653.5395459738</v>
      </c>
      <c r="J18" s="112">
        <v>2047598.9509427883</v>
      </c>
      <c r="K18" s="112">
        <v>-901823.83140918578</v>
      </c>
      <c r="L18" s="112">
        <v>-1334392</v>
      </c>
      <c r="M18" s="112">
        <v>32291.87</v>
      </c>
      <c r="N18" s="112">
        <v>112954.77971474965</v>
      </c>
      <c r="O18" s="112">
        <v>-1021278.7715269893</v>
      </c>
      <c r="P18" s="130">
        <f t="shared" si="5"/>
        <v>-2048292.6109900139</v>
      </c>
      <c r="Q18" s="130">
        <f t="shared" si="6"/>
        <v>-181.65063949893704</v>
      </c>
      <c r="R18" s="112">
        <v>78453677.849999994</v>
      </c>
      <c r="S18" s="112">
        <v>41711141.630000003</v>
      </c>
      <c r="T18" s="112">
        <v>3263433.8038609396</v>
      </c>
      <c r="U18" s="112">
        <v>22011237.615159743</v>
      </c>
      <c r="V18" s="112">
        <v>6829019.20395514</v>
      </c>
      <c r="W18" s="112">
        <v>1935527.87</v>
      </c>
      <c r="X18" s="150">
        <f t="shared" si="7"/>
        <v>-2703317.7270241678</v>
      </c>
      <c r="Y18" s="150">
        <f t="shared" si="3"/>
        <v>-239.74084134659168</v>
      </c>
      <c r="Z18" s="128">
        <f t="shared" si="8"/>
        <v>655025.11603415385</v>
      </c>
      <c r="AA18" s="128">
        <f t="shared" si="4"/>
        <v>58.090201847654654</v>
      </c>
    </row>
    <row r="19" spans="1:27" s="113" customFormat="1" ht="15" x14ac:dyDescent="0.2">
      <c r="A19" s="112">
        <v>51</v>
      </c>
      <c r="B19" s="112" t="s">
        <v>19</v>
      </c>
      <c r="C19" s="112">
        <v>4</v>
      </c>
      <c r="D19" s="112">
        <v>9211</v>
      </c>
      <c r="E19" s="112">
        <v>30575451.048527725</v>
      </c>
      <c r="F19" s="112">
        <v>10087324.59</v>
      </c>
      <c r="G19" s="112">
        <v>24629239</v>
      </c>
      <c r="H19" s="112">
        <v>1986179.6422740384</v>
      </c>
      <c r="I19" s="112">
        <v>3619217.8778597903</v>
      </c>
      <c r="J19" s="112">
        <v>1747238.2124922844</v>
      </c>
      <c r="K19" s="112">
        <v>-4094168.4345235913</v>
      </c>
      <c r="L19" s="112">
        <v>-971299</v>
      </c>
      <c r="M19" s="112">
        <v>-48731.92</v>
      </c>
      <c r="N19" s="112">
        <v>101636.50489958101</v>
      </c>
      <c r="O19" s="112">
        <v>-834249.6243823251</v>
      </c>
      <c r="P19" s="130">
        <f t="shared" si="5"/>
        <v>5646935.8000920638</v>
      </c>
      <c r="Q19" s="130">
        <f t="shared" si="6"/>
        <v>613.06435784302073</v>
      </c>
      <c r="R19" s="112">
        <v>72254659.63000001</v>
      </c>
      <c r="S19" s="112">
        <v>31553347.120000001</v>
      </c>
      <c r="T19" s="112">
        <v>2978830.7854881319</v>
      </c>
      <c r="U19" s="112">
        <v>9331531.4070571288</v>
      </c>
      <c r="V19" s="112">
        <v>5827275.55193373</v>
      </c>
      <c r="W19" s="112">
        <v>23609208.079999998</v>
      </c>
      <c r="X19" s="150">
        <f t="shared" si="7"/>
        <v>1045533.3144789785</v>
      </c>
      <c r="Y19" s="150">
        <f t="shared" si="3"/>
        <v>113.50920795559423</v>
      </c>
      <c r="Z19" s="128">
        <f t="shared" si="8"/>
        <v>4601402.4856130853</v>
      </c>
      <c r="AA19" s="128">
        <f t="shared" si="4"/>
        <v>499.55514988742647</v>
      </c>
    </row>
    <row r="20" spans="1:27" s="113" customFormat="1" ht="15" x14ac:dyDescent="0.2">
      <c r="A20" s="112">
        <v>52</v>
      </c>
      <c r="B20" s="112" t="s">
        <v>20</v>
      </c>
      <c r="C20" s="112">
        <v>14</v>
      </c>
      <c r="D20" s="112">
        <v>2346</v>
      </c>
      <c r="E20" s="112">
        <v>7584996.3221000731</v>
      </c>
      <c r="F20" s="112">
        <v>3489365.35</v>
      </c>
      <c r="G20" s="112">
        <v>792746</v>
      </c>
      <c r="H20" s="112">
        <v>617716.71538253152</v>
      </c>
      <c r="I20" s="112">
        <v>2025624.5865524355</v>
      </c>
      <c r="J20" s="112">
        <v>545732.37184325233</v>
      </c>
      <c r="K20" s="112">
        <v>435938.46574912104</v>
      </c>
      <c r="L20" s="112">
        <v>89163</v>
      </c>
      <c r="M20" s="112">
        <v>-159247.24</v>
      </c>
      <c r="N20" s="112">
        <v>18441.092060559771</v>
      </c>
      <c r="O20" s="112">
        <v>-212479.60251882908</v>
      </c>
      <c r="P20" s="130">
        <f t="shared" si="5"/>
        <v>58004.416968996637</v>
      </c>
      <c r="Q20" s="130">
        <f t="shared" si="6"/>
        <v>24.724815417304619</v>
      </c>
      <c r="R20" s="112">
        <v>18661889.539999999</v>
      </c>
      <c r="S20" s="112">
        <v>7255581.5499999998</v>
      </c>
      <c r="T20" s="112">
        <v>926438.64096066251</v>
      </c>
      <c r="U20" s="112">
        <v>8176930.3209515754</v>
      </c>
      <c r="V20" s="112">
        <v>1820091.2077150643</v>
      </c>
      <c r="W20" s="112">
        <v>722661.76</v>
      </c>
      <c r="X20" s="150">
        <f t="shared" si="7"/>
        <v>239813.93962730467</v>
      </c>
      <c r="Y20" s="150">
        <f t="shared" si="3"/>
        <v>102.22248065955016</v>
      </c>
      <c r="Z20" s="128">
        <f t="shared" si="8"/>
        <v>-181809.52265830804</v>
      </c>
      <c r="AA20" s="128">
        <f t="shared" si="4"/>
        <v>-77.497665242245546</v>
      </c>
    </row>
    <row r="21" spans="1:27" s="113" customFormat="1" ht="15" x14ac:dyDescent="0.2">
      <c r="A21" s="112">
        <v>61</v>
      </c>
      <c r="B21" s="112" t="s">
        <v>21</v>
      </c>
      <c r="C21" s="112">
        <v>5</v>
      </c>
      <c r="D21" s="112">
        <v>16459</v>
      </c>
      <c r="E21" s="112">
        <v>39466366.860598654</v>
      </c>
      <c r="F21" s="112">
        <v>22718598.800000001</v>
      </c>
      <c r="G21" s="112">
        <v>5195741</v>
      </c>
      <c r="H21" s="112">
        <v>4122974.3906532871</v>
      </c>
      <c r="I21" s="112">
        <v>4771253.3414778411</v>
      </c>
      <c r="J21" s="112">
        <v>2928809.5708765574</v>
      </c>
      <c r="K21" s="112">
        <v>680225.8650918114</v>
      </c>
      <c r="L21" s="112">
        <v>924358</v>
      </c>
      <c r="M21" s="112">
        <v>-277603.05</v>
      </c>
      <c r="N21" s="112">
        <v>155346.09306969203</v>
      </c>
      <c r="O21" s="112">
        <v>-1490708.3452077613</v>
      </c>
      <c r="P21" s="130">
        <f t="shared" si="5"/>
        <v>262628.80536278337</v>
      </c>
      <c r="Q21" s="130">
        <f t="shared" si="6"/>
        <v>15.956546896092313</v>
      </c>
      <c r="R21" s="112">
        <v>114597861.22999999</v>
      </c>
      <c r="S21" s="112">
        <v>54984932.759999998</v>
      </c>
      <c r="T21" s="112">
        <v>6183550.9645016547</v>
      </c>
      <c r="U21" s="112">
        <v>39560391.261655383</v>
      </c>
      <c r="V21" s="112">
        <v>9767975.7039504685</v>
      </c>
      <c r="W21" s="112">
        <v>5842495.9500000002</v>
      </c>
      <c r="X21" s="150">
        <f t="shared" si="7"/>
        <v>1741485.4101075083</v>
      </c>
      <c r="Y21" s="150">
        <f t="shared" si="3"/>
        <v>105.8074858805218</v>
      </c>
      <c r="Z21" s="128">
        <f t="shared" si="8"/>
        <v>-1478856.6047447249</v>
      </c>
      <c r="AA21" s="128">
        <f t="shared" si="4"/>
        <v>-89.85093898442949</v>
      </c>
    </row>
    <row r="22" spans="1:27" s="113" customFormat="1" ht="15" x14ac:dyDescent="0.2">
      <c r="A22" s="112">
        <v>69</v>
      </c>
      <c r="B22" s="112" t="s">
        <v>22</v>
      </c>
      <c r="C22" s="112">
        <v>17</v>
      </c>
      <c r="D22" s="112">
        <v>6687</v>
      </c>
      <c r="E22" s="112">
        <v>20424410.996566571</v>
      </c>
      <c r="F22" s="112">
        <v>10415145.560000001</v>
      </c>
      <c r="G22" s="112">
        <v>2877677</v>
      </c>
      <c r="H22" s="112">
        <v>1270759.4215517335</v>
      </c>
      <c r="I22" s="112">
        <v>7645672.4368340746</v>
      </c>
      <c r="J22" s="112">
        <v>1332954.2240305352</v>
      </c>
      <c r="K22" s="112">
        <v>-1819379.0551378445</v>
      </c>
      <c r="L22" s="112">
        <v>838447</v>
      </c>
      <c r="M22" s="112">
        <v>-1299610.06</v>
      </c>
      <c r="N22" s="112">
        <v>54438.527971177806</v>
      </c>
      <c r="O22" s="112">
        <v>-605648.3810926727</v>
      </c>
      <c r="P22" s="130">
        <f t="shared" si="5"/>
        <v>286045.67759044096</v>
      </c>
      <c r="Q22" s="130">
        <f t="shared" si="6"/>
        <v>42.776383668377591</v>
      </c>
      <c r="R22" s="112">
        <v>54188859.942919992</v>
      </c>
      <c r="S22" s="112">
        <v>21809357.600000001</v>
      </c>
      <c r="T22" s="112">
        <v>1905858.4658200399</v>
      </c>
      <c r="U22" s="112">
        <v>21932003.561005007</v>
      </c>
      <c r="V22" s="112">
        <v>4445582.4660910312</v>
      </c>
      <c r="W22" s="112">
        <v>2416513.94</v>
      </c>
      <c r="X22" s="150">
        <f t="shared" si="7"/>
        <v>-1679543.9100039154</v>
      </c>
      <c r="Y22" s="150">
        <f t="shared" si="3"/>
        <v>-251.1655316291185</v>
      </c>
      <c r="Z22" s="128">
        <f t="shared" si="8"/>
        <v>1965589.5875943564</v>
      </c>
      <c r="AA22" s="128">
        <f t="shared" si="4"/>
        <v>293.94191529749611</v>
      </c>
    </row>
    <row r="23" spans="1:27" s="113" customFormat="1" ht="15" x14ac:dyDescent="0.2">
      <c r="A23" s="112">
        <v>71</v>
      </c>
      <c r="B23" s="112" t="s">
        <v>23</v>
      </c>
      <c r="C23" s="112">
        <v>17</v>
      </c>
      <c r="D23" s="112">
        <v>6591</v>
      </c>
      <c r="E23" s="112">
        <v>21752277.452650804</v>
      </c>
      <c r="F23" s="112">
        <v>9208847.8200000003</v>
      </c>
      <c r="G23" s="112">
        <v>1718073</v>
      </c>
      <c r="H23" s="112">
        <v>1184150.8921883677</v>
      </c>
      <c r="I23" s="112">
        <v>8691965.3808050454</v>
      </c>
      <c r="J23" s="112">
        <v>1309081.9202592717</v>
      </c>
      <c r="K23" s="112">
        <v>-306682.04770555964</v>
      </c>
      <c r="L23" s="112">
        <v>475944</v>
      </c>
      <c r="M23" s="112">
        <v>-636735.15</v>
      </c>
      <c r="N23" s="112">
        <v>50574.403348965287</v>
      </c>
      <c r="O23" s="112">
        <v>-596953.56359829602</v>
      </c>
      <c r="P23" s="130">
        <f t="shared" si="5"/>
        <v>-654010.79735301062</v>
      </c>
      <c r="Q23" s="130">
        <f t="shared" si="6"/>
        <v>-99.227855765894503</v>
      </c>
      <c r="R23" s="112">
        <v>52730407.51224</v>
      </c>
      <c r="S23" s="112">
        <v>19792487.280000001</v>
      </c>
      <c r="T23" s="112">
        <v>1775964.8005833628</v>
      </c>
      <c r="U23" s="112">
        <v>23701585.89712885</v>
      </c>
      <c r="V23" s="112">
        <v>4365965.1070268713</v>
      </c>
      <c r="W23" s="112">
        <v>1557281.85</v>
      </c>
      <c r="X23" s="150">
        <f t="shared" si="7"/>
        <v>-1537122.5775009096</v>
      </c>
      <c r="Y23" s="150">
        <f t="shared" si="3"/>
        <v>-233.21538120177661</v>
      </c>
      <c r="Z23" s="128">
        <f t="shared" si="8"/>
        <v>883111.78014789894</v>
      </c>
      <c r="AA23" s="128">
        <f t="shared" si="4"/>
        <v>133.98752543588211</v>
      </c>
    </row>
    <row r="24" spans="1:27" s="113" customFormat="1" ht="15" x14ac:dyDescent="0.2">
      <c r="A24" s="112">
        <v>72</v>
      </c>
      <c r="B24" s="112" t="s">
        <v>24</v>
      </c>
      <c r="C24" s="112">
        <v>17</v>
      </c>
      <c r="D24" s="112">
        <v>960</v>
      </c>
      <c r="E24" s="112">
        <v>2950625.9000375196</v>
      </c>
      <c r="F24" s="112">
        <v>1417990.9</v>
      </c>
      <c r="G24" s="112">
        <v>353070</v>
      </c>
      <c r="H24" s="112">
        <v>106165.57336502668</v>
      </c>
      <c r="I24" s="112">
        <v>1554014.8738862311</v>
      </c>
      <c r="J24" s="112">
        <v>167654.63214319746</v>
      </c>
      <c r="K24" s="112">
        <v>-171618.28273126914</v>
      </c>
      <c r="L24" s="112">
        <v>-235405</v>
      </c>
      <c r="M24" s="112">
        <v>-9951.85</v>
      </c>
      <c r="N24" s="112">
        <v>9620.7506658232196</v>
      </c>
      <c r="O24" s="112">
        <v>-86948.174943766382</v>
      </c>
      <c r="P24" s="130">
        <f t="shared" si="5"/>
        <v>153967.52234772313</v>
      </c>
      <c r="Q24" s="130">
        <f t="shared" si="6"/>
        <v>160.38283577887827</v>
      </c>
      <c r="R24" s="112">
        <v>7920390.1720399996</v>
      </c>
      <c r="S24" s="112">
        <v>3490834.06</v>
      </c>
      <c r="T24" s="112">
        <v>159224.91176913722</v>
      </c>
      <c r="U24" s="112">
        <v>3671169.3484625835</v>
      </c>
      <c r="V24" s="112">
        <v>559150.85422893451</v>
      </c>
      <c r="W24" s="112">
        <v>107713.15</v>
      </c>
      <c r="X24" s="150">
        <f t="shared" si="7"/>
        <v>67702.152420655824</v>
      </c>
      <c r="Y24" s="150">
        <f t="shared" si="3"/>
        <v>70.523075438183156</v>
      </c>
      <c r="Z24" s="128">
        <f t="shared" si="8"/>
        <v>86265.36992706731</v>
      </c>
      <c r="AA24" s="128">
        <f t="shared" si="4"/>
        <v>89.859760340695118</v>
      </c>
    </row>
    <row r="25" spans="1:27" s="113" customFormat="1" ht="15" x14ac:dyDescent="0.2">
      <c r="A25" s="112">
        <v>74</v>
      </c>
      <c r="B25" s="112" t="s">
        <v>25</v>
      </c>
      <c r="C25" s="112">
        <v>16</v>
      </c>
      <c r="D25" s="112">
        <v>1052</v>
      </c>
      <c r="E25" s="112">
        <v>3068671.9994712267</v>
      </c>
      <c r="F25" s="112">
        <v>1661136.52</v>
      </c>
      <c r="G25" s="112">
        <v>407727</v>
      </c>
      <c r="H25" s="112">
        <v>339853.29066023184</v>
      </c>
      <c r="I25" s="112">
        <v>988516.01703034877</v>
      </c>
      <c r="J25" s="112">
        <v>265714.88882086927</v>
      </c>
      <c r="K25" s="112">
        <v>202287.86616323752</v>
      </c>
      <c r="L25" s="112">
        <v>-308048</v>
      </c>
      <c r="M25" s="112">
        <v>67561.75</v>
      </c>
      <c r="N25" s="112">
        <v>8168.6121566834181</v>
      </c>
      <c r="O25" s="112">
        <v>-95280.708375877322</v>
      </c>
      <c r="P25" s="130">
        <f t="shared" si="5"/>
        <v>468965.23698426737</v>
      </c>
      <c r="Q25" s="130">
        <f t="shared" si="6"/>
        <v>445.78444580253552</v>
      </c>
      <c r="R25" s="112">
        <v>8608955.0800000001</v>
      </c>
      <c r="S25" s="112">
        <v>3296307.6</v>
      </c>
      <c r="T25" s="112">
        <v>509704.87423235108</v>
      </c>
      <c r="U25" s="112">
        <v>4293252.6927847341</v>
      </c>
      <c r="V25" s="112">
        <v>886195.06163500762</v>
      </c>
      <c r="W25" s="112">
        <v>167240.75</v>
      </c>
      <c r="X25" s="150">
        <f t="shared" si="7"/>
        <v>543745.89865209348</v>
      </c>
      <c r="Y25" s="150">
        <f t="shared" si="3"/>
        <v>516.86872495446153</v>
      </c>
      <c r="Z25" s="128">
        <f t="shared" si="8"/>
        <v>-74780.66166782612</v>
      </c>
      <c r="AA25" s="128">
        <f t="shared" si="4"/>
        <v>-71.084279151925969</v>
      </c>
    </row>
    <row r="26" spans="1:27" s="113" customFormat="1" ht="15" x14ac:dyDescent="0.2">
      <c r="A26" s="112">
        <v>75</v>
      </c>
      <c r="B26" s="112" t="s">
        <v>26</v>
      </c>
      <c r="C26" s="112">
        <v>8</v>
      </c>
      <c r="D26" s="112">
        <v>19549</v>
      </c>
      <c r="E26" s="112">
        <v>47408583.988423303</v>
      </c>
      <c r="F26" s="112">
        <v>32131073.989999998</v>
      </c>
      <c r="G26" s="112">
        <v>7233074</v>
      </c>
      <c r="H26" s="112">
        <v>13284929.273413621</v>
      </c>
      <c r="I26" s="112">
        <v>1665398.683450778</v>
      </c>
      <c r="J26" s="112">
        <v>3214723.7788081961</v>
      </c>
      <c r="K26" s="112">
        <v>-4035140.9718102282</v>
      </c>
      <c r="L26" s="112">
        <v>-1695569</v>
      </c>
      <c r="M26" s="112">
        <v>589959.04</v>
      </c>
      <c r="N26" s="112">
        <v>229868.78841746799</v>
      </c>
      <c r="O26" s="112">
        <v>-1770572.7833080094</v>
      </c>
      <c r="P26" s="130">
        <f t="shared" si="5"/>
        <v>3439160.8105485216</v>
      </c>
      <c r="Q26" s="130">
        <f t="shared" si="6"/>
        <v>175.9251527212912</v>
      </c>
      <c r="R26" s="112">
        <v>144620767.09999999</v>
      </c>
      <c r="S26" s="112">
        <v>76285774.519999996</v>
      </c>
      <c r="T26" s="112">
        <v>19924459.731833715</v>
      </c>
      <c r="U26" s="112">
        <v>33882321.733184412</v>
      </c>
      <c r="V26" s="112">
        <v>10721538.22445761</v>
      </c>
      <c r="W26" s="112">
        <v>6127464.04</v>
      </c>
      <c r="X26" s="150">
        <f t="shared" si="7"/>
        <v>2320791.1494757235</v>
      </c>
      <c r="Y26" s="150">
        <f t="shared" si="3"/>
        <v>118.71661719145345</v>
      </c>
      <c r="Z26" s="128">
        <f t="shared" si="8"/>
        <v>1118369.6610727981</v>
      </c>
      <c r="AA26" s="128">
        <f t="shared" si="4"/>
        <v>57.208535529837746</v>
      </c>
    </row>
    <row r="27" spans="1:27" s="113" customFormat="1" ht="15" x14ac:dyDescent="0.2">
      <c r="A27" s="112">
        <v>77</v>
      </c>
      <c r="B27" s="112" t="s">
        <v>27</v>
      </c>
      <c r="C27" s="112">
        <v>13</v>
      </c>
      <c r="D27" s="112">
        <v>4601</v>
      </c>
      <c r="E27" s="112">
        <v>12653411.70766731</v>
      </c>
      <c r="F27" s="112">
        <v>6440626.0899999999</v>
      </c>
      <c r="G27" s="112">
        <v>1460109</v>
      </c>
      <c r="H27" s="112">
        <v>869285.33385382022</v>
      </c>
      <c r="I27" s="112">
        <v>3433459.5079760635</v>
      </c>
      <c r="J27" s="112">
        <v>1053624.9341831249</v>
      </c>
      <c r="K27" s="112">
        <v>-411774.1259344237</v>
      </c>
      <c r="L27" s="112">
        <v>250012</v>
      </c>
      <c r="M27" s="112">
        <v>184929.96</v>
      </c>
      <c r="N27" s="112">
        <v>35897.344439930639</v>
      </c>
      <c r="O27" s="112">
        <v>-416717.24262111366</v>
      </c>
      <c r="P27" s="130">
        <f t="shared" si="5"/>
        <v>246041.09423009306</v>
      </c>
      <c r="Q27" s="130">
        <f t="shared" si="6"/>
        <v>53.475569274091079</v>
      </c>
      <c r="R27" s="112">
        <v>37047497.710000001</v>
      </c>
      <c r="S27" s="112">
        <v>13938431.109999999</v>
      </c>
      <c r="T27" s="112">
        <v>1303736.0059195564</v>
      </c>
      <c r="U27" s="112">
        <v>16348620.786406167</v>
      </c>
      <c r="V27" s="112">
        <v>3513981.5372485863</v>
      </c>
      <c r="W27" s="112">
        <v>1895050.96</v>
      </c>
      <c r="X27" s="150">
        <f t="shared" si="7"/>
        <v>-47677.310425691307</v>
      </c>
      <c r="Y27" s="150">
        <f t="shared" si="3"/>
        <v>-10.362380009930733</v>
      </c>
      <c r="Z27" s="128">
        <f t="shared" si="8"/>
        <v>293718.40465578437</v>
      </c>
      <c r="AA27" s="128">
        <f t="shared" si="4"/>
        <v>63.837949284021818</v>
      </c>
    </row>
    <row r="28" spans="1:27" s="113" customFormat="1" ht="15" x14ac:dyDescent="0.2">
      <c r="A28" s="112">
        <v>78</v>
      </c>
      <c r="B28" s="112" t="s">
        <v>28</v>
      </c>
      <c r="C28" s="112">
        <v>33</v>
      </c>
      <c r="D28" s="112">
        <v>7832</v>
      </c>
      <c r="E28" s="112">
        <v>20344099.565453365</v>
      </c>
      <c r="F28" s="112">
        <v>15453147.470000001</v>
      </c>
      <c r="G28" s="112">
        <v>2933884</v>
      </c>
      <c r="H28" s="112">
        <v>3420709.8707932481</v>
      </c>
      <c r="I28" s="112">
        <v>1315750.2727497728</v>
      </c>
      <c r="J28" s="112">
        <v>1217291.2210451504</v>
      </c>
      <c r="K28" s="112">
        <v>-2245375.2181295166</v>
      </c>
      <c r="L28" s="112">
        <v>-539833</v>
      </c>
      <c r="M28" s="112">
        <v>1999382.74</v>
      </c>
      <c r="N28" s="112">
        <v>97076.361407268196</v>
      </c>
      <c r="O28" s="112">
        <v>-709352.19391622744</v>
      </c>
      <c r="P28" s="130">
        <f t="shared" si="5"/>
        <v>2598581.9584963322</v>
      </c>
      <c r="Q28" s="130">
        <f t="shared" si="6"/>
        <v>331.79034199391373</v>
      </c>
      <c r="R28" s="112">
        <v>59114809.57</v>
      </c>
      <c r="S28" s="112">
        <v>35194564.340000004</v>
      </c>
      <c r="T28" s="112">
        <v>5130309.2904907316</v>
      </c>
      <c r="U28" s="112">
        <v>12082867.541490532</v>
      </c>
      <c r="V28" s="112">
        <v>4059830.720999233</v>
      </c>
      <c r="W28" s="112">
        <v>4393433.74</v>
      </c>
      <c r="X28" s="150">
        <f t="shared" si="7"/>
        <v>1746196.0629805028</v>
      </c>
      <c r="Y28" s="150">
        <f t="shared" si="3"/>
        <v>222.95659639689771</v>
      </c>
      <c r="Z28" s="128">
        <f t="shared" si="8"/>
        <v>852385.89551582932</v>
      </c>
      <c r="AA28" s="128">
        <f t="shared" si="4"/>
        <v>108.83374559701601</v>
      </c>
    </row>
    <row r="29" spans="1:27" s="113" customFormat="1" ht="15" x14ac:dyDescent="0.2">
      <c r="A29" s="112">
        <v>79</v>
      </c>
      <c r="B29" s="112" t="s">
        <v>29</v>
      </c>
      <c r="C29" s="112">
        <v>4</v>
      </c>
      <c r="D29" s="112">
        <v>6753</v>
      </c>
      <c r="E29" s="112">
        <v>17962043.163996443</v>
      </c>
      <c r="F29" s="112">
        <v>11509881.119999999</v>
      </c>
      <c r="G29" s="112">
        <v>3024426</v>
      </c>
      <c r="H29" s="112">
        <v>7368925.4471526258</v>
      </c>
      <c r="I29" s="112">
        <v>185103.93618648016</v>
      </c>
      <c r="J29" s="112">
        <v>1082533.9452818162</v>
      </c>
      <c r="K29" s="112">
        <v>-1053593.8958628413</v>
      </c>
      <c r="L29" s="112">
        <v>-419925</v>
      </c>
      <c r="M29" s="112">
        <v>47892.6</v>
      </c>
      <c r="N29" s="112">
        <v>83829.567849080413</v>
      </c>
      <c r="O29" s="112">
        <v>-611626.06812005665</v>
      </c>
      <c r="P29" s="130">
        <f t="shared" si="5"/>
        <v>3255404.4884906672</v>
      </c>
      <c r="Q29" s="130">
        <f t="shared" si="6"/>
        <v>482.06789404570816</v>
      </c>
      <c r="R29" s="112">
        <v>51853723.009999998</v>
      </c>
      <c r="S29" s="112">
        <v>26350911.059999999</v>
      </c>
      <c r="T29" s="112">
        <v>11051760.631688386</v>
      </c>
      <c r="U29" s="112">
        <v>10456594.554617725</v>
      </c>
      <c r="V29" s="112">
        <v>3610396.9958858434</v>
      </c>
      <c r="W29" s="112">
        <v>2652393.6</v>
      </c>
      <c r="X29" s="150">
        <f t="shared" si="7"/>
        <v>2268333.832191959</v>
      </c>
      <c r="Y29" s="150">
        <f t="shared" si="3"/>
        <v>335.90016765762755</v>
      </c>
      <c r="Z29" s="128">
        <f t="shared" si="8"/>
        <v>987070.65629870817</v>
      </c>
      <c r="AA29" s="128">
        <f t="shared" si="4"/>
        <v>146.16772638808058</v>
      </c>
    </row>
    <row r="30" spans="1:27" s="113" customFormat="1" ht="15" x14ac:dyDescent="0.2">
      <c r="A30" s="112">
        <v>81</v>
      </c>
      <c r="B30" s="112" t="s">
        <v>30</v>
      </c>
      <c r="C30" s="112">
        <v>7</v>
      </c>
      <c r="D30" s="112">
        <v>2574</v>
      </c>
      <c r="E30" s="112">
        <v>7097053.5127601288</v>
      </c>
      <c r="F30" s="112">
        <v>3439215.46</v>
      </c>
      <c r="G30" s="112">
        <v>1409638</v>
      </c>
      <c r="H30" s="112">
        <v>1095248.7601531104</v>
      </c>
      <c r="I30" s="112">
        <v>233124.38619369062</v>
      </c>
      <c r="J30" s="112">
        <v>634174.49522120482</v>
      </c>
      <c r="K30" s="112">
        <v>-140682.24961389371</v>
      </c>
      <c r="L30" s="112">
        <v>-671936</v>
      </c>
      <c r="M30" s="112">
        <v>93694.97</v>
      </c>
      <c r="N30" s="112">
        <v>21541.062866524451</v>
      </c>
      <c r="O30" s="112">
        <v>-233129.79406797362</v>
      </c>
      <c r="P30" s="130">
        <f t="shared" si="5"/>
        <v>-1216164.4220074657</v>
      </c>
      <c r="Q30" s="130">
        <f t="shared" si="6"/>
        <v>-472.48035043025089</v>
      </c>
      <c r="R30" s="112">
        <v>21779485.352361001</v>
      </c>
      <c r="S30" s="112">
        <v>7651773.3399999999</v>
      </c>
      <c r="T30" s="112">
        <v>1642631.2379158139</v>
      </c>
      <c r="U30" s="112">
        <v>8435861.6542851869</v>
      </c>
      <c r="V30" s="112">
        <v>2115057.6408188301</v>
      </c>
      <c r="W30" s="112">
        <v>831396.97</v>
      </c>
      <c r="X30" s="150">
        <f t="shared" si="7"/>
        <v>-1102764.5093411691</v>
      </c>
      <c r="Y30" s="150">
        <f t="shared" si="3"/>
        <v>-428.42444030348452</v>
      </c>
      <c r="Z30" s="128">
        <f t="shared" si="8"/>
        <v>-113399.91266629659</v>
      </c>
      <c r="AA30" s="128">
        <f t="shared" si="4"/>
        <v>-44.055910126766349</v>
      </c>
    </row>
    <row r="31" spans="1:27" s="113" customFormat="1" ht="15" x14ac:dyDescent="0.2">
      <c r="A31" s="112">
        <v>82</v>
      </c>
      <c r="B31" s="112" t="s">
        <v>31</v>
      </c>
      <c r="C31" s="112">
        <v>5</v>
      </c>
      <c r="D31" s="112">
        <v>9359</v>
      </c>
      <c r="E31" s="112">
        <v>23498028.964739226</v>
      </c>
      <c r="F31" s="112">
        <v>15843526.09</v>
      </c>
      <c r="G31" s="112">
        <v>2687880</v>
      </c>
      <c r="H31" s="112">
        <v>1282886.3834413057</v>
      </c>
      <c r="I31" s="112">
        <v>5497378.0483513055</v>
      </c>
      <c r="J31" s="112">
        <v>1413509.6854242161</v>
      </c>
      <c r="K31" s="112">
        <v>146175.49532770694</v>
      </c>
      <c r="L31" s="112">
        <v>-1908600</v>
      </c>
      <c r="M31" s="112">
        <v>-11809.47</v>
      </c>
      <c r="N31" s="112">
        <v>104347.85033740819</v>
      </c>
      <c r="O31" s="112">
        <v>-847654.13468615583</v>
      </c>
      <c r="P31" s="130">
        <f t="shared" si="5"/>
        <v>709610.9834565632</v>
      </c>
      <c r="Q31" s="130">
        <f t="shared" si="6"/>
        <v>75.821239817989451</v>
      </c>
      <c r="R31" s="112">
        <v>56180493.079999998</v>
      </c>
      <c r="S31" s="112">
        <v>38260167.390000001</v>
      </c>
      <c r="T31" s="112">
        <v>1924046.2302307854</v>
      </c>
      <c r="U31" s="112">
        <v>11144046.606069174</v>
      </c>
      <c r="V31" s="112">
        <v>4714245.8157121176</v>
      </c>
      <c r="W31" s="112">
        <v>767470.53</v>
      </c>
      <c r="X31" s="150">
        <f t="shared" si="7"/>
        <v>629483.49201207608</v>
      </c>
      <c r="Y31" s="150">
        <f t="shared" si="3"/>
        <v>67.259695695274715</v>
      </c>
      <c r="Z31" s="128">
        <f t="shared" si="8"/>
        <v>80127.491444487125</v>
      </c>
      <c r="AA31" s="128">
        <f t="shared" si="4"/>
        <v>8.5615441227147269</v>
      </c>
    </row>
    <row r="32" spans="1:27" s="113" customFormat="1" ht="15" x14ac:dyDescent="0.2">
      <c r="A32" s="112">
        <v>86</v>
      </c>
      <c r="B32" s="112" t="s">
        <v>32</v>
      </c>
      <c r="C32" s="112">
        <v>5</v>
      </c>
      <c r="D32" s="112">
        <v>8031</v>
      </c>
      <c r="E32" s="112">
        <v>20717045.692089602</v>
      </c>
      <c r="F32" s="112">
        <v>14114057.84</v>
      </c>
      <c r="G32" s="112">
        <v>1730767</v>
      </c>
      <c r="H32" s="112">
        <v>1045504.369431957</v>
      </c>
      <c r="I32" s="112">
        <v>5454905.8184945025</v>
      </c>
      <c r="J32" s="112">
        <v>1430386.6615104051</v>
      </c>
      <c r="K32" s="112">
        <v>-402318.4142881424</v>
      </c>
      <c r="L32" s="112">
        <v>-1217000</v>
      </c>
      <c r="M32" s="112">
        <v>-183416.51</v>
      </c>
      <c r="N32" s="112">
        <v>83863.408806203675</v>
      </c>
      <c r="O32" s="112">
        <v>-727375.82601394563</v>
      </c>
      <c r="P32" s="130">
        <f t="shared" si="5"/>
        <v>612328.65585137904</v>
      </c>
      <c r="Q32" s="130">
        <f t="shared" si="6"/>
        <v>76.245630164534802</v>
      </c>
      <c r="R32" s="112">
        <v>51564181.010000005</v>
      </c>
      <c r="S32" s="112">
        <v>32122879.550000001</v>
      </c>
      <c r="T32" s="112">
        <v>1568025.6386378626</v>
      </c>
      <c r="U32" s="112">
        <v>12869453.773326267</v>
      </c>
      <c r="V32" s="112">
        <v>4770532.8116320018</v>
      </c>
      <c r="W32" s="112">
        <v>330350.49</v>
      </c>
      <c r="X32" s="150">
        <f t="shared" si="7"/>
        <v>97061.253596127033</v>
      </c>
      <c r="Y32" s="150">
        <f t="shared" si="3"/>
        <v>12.085824131008222</v>
      </c>
      <c r="Z32" s="128">
        <f t="shared" si="8"/>
        <v>515267.402255252</v>
      </c>
      <c r="AA32" s="128">
        <f t="shared" si="4"/>
        <v>64.159806033526579</v>
      </c>
    </row>
    <row r="33" spans="1:27" s="113" customFormat="1" ht="15" x14ac:dyDescent="0.2">
      <c r="A33" s="112">
        <v>90</v>
      </c>
      <c r="B33" s="112" t="s">
        <v>33</v>
      </c>
      <c r="C33" s="112">
        <v>12</v>
      </c>
      <c r="D33" s="112">
        <v>3061</v>
      </c>
      <c r="E33" s="112">
        <v>7696943.5198682621</v>
      </c>
      <c r="F33" s="112">
        <v>4075680.24</v>
      </c>
      <c r="G33" s="112">
        <v>1410870</v>
      </c>
      <c r="H33" s="112">
        <v>1800856.5463852168</v>
      </c>
      <c r="I33" s="112">
        <v>1203829.411171169</v>
      </c>
      <c r="J33" s="112">
        <v>716478.9336165702</v>
      </c>
      <c r="K33" s="112">
        <v>-485495.99844049948</v>
      </c>
      <c r="L33" s="112">
        <v>-410805</v>
      </c>
      <c r="M33" s="112">
        <v>323955.65000000002</v>
      </c>
      <c r="N33" s="112">
        <v>27050.77534929703</v>
      </c>
      <c r="O33" s="112">
        <v>-277237.87864882179</v>
      </c>
      <c r="P33" s="130">
        <f t="shared" si="5"/>
        <v>688239.15956466738</v>
      </c>
      <c r="Q33" s="130">
        <f t="shared" si="6"/>
        <v>224.84128048502691</v>
      </c>
      <c r="R33" s="112">
        <v>27384408.561156463</v>
      </c>
      <c r="S33" s="112">
        <v>9153074.2300000004</v>
      </c>
      <c r="T33" s="112">
        <v>2700887.0730737117</v>
      </c>
      <c r="U33" s="112">
        <v>11429024.818132937</v>
      </c>
      <c r="V33" s="112">
        <v>2389554.0650887783</v>
      </c>
      <c r="W33" s="112">
        <v>1324020.6499999999</v>
      </c>
      <c r="X33" s="150">
        <f t="shared" si="7"/>
        <v>-387847.72486103699</v>
      </c>
      <c r="Y33" s="150">
        <f t="shared" si="3"/>
        <v>-126.70621524372329</v>
      </c>
      <c r="Z33" s="128">
        <f t="shared" si="8"/>
        <v>1076086.8844257044</v>
      </c>
      <c r="AA33" s="128">
        <f t="shared" si="4"/>
        <v>351.54749572875022</v>
      </c>
    </row>
    <row r="34" spans="1:27" s="113" customFormat="1" ht="15" x14ac:dyDescent="0.2">
      <c r="A34" s="112">
        <v>91</v>
      </c>
      <c r="B34" s="112" t="s">
        <v>34</v>
      </c>
      <c r="C34" s="112">
        <v>31</v>
      </c>
      <c r="D34" s="112">
        <v>664028</v>
      </c>
      <c r="E34" s="112">
        <v>1759717313.5103221</v>
      </c>
      <c r="F34" s="112">
        <v>946537997.26999998</v>
      </c>
      <c r="G34" s="112">
        <v>292232607</v>
      </c>
      <c r="H34" s="112">
        <v>461562207.79436123</v>
      </c>
      <c r="I34" s="112">
        <v>147898236.15420806</v>
      </c>
      <c r="J34" s="112">
        <v>85365588.98438099</v>
      </c>
      <c r="K34" s="112">
        <v>55076117.060363501</v>
      </c>
      <c r="L34" s="112">
        <v>36047964</v>
      </c>
      <c r="M34" s="112">
        <v>97139982.439999998</v>
      </c>
      <c r="N34" s="112">
        <v>10516952.207629262</v>
      </c>
      <c r="O34" s="112">
        <v>-60141690.324540943</v>
      </c>
      <c r="P34" s="130">
        <f t="shared" si="5"/>
        <v>312518649.07608008</v>
      </c>
      <c r="Q34" s="130">
        <f t="shared" si="6"/>
        <v>470.64076978091299</v>
      </c>
      <c r="R34" s="112">
        <v>4228745868.3699999</v>
      </c>
      <c r="S34" s="112">
        <v>3039795476.0999999</v>
      </c>
      <c r="T34" s="112">
        <v>692241368.67173302</v>
      </c>
      <c r="U34" s="112">
        <v>60756564.993444443</v>
      </c>
      <c r="V34" s="112">
        <v>284705775.15331405</v>
      </c>
      <c r="W34" s="112">
        <v>425420553.44</v>
      </c>
      <c r="X34" s="150">
        <f t="shared" si="7"/>
        <v>274173869.98849106</v>
      </c>
      <c r="Y34" s="150">
        <f t="shared" si="3"/>
        <v>412.8950435651675</v>
      </c>
      <c r="Z34" s="128">
        <f t="shared" si="8"/>
        <v>38344779.087589025</v>
      </c>
      <c r="AA34" s="128">
        <f t="shared" si="4"/>
        <v>57.745726215745456</v>
      </c>
    </row>
    <row r="35" spans="1:27" s="113" customFormat="1" ht="15" x14ac:dyDescent="0.2">
      <c r="A35" s="112">
        <v>92</v>
      </c>
      <c r="B35" s="112" t="s">
        <v>35</v>
      </c>
      <c r="C35" s="112">
        <v>32</v>
      </c>
      <c r="D35" s="112">
        <v>242819</v>
      </c>
      <c r="E35" s="112">
        <v>700310500.05379963</v>
      </c>
      <c r="F35" s="112">
        <v>346148771.31999999</v>
      </c>
      <c r="G35" s="112">
        <v>106694403</v>
      </c>
      <c r="H35" s="112">
        <v>83346978.742142797</v>
      </c>
      <c r="I35" s="112">
        <v>150312862.34131712</v>
      </c>
      <c r="J35" s="112">
        <v>28872187.284070745</v>
      </c>
      <c r="K35" s="112">
        <v>-26465622.019977588</v>
      </c>
      <c r="L35" s="112">
        <v>24812577</v>
      </c>
      <c r="M35" s="112">
        <v>26352912.66</v>
      </c>
      <c r="N35" s="112">
        <v>3026839.5922213276</v>
      </c>
      <c r="O35" s="112">
        <v>-21992363.428823341</v>
      </c>
      <c r="P35" s="130">
        <f t="shared" si="5"/>
        <v>20799046.437151432</v>
      </c>
      <c r="Q35" s="130">
        <f t="shared" si="6"/>
        <v>85.656585510818473</v>
      </c>
      <c r="R35" s="112">
        <v>1502774911.1799998</v>
      </c>
      <c r="S35" s="112">
        <v>973336078.57000005</v>
      </c>
      <c r="T35" s="112">
        <v>125002059.66780545</v>
      </c>
      <c r="U35" s="112">
        <v>167708529.18003136</v>
      </c>
      <c r="V35" s="112">
        <v>96292646.239306241</v>
      </c>
      <c r="W35" s="112">
        <v>157859892.66</v>
      </c>
      <c r="X35" s="150">
        <f t="shared" si="7"/>
        <v>17424295.137143373</v>
      </c>
      <c r="Y35" s="150">
        <f t="shared" si="3"/>
        <v>71.758367908373614</v>
      </c>
      <c r="Z35" s="128">
        <f t="shared" si="8"/>
        <v>3374751.3000080585</v>
      </c>
      <c r="AA35" s="128">
        <f t="shared" si="4"/>
        <v>13.898217602444861</v>
      </c>
    </row>
    <row r="36" spans="1:27" s="113" customFormat="1" ht="15" x14ac:dyDescent="0.2">
      <c r="A36" s="112">
        <v>97</v>
      </c>
      <c r="B36" s="112" t="s">
        <v>36</v>
      </c>
      <c r="C36" s="112">
        <v>10</v>
      </c>
      <c r="D36" s="112">
        <v>2091</v>
      </c>
      <c r="E36" s="112">
        <v>4923138.2958940063</v>
      </c>
      <c r="F36" s="112">
        <v>2490587.21</v>
      </c>
      <c r="G36" s="112">
        <v>1385374</v>
      </c>
      <c r="H36" s="112">
        <v>740874.24977680098</v>
      </c>
      <c r="I36" s="112">
        <v>586499.02439426549</v>
      </c>
      <c r="J36" s="112">
        <v>455781.99619979085</v>
      </c>
      <c r="K36" s="112">
        <v>-405409.91501179541</v>
      </c>
      <c r="L36" s="112">
        <v>-546383</v>
      </c>
      <c r="M36" s="112">
        <v>380117.55</v>
      </c>
      <c r="N36" s="112">
        <v>18886.633781474415</v>
      </c>
      <c r="O36" s="112">
        <v>-189383.99354939113</v>
      </c>
      <c r="P36" s="130">
        <f t="shared" si="5"/>
        <v>-6194.5403028614819</v>
      </c>
      <c r="Q36" s="130">
        <f t="shared" si="6"/>
        <v>-2.9624774284368636</v>
      </c>
      <c r="R36" s="112">
        <v>16402471.829999998</v>
      </c>
      <c r="S36" s="112">
        <v>6293703.4400000004</v>
      </c>
      <c r="T36" s="112">
        <v>1111147.7413411436</v>
      </c>
      <c r="U36" s="112">
        <v>6454931.5171278305</v>
      </c>
      <c r="V36" s="112">
        <v>1520094.5494879517</v>
      </c>
      <c r="W36" s="112">
        <v>1219108.55</v>
      </c>
      <c r="X36" s="150">
        <f t="shared" si="7"/>
        <v>196513.9679569304</v>
      </c>
      <c r="Y36" s="150">
        <f t="shared" si="3"/>
        <v>93.98085507265921</v>
      </c>
      <c r="Z36" s="128">
        <f t="shared" si="8"/>
        <v>-202708.50825979188</v>
      </c>
      <c r="AA36" s="128">
        <f t="shared" si="4"/>
        <v>-96.943332501096066</v>
      </c>
    </row>
    <row r="37" spans="1:27" s="113" customFormat="1" ht="15" x14ac:dyDescent="0.2">
      <c r="A37" s="112">
        <v>98</v>
      </c>
      <c r="B37" s="112" t="s">
        <v>37</v>
      </c>
      <c r="C37" s="112">
        <v>7</v>
      </c>
      <c r="D37" s="112">
        <v>22943</v>
      </c>
      <c r="E37" s="112">
        <v>61343963.63343516</v>
      </c>
      <c r="F37" s="112">
        <v>39061054.950000003</v>
      </c>
      <c r="G37" s="112">
        <v>5949587</v>
      </c>
      <c r="H37" s="112">
        <v>3298755.147458056</v>
      </c>
      <c r="I37" s="112">
        <v>14544789.321979843</v>
      </c>
      <c r="J37" s="112">
        <v>3506657.3118092706</v>
      </c>
      <c r="K37" s="112">
        <v>4495154.9679005193</v>
      </c>
      <c r="L37" s="112">
        <v>-4601470</v>
      </c>
      <c r="M37" s="112">
        <v>463773.67</v>
      </c>
      <c r="N37" s="112">
        <v>250402.01838641253</v>
      </c>
      <c r="O37" s="112">
        <v>-2077970.81014045</v>
      </c>
      <c r="P37" s="130">
        <f t="shared" si="5"/>
        <v>3546769.9439584911</v>
      </c>
      <c r="Q37" s="130">
        <f t="shared" si="6"/>
        <v>154.59050446578439</v>
      </c>
      <c r="R37" s="112">
        <v>145419925.37249163</v>
      </c>
      <c r="S37" s="112">
        <v>92743875.920000002</v>
      </c>
      <c r="T37" s="112">
        <v>4947404.1410397869</v>
      </c>
      <c r="U37" s="112">
        <v>40797671.221631736</v>
      </c>
      <c r="V37" s="112">
        <v>11695176.007493628</v>
      </c>
      <c r="W37" s="112">
        <v>1811890.67</v>
      </c>
      <c r="X37" s="150">
        <f t="shared" si="7"/>
        <v>6576092.5876734853</v>
      </c>
      <c r="Y37" s="150">
        <f t="shared" si="3"/>
        <v>286.62740651499303</v>
      </c>
      <c r="Z37" s="128">
        <f t="shared" si="8"/>
        <v>-3029322.6437149942</v>
      </c>
      <c r="AA37" s="128">
        <f t="shared" si="4"/>
        <v>-132.03690204920866</v>
      </c>
    </row>
    <row r="38" spans="1:27" s="113" customFormat="1" ht="15" x14ac:dyDescent="0.2">
      <c r="A38" s="112">
        <v>102</v>
      </c>
      <c r="B38" s="112" t="s">
        <v>38</v>
      </c>
      <c r="C38" s="112">
        <v>4</v>
      </c>
      <c r="D38" s="112">
        <v>9745</v>
      </c>
      <c r="E38" s="112">
        <v>27248731.959442034</v>
      </c>
      <c r="F38" s="112">
        <v>13926953.26</v>
      </c>
      <c r="G38" s="112">
        <v>2891765</v>
      </c>
      <c r="H38" s="112">
        <v>2248595.567317998</v>
      </c>
      <c r="I38" s="112">
        <v>5199289.9701595856</v>
      </c>
      <c r="J38" s="112">
        <v>1974437.7044169232</v>
      </c>
      <c r="K38" s="112">
        <v>310285.04827605054</v>
      </c>
      <c r="L38" s="112">
        <v>802061</v>
      </c>
      <c r="M38" s="112">
        <v>8930.08</v>
      </c>
      <c r="N38" s="112">
        <v>87417.27140451892</v>
      </c>
      <c r="O38" s="112">
        <v>-882614.54669479514</v>
      </c>
      <c r="P38" s="130">
        <f t="shared" si="5"/>
        <v>-681611.60456175357</v>
      </c>
      <c r="Q38" s="130">
        <f t="shared" si="6"/>
        <v>-69.944751622550399</v>
      </c>
      <c r="R38" s="112">
        <v>68726650.150000006</v>
      </c>
      <c r="S38" s="112">
        <v>32119794.039999999</v>
      </c>
      <c r="T38" s="112">
        <v>3372396.7145137205</v>
      </c>
      <c r="U38" s="112">
        <v>22388228.806839142</v>
      </c>
      <c r="V38" s="112">
        <v>6585016.5601364458</v>
      </c>
      <c r="W38" s="112">
        <v>3702756.08</v>
      </c>
      <c r="X38" s="150">
        <f t="shared" si="7"/>
        <v>-558457.94851069152</v>
      </c>
      <c r="Y38" s="150">
        <f t="shared" si="3"/>
        <v>-57.307126578829298</v>
      </c>
      <c r="Z38" s="128">
        <f t="shared" si="8"/>
        <v>-123153.65605106205</v>
      </c>
      <c r="AA38" s="128">
        <f t="shared" si="4"/>
        <v>-12.637625043721092</v>
      </c>
    </row>
    <row r="39" spans="1:27" s="113" customFormat="1" ht="15" x14ac:dyDescent="0.2">
      <c r="A39" s="112">
        <v>103</v>
      </c>
      <c r="B39" s="112" t="s">
        <v>39</v>
      </c>
      <c r="C39" s="112">
        <v>5</v>
      </c>
      <c r="D39" s="112">
        <v>2161</v>
      </c>
      <c r="E39" s="112">
        <v>5550399.9982320257</v>
      </c>
      <c r="F39" s="112">
        <v>3248501.85</v>
      </c>
      <c r="G39" s="112">
        <v>632470</v>
      </c>
      <c r="H39" s="112">
        <v>385216.29598637379</v>
      </c>
      <c r="I39" s="112">
        <v>1258880.2484517442</v>
      </c>
      <c r="J39" s="112">
        <v>479368.37348020053</v>
      </c>
      <c r="K39" s="112">
        <v>142099.67890654004</v>
      </c>
      <c r="L39" s="112">
        <v>-578616</v>
      </c>
      <c r="M39" s="112">
        <v>-32278.65</v>
      </c>
      <c r="N39" s="112">
        <v>17905.406141249608</v>
      </c>
      <c r="O39" s="112">
        <v>-195723.96463904079</v>
      </c>
      <c r="P39" s="130">
        <f t="shared" si="5"/>
        <v>-192576.75990495831</v>
      </c>
      <c r="Q39" s="130">
        <f t="shared" si="6"/>
        <v>-89.114650580730356</v>
      </c>
      <c r="R39" s="112">
        <v>14348383.25</v>
      </c>
      <c r="S39" s="112">
        <v>7012546.0999999996</v>
      </c>
      <c r="T39" s="112">
        <v>577739.3631132564</v>
      </c>
      <c r="U39" s="112">
        <v>5016820.8183360714</v>
      </c>
      <c r="V39" s="112">
        <v>1598758.305066399</v>
      </c>
      <c r="W39" s="112">
        <v>21575.35</v>
      </c>
      <c r="X39" s="150">
        <f t="shared" si="7"/>
        <v>-120943.31348427385</v>
      </c>
      <c r="Y39" s="150">
        <f t="shared" si="3"/>
        <v>-55.966364407345601</v>
      </c>
      <c r="Z39" s="128">
        <f t="shared" si="8"/>
        <v>-71633.446420684457</v>
      </c>
      <c r="AA39" s="128">
        <f t="shared" si="4"/>
        <v>-33.148286173384754</v>
      </c>
    </row>
    <row r="40" spans="1:27" s="113" customFormat="1" ht="15" x14ac:dyDescent="0.2">
      <c r="A40" s="112">
        <v>105</v>
      </c>
      <c r="B40" s="112" t="s">
        <v>40</v>
      </c>
      <c r="C40" s="112">
        <v>18</v>
      </c>
      <c r="D40" s="112">
        <v>2094</v>
      </c>
      <c r="E40" s="112">
        <v>6108064.2598098181</v>
      </c>
      <c r="F40" s="112">
        <v>2788102.28</v>
      </c>
      <c r="G40" s="112">
        <v>1182993</v>
      </c>
      <c r="H40" s="112">
        <v>715559.83916257578</v>
      </c>
      <c r="I40" s="112">
        <v>1804080.1125392155</v>
      </c>
      <c r="J40" s="112">
        <v>495886.98967692931</v>
      </c>
      <c r="K40" s="112">
        <v>416536.76124356815</v>
      </c>
      <c r="L40" s="112">
        <v>-466465</v>
      </c>
      <c r="M40" s="112">
        <v>1295.75</v>
      </c>
      <c r="N40" s="112">
        <v>17063.147497647322</v>
      </c>
      <c r="O40" s="112">
        <v>-189655.70659609043</v>
      </c>
      <c r="P40" s="130">
        <f t="shared" si="5"/>
        <v>657332.91371402703</v>
      </c>
      <c r="Q40" s="130">
        <f t="shared" si="6"/>
        <v>313.91256624356589</v>
      </c>
      <c r="R40" s="112">
        <v>19627597.604775392</v>
      </c>
      <c r="S40" s="112">
        <v>6200933.3700000001</v>
      </c>
      <c r="T40" s="112">
        <v>1073181.7164916464</v>
      </c>
      <c r="U40" s="112">
        <v>11034692.761433534</v>
      </c>
      <c r="V40" s="112">
        <v>1653850.1223279219</v>
      </c>
      <c r="W40" s="112">
        <v>717823.75</v>
      </c>
      <c r="X40" s="150">
        <f t="shared" si="7"/>
        <v>1052884.115477711</v>
      </c>
      <c r="Y40" s="150">
        <f t="shared" si="3"/>
        <v>502.80998828926027</v>
      </c>
      <c r="Z40" s="128">
        <f t="shared" si="8"/>
        <v>-395551.20176368393</v>
      </c>
      <c r="AA40" s="128">
        <f t="shared" si="4"/>
        <v>-188.89742204569433</v>
      </c>
    </row>
    <row r="41" spans="1:27" s="113" customFormat="1" ht="15" x14ac:dyDescent="0.2">
      <c r="A41" s="112">
        <v>106</v>
      </c>
      <c r="B41" s="112" t="s">
        <v>41</v>
      </c>
      <c r="C41" s="112">
        <v>35</v>
      </c>
      <c r="D41" s="112">
        <v>46797</v>
      </c>
      <c r="E41" s="112">
        <v>107421403.38633713</v>
      </c>
      <c r="F41" s="112">
        <v>80215368.609999999</v>
      </c>
      <c r="G41" s="112">
        <v>14654460</v>
      </c>
      <c r="H41" s="112">
        <v>14361595.071706496</v>
      </c>
      <c r="I41" s="112">
        <v>10155253.91629112</v>
      </c>
      <c r="J41" s="112">
        <v>6461000.2160802279</v>
      </c>
      <c r="K41" s="112">
        <v>-1346101.2265264208</v>
      </c>
      <c r="L41" s="112">
        <v>-1819232</v>
      </c>
      <c r="M41" s="112">
        <v>-53169.55</v>
      </c>
      <c r="N41" s="112">
        <v>585208.39986916166</v>
      </c>
      <c r="O41" s="112">
        <v>-4238451.8154619122</v>
      </c>
      <c r="P41" s="130">
        <f t="shared" si="5"/>
        <v>11554528.235621527</v>
      </c>
      <c r="Q41" s="130">
        <f t="shared" si="6"/>
        <v>246.90745636732112</v>
      </c>
      <c r="R41" s="112">
        <v>296122886.88999999</v>
      </c>
      <c r="S41" s="112">
        <v>202351560.91999999</v>
      </c>
      <c r="T41" s="112">
        <v>21539220.631288379</v>
      </c>
      <c r="U41" s="112">
        <v>50857926.460328028</v>
      </c>
      <c r="V41" s="112">
        <v>21548308.828764878</v>
      </c>
      <c r="W41" s="112">
        <v>12782058.449999999</v>
      </c>
      <c r="X41" s="150">
        <f t="shared" si="7"/>
        <v>12956188.400381267</v>
      </c>
      <c r="Y41" s="150">
        <f t="shared" si="3"/>
        <v>276.85937988292557</v>
      </c>
      <c r="Z41" s="128">
        <f t="shared" si="8"/>
        <v>-1401660.1647597402</v>
      </c>
      <c r="AA41" s="128">
        <f t="shared" si="4"/>
        <v>-29.951923515604424</v>
      </c>
    </row>
    <row r="42" spans="1:27" s="113" customFormat="1" ht="15" x14ac:dyDescent="0.2">
      <c r="A42" s="112">
        <v>108</v>
      </c>
      <c r="B42" s="112" t="s">
        <v>42</v>
      </c>
      <c r="C42" s="112">
        <v>6</v>
      </c>
      <c r="D42" s="112">
        <v>10257</v>
      </c>
      <c r="E42" s="112">
        <v>28448460.936636545</v>
      </c>
      <c r="F42" s="112">
        <v>17210868.18</v>
      </c>
      <c r="G42" s="112">
        <v>2246200</v>
      </c>
      <c r="H42" s="112">
        <v>2032029.6886708927</v>
      </c>
      <c r="I42" s="112">
        <v>7366367.8883408261</v>
      </c>
      <c r="J42" s="112">
        <v>1775454.7216311321</v>
      </c>
      <c r="K42" s="112">
        <v>874673.67666952522</v>
      </c>
      <c r="L42" s="112">
        <v>-1083495</v>
      </c>
      <c r="M42" s="112">
        <v>-362506.27</v>
      </c>
      <c r="N42" s="112">
        <v>97300.477569407871</v>
      </c>
      <c r="O42" s="112">
        <v>-928986.90666480397</v>
      </c>
      <c r="P42" s="130">
        <f t="shared" si="5"/>
        <v>779445.51958043873</v>
      </c>
      <c r="Q42" s="130">
        <f t="shared" si="6"/>
        <v>75.991568643895747</v>
      </c>
      <c r="R42" s="112">
        <v>67435253</v>
      </c>
      <c r="S42" s="112">
        <v>37695841.5</v>
      </c>
      <c r="T42" s="112">
        <v>3047595.7284046924</v>
      </c>
      <c r="U42" s="112">
        <v>20954612.435921509</v>
      </c>
      <c r="V42" s="112">
        <v>5921381.4229535628</v>
      </c>
      <c r="W42" s="112">
        <v>800198.73</v>
      </c>
      <c r="X42" s="150">
        <f t="shared" si="7"/>
        <v>984376.81727977097</v>
      </c>
      <c r="Y42" s="150">
        <f t="shared" si="3"/>
        <v>95.971221339550652</v>
      </c>
      <c r="Z42" s="128">
        <f t="shared" si="8"/>
        <v>-204931.29769933224</v>
      </c>
      <c r="AA42" s="128">
        <f t="shared" si="4"/>
        <v>-19.979652695654892</v>
      </c>
    </row>
    <row r="43" spans="1:27" s="113" customFormat="1" ht="15" x14ac:dyDescent="0.2">
      <c r="A43" s="112">
        <v>109</v>
      </c>
      <c r="B43" s="112" t="s">
        <v>43</v>
      </c>
      <c r="C43" s="112">
        <v>5</v>
      </c>
      <c r="D43" s="112">
        <v>68043</v>
      </c>
      <c r="E43" s="112">
        <v>161465392.05795157</v>
      </c>
      <c r="F43" s="112">
        <v>115863555.25</v>
      </c>
      <c r="G43" s="112">
        <v>28863715</v>
      </c>
      <c r="H43" s="112">
        <v>15502912.325195951</v>
      </c>
      <c r="I43" s="112">
        <v>15971206.577255847</v>
      </c>
      <c r="J43" s="112">
        <v>10253299.304556016</v>
      </c>
      <c r="K43" s="112">
        <v>804310.22624768852</v>
      </c>
      <c r="L43" s="112">
        <v>-13709963</v>
      </c>
      <c r="M43" s="112">
        <v>-2406730.83</v>
      </c>
      <c r="N43" s="112">
        <v>755230.47310377355</v>
      </c>
      <c r="O43" s="112">
        <v>-6162723.6121861413</v>
      </c>
      <c r="P43" s="130">
        <f t="shared" si="5"/>
        <v>4269419.6562215388</v>
      </c>
      <c r="Q43" s="130">
        <f t="shared" si="6"/>
        <v>62.745905621761807</v>
      </c>
      <c r="R43" s="112">
        <v>436968753.33000004</v>
      </c>
      <c r="S43" s="112">
        <v>274999210.85000002</v>
      </c>
      <c r="T43" s="112">
        <v>23250944.434282672</v>
      </c>
      <c r="U43" s="112">
        <v>99223933.817556515</v>
      </c>
      <c r="V43" s="112">
        <v>34196138.76168143</v>
      </c>
      <c r="W43" s="112">
        <v>12747021.17</v>
      </c>
      <c r="X43" s="150">
        <f t="shared" si="7"/>
        <v>7448495.703520596</v>
      </c>
      <c r="Y43" s="150">
        <f t="shared" si="3"/>
        <v>109.46747943977479</v>
      </c>
      <c r="Z43" s="128">
        <f t="shared" si="8"/>
        <v>-3179076.0472990572</v>
      </c>
      <c r="AA43" s="128">
        <f t="shared" si="4"/>
        <v>-46.721573818012978</v>
      </c>
    </row>
    <row r="44" spans="1:27" s="113" customFormat="1" ht="15" x14ac:dyDescent="0.2">
      <c r="A44" s="112">
        <v>111</v>
      </c>
      <c r="B44" s="112" t="s">
        <v>44</v>
      </c>
      <c r="C44" s="112">
        <v>7</v>
      </c>
      <c r="D44" s="112">
        <v>18131</v>
      </c>
      <c r="E44" s="112">
        <v>43499317.591199979</v>
      </c>
      <c r="F44" s="112">
        <v>26512951.5</v>
      </c>
      <c r="G44" s="112">
        <v>6341491</v>
      </c>
      <c r="H44" s="112">
        <v>2869653.5648311977</v>
      </c>
      <c r="I44" s="112">
        <v>2801481.5054731057</v>
      </c>
      <c r="J44" s="112">
        <v>3134959.3743048916</v>
      </c>
      <c r="K44" s="112">
        <v>3283324.5640364131</v>
      </c>
      <c r="L44" s="112">
        <v>-2720972</v>
      </c>
      <c r="M44" s="112">
        <v>-2660785.9700000002</v>
      </c>
      <c r="N44" s="112">
        <v>179361.90006684005</v>
      </c>
      <c r="O44" s="112">
        <v>-1642143.083234821</v>
      </c>
      <c r="P44" s="130">
        <f t="shared" si="5"/>
        <v>-5399995.2357223555</v>
      </c>
      <c r="Q44" s="130">
        <f t="shared" si="6"/>
        <v>-297.8321789047684</v>
      </c>
      <c r="R44" s="112">
        <v>128179832.89148438</v>
      </c>
      <c r="S44" s="112">
        <v>64712454.969999999</v>
      </c>
      <c r="T44" s="112">
        <v>4303846.5406975085</v>
      </c>
      <c r="U44" s="112">
        <v>46154666.579014935</v>
      </c>
      <c r="V44" s="112">
        <v>10455513.156465508</v>
      </c>
      <c r="W44" s="112">
        <v>959733.0299999998</v>
      </c>
      <c r="X44" s="150">
        <f t="shared" si="7"/>
        <v>-1593618.615306437</v>
      </c>
      <c r="Y44" s="150">
        <f t="shared" si="3"/>
        <v>-87.894689499003746</v>
      </c>
      <c r="Z44" s="128">
        <f t="shared" si="8"/>
        <v>-3806376.6204159185</v>
      </c>
      <c r="AA44" s="128">
        <f t="shared" si="4"/>
        <v>-209.93748940576464</v>
      </c>
    </row>
    <row r="45" spans="1:27" s="113" customFormat="1" ht="15" x14ac:dyDescent="0.2">
      <c r="A45" s="112">
        <v>139</v>
      </c>
      <c r="B45" s="112" t="s">
        <v>45</v>
      </c>
      <c r="C45" s="112">
        <v>17</v>
      </c>
      <c r="D45" s="112">
        <v>9853</v>
      </c>
      <c r="E45" s="112">
        <v>32162633.397609092</v>
      </c>
      <c r="F45" s="112">
        <v>14370539.18</v>
      </c>
      <c r="G45" s="112">
        <v>4728065</v>
      </c>
      <c r="H45" s="112">
        <v>1340805.3075704104</v>
      </c>
      <c r="I45" s="112">
        <v>13792005.242565058</v>
      </c>
      <c r="J45" s="112">
        <v>1512124.5756525733</v>
      </c>
      <c r="K45" s="112">
        <v>-910061.4245212822</v>
      </c>
      <c r="L45" s="112">
        <v>-152546</v>
      </c>
      <c r="M45" s="112">
        <v>-295149.36</v>
      </c>
      <c r="N45" s="112">
        <v>84172.426815829909</v>
      </c>
      <c r="O45" s="112">
        <v>-892396.21637596888</v>
      </c>
      <c r="P45" s="130">
        <f t="shared" si="5"/>
        <v>1414925.334097527</v>
      </c>
      <c r="Q45" s="130">
        <f t="shared" si="6"/>
        <v>143.60350493225687</v>
      </c>
      <c r="R45" s="112">
        <v>71647987.508359998</v>
      </c>
      <c r="S45" s="112">
        <v>32300059.52</v>
      </c>
      <c r="T45" s="112">
        <v>2010911.8241508764</v>
      </c>
      <c r="U45" s="112">
        <v>28176988.221674427</v>
      </c>
      <c r="V45" s="112">
        <v>5043139.8009602064</v>
      </c>
      <c r="W45" s="112">
        <v>4280369.6399999997</v>
      </c>
      <c r="X45" s="150">
        <f t="shared" si="7"/>
        <v>163481.49842551351</v>
      </c>
      <c r="Y45" s="150">
        <f t="shared" si="3"/>
        <v>16.592053021974372</v>
      </c>
      <c r="Z45" s="128">
        <f t="shared" si="8"/>
        <v>1251443.8356720135</v>
      </c>
      <c r="AA45" s="128">
        <f t="shared" si="4"/>
        <v>127.0114519102825</v>
      </c>
    </row>
    <row r="46" spans="1:27" s="113" customFormat="1" ht="15" x14ac:dyDescent="0.2">
      <c r="A46" s="112">
        <v>140</v>
      </c>
      <c r="B46" s="112" t="s">
        <v>46</v>
      </c>
      <c r="C46" s="112">
        <v>11</v>
      </c>
      <c r="D46" s="112">
        <v>20801</v>
      </c>
      <c r="E46" s="112">
        <v>56431419.503356606</v>
      </c>
      <c r="F46" s="112">
        <v>28873126.93</v>
      </c>
      <c r="G46" s="112">
        <v>6029801</v>
      </c>
      <c r="H46" s="112">
        <v>4742830.2986497357</v>
      </c>
      <c r="I46" s="112">
        <v>11014549.300289499</v>
      </c>
      <c r="J46" s="112">
        <v>3637292.6335776355</v>
      </c>
      <c r="K46" s="112">
        <v>5687944.3897173535</v>
      </c>
      <c r="L46" s="112">
        <v>-1375841</v>
      </c>
      <c r="M46" s="112">
        <v>518603.39</v>
      </c>
      <c r="N46" s="112">
        <v>196116.13181934928</v>
      </c>
      <c r="O46" s="112">
        <v>-1883967.6947971713</v>
      </c>
      <c r="P46" s="130">
        <f t="shared" si="5"/>
        <v>1009035.8758997992</v>
      </c>
      <c r="Q46" s="130">
        <f t="shared" si="6"/>
        <v>48.509008023643055</v>
      </c>
      <c r="R46" s="112">
        <v>145030344.52000001</v>
      </c>
      <c r="S46" s="112">
        <v>69838647.439999998</v>
      </c>
      <c r="T46" s="112">
        <v>7113197.9219100336</v>
      </c>
      <c r="U46" s="112">
        <v>55047402.838075787</v>
      </c>
      <c r="V46" s="112">
        <v>12130862.459012985</v>
      </c>
      <c r="W46" s="112">
        <v>5172563.3899999997</v>
      </c>
      <c r="X46" s="150">
        <f t="shared" si="7"/>
        <v>4272329.5289987624</v>
      </c>
      <c r="Y46" s="150">
        <f t="shared" si="3"/>
        <v>205.3905835776531</v>
      </c>
      <c r="Z46" s="128">
        <f t="shared" si="8"/>
        <v>-3263293.6530989632</v>
      </c>
      <c r="AA46" s="128">
        <f t="shared" si="4"/>
        <v>-156.88157555401006</v>
      </c>
    </row>
    <row r="47" spans="1:27" s="113" customFormat="1" ht="15" x14ac:dyDescent="0.2">
      <c r="A47" s="112">
        <v>142</v>
      </c>
      <c r="B47" s="112" t="s">
        <v>47</v>
      </c>
      <c r="C47" s="112">
        <v>7</v>
      </c>
      <c r="D47" s="112">
        <v>6504</v>
      </c>
      <c r="E47" s="112">
        <v>15961463.194637589</v>
      </c>
      <c r="F47" s="112">
        <v>9633874.9700000007</v>
      </c>
      <c r="G47" s="112">
        <v>3175787</v>
      </c>
      <c r="H47" s="112">
        <v>1149733.1428057847</v>
      </c>
      <c r="I47" s="112">
        <v>3256638.979477115</v>
      </c>
      <c r="J47" s="112">
        <v>1194931.4435847239</v>
      </c>
      <c r="K47" s="112">
        <v>302401.4120114441</v>
      </c>
      <c r="L47" s="112">
        <v>-722680</v>
      </c>
      <c r="M47" s="112">
        <v>68693.919999999998</v>
      </c>
      <c r="N47" s="112">
        <v>58931.124168732611</v>
      </c>
      <c r="O47" s="112">
        <v>-589073.88524401723</v>
      </c>
      <c r="P47" s="130">
        <f t="shared" si="5"/>
        <v>1567774.9121661969</v>
      </c>
      <c r="Q47" s="130">
        <f t="shared" si="6"/>
        <v>241.04780322358499</v>
      </c>
      <c r="R47" s="112">
        <v>44318090.423192374</v>
      </c>
      <c r="S47" s="112">
        <v>22081304.84</v>
      </c>
      <c r="T47" s="112">
        <v>1724345.7781918787</v>
      </c>
      <c r="U47" s="112">
        <v>15933190.863620613</v>
      </c>
      <c r="V47" s="112">
        <v>3985257.841577163</v>
      </c>
      <c r="W47" s="112">
        <v>2521800.92</v>
      </c>
      <c r="X47" s="150">
        <f t="shared" si="7"/>
        <v>1927809.8201972842</v>
      </c>
      <c r="Y47" s="150">
        <f t="shared" si="3"/>
        <v>296.40372389257135</v>
      </c>
      <c r="Z47" s="128">
        <f t="shared" si="8"/>
        <v>-360034.90803108737</v>
      </c>
      <c r="AA47" s="128">
        <f t="shared" si="4"/>
        <v>-55.355920668986371</v>
      </c>
    </row>
    <row r="48" spans="1:27" s="113" customFormat="1" ht="15" x14ac:dyDescent="0.2">
      <c r="A48" s="112">
        <v>143</v>
      </c>
      <c r="B48" s="112" t="s">
        <v>48</v>
      </c>
      <c r="C48" s="112">
        <v>6</v>
      </c>
      <c r="D48" s="112">
        <v>6804</v>
      </c>
      <c r="E48" s="112">
        <v>17188585.573312987</v>
      </c>
      <c r="F48" s="112">
        <v>10249948.859999999</v>
      </c>
      <c r="G48" s="112">
        <v>2757787</v>
      </c>
      <c r="H48" s="112">
        <v>1558761.417896027</v>
      </c>
      <c r="I48" s="112">
        <v>3188846.0528499563</v>
      </c>
      <c r="J48" s="112">
        <v>1342994.9263631422</v>
      </c>
      <c r="K48" s="112">
        <v>-569157.69478586689</v>
      </c>
      <c r="L48" s="112">
        <v>-806133</v>
      </c>
      <c r="M48" s="112">
        <v>46990.63</v>
      </c>
      <c r="N48" s="112">
        <v>58345.452563735482</v>
      </c>
      <c r="O48" s="112">
        <v>-616245.18991394422</v>
      </c>
      <c r="P48" s="130">
        <f t="shared" si="5"/>
        <v>23552.881660066545</v>
      </c>
      <c r="Q48" s="130">
        <f t="shared" si="6"/>
        <v>3.4616228189398215</v>
      </c>
      <c r="R48" s="112">
        <v>48336135.579999998</v>
      </c>
      <c r="S48" s="112">
        <v>22363538.760000002</v>
      </c>
      <c r="T48" s="112">
        <v>2337797.8507239022</v>
      </c>
      <c r="U48" s="112">
        <v>17139110.743279897</v>
      </c>
      <c r="V48" s="112">
        <v>4479069.5652219411</v>
      </c>
      <c r="W48" s="112">
        <v>1998644.63</v>
      </c>
      <c r="X48" s="150">
        <f t="shared" si="7"/>
        <v>-17974.030774250627</v>
      </c>
      <c r="Y48" s="150">
        <f t="shared" si="3"/>
        <v>-2.6416858868681108</v>
      </c>
      <c r="Z48" s="128">
        <f t="shared" si="8"/>
        <v>41526.912434317172</v>
      </c>
      <c r="AA48" s="128">
        <f t="shared" si="4"/>
        <v>6.1033087058079323</v>
      </c>
    </row>
    <row r="49" spans="1:27" s="113" customFormat="1" ht="15" x14ac:dyDescent="0.2">
      <c r="A49" s="112">
        <v>145</v>
      </c>
      <c r="B49" s="112" t="s">
        <v>49</v>
      </c>
      <c r="C49" s="112">
        <v>14</v>
      </c>
      <c r="D49" s="112">
        <v>12369</v>
      </c>
      <c r="E49" s="112">
        <v>37680928.664534889</v>
      </c>
      <c r="F49" s="112">
        <v>18235600.5</v>
      </c>
      <c r="G49" s="112">
        <v>2986936</v>
      </c>
      <c r="H49" s="112">
        <v>1946811.932142783</v>
      </c>
      <c r="I49" s="112">
        <v>11509993.451151609</v>
      </c>
      <c r="J49" s="112">
        <v>2122898.0546115059</v>
      </c>
      <c r="K49" s="112">
        <v>918783.69266658579</v>
      </c>
      <c r="L49" s="112">
        <v>-278944</v>
      </c>
      <c r="M49" s="112">
        <v>-145426.41</v>
      </c>
      <c r="N49" s="112">
        <v>112519.22595176799</v>
      </c>
      <c r="O49" s="112">
        <v>-1120272.8915410899</v>
      </c>
      <c r="P49" s="130">
        <f t="shared" si="5"/>
        <v>-1392029.1095517352</v>
      </c>
      <c r="Q49" s="130">
        <f t="shared" si="6"/>
        <v>-112.54176647681585</v>
      </c>
      <c r="R49" s="112">
        <v>85070121.920000002</v>
      </c>
      <c r="S49" s="112">
        <v>42126058.969999999</v>
      </c>
      <c r="T49" s="112">
        <v>2919787.9152476075</v>
      </c>
      <c r="U49" s="112">
        <v>28510910.018499196</v>
      </c>
      <c r="V49" s="112">
        <v>7080151.890244863</v>
      </c>
      <c r="W49" s="112">
        <v>2562565.59</v>
      </c>
      <c r="X49" s="150">
        <f t="shared" si="7"/>
        <v>-1870647.5360083431</v>
      </c>
      <c r="Y49" s="150">
        <f t="shared" si="3"/>
        <v>-151.23676416916024</v>
      </c>
      <c r="Z49" s="128">
        <f t="shared" si="8"/>
        <v>478618.42645660788</v>
      </c>
      <c r="AA49" s="128">
        <f t="shared" si="4"/>
        <v>38.694997692344401</v>
      </c>
    </row>
    <row r="50" spans="1:27" s="113" customFormat="1" ht="15" x14ac:dyDescent="0.2">
      <c r="A50" s="112">
        <v>146</v>
      </c>
      <c r="B50" s="112" t="s">
        <v>50</v>
      </c>
      <c r="C50" s="112">
        <v>12</v>
      </c>
      <c r="D50" s="112">
        <v>4492</v>
      </c>
      <c r="E50" s="112">
        <v>13227270.148855165</v>
      </c>
      <c r="F50" s="112">
        <v>5678135.75</v>
      </c>
      <c r="G50" s="112">
        <v>1530346</v>
      </c>
      <c r="H50" s="112">
        <v>2414743.6758672954</v>
      </c>
      <c r="I50" s="112">
        <v>2778937.2437989609</v>
      </c>
      <c r="J50" s="112">
        <v>1024664.5193722118</v>
      </c>
      <c r="K50" s="112">
        <v>304573.67127162195</v>
      </c>
      <c r="L50" s="112">
        <v>-48166</v>
      </c>
      <c r="M50" s="112">
        <v>106664.52</v>
      </c>
      <c r="N50" s="112">
        <v>39412.779676829945</v>
      </c>
      <c r="O50" s="112">
        <v>-406845.0019243735</v>
      </c>
      <c r="P50" s="130">
        <f t="shared" si="5"/>
        <v>195197.0092073828</v>
      </c>
      <c r="Q50" s="130">
        <f t="shared" si="6"/>
        <v>43.454365362284683</v>
      </c>
      <c r="R50" s="112">
        <v>41736173.886647917</v>
      </c>
      <c r="S50" s="112">
        <v>13180360.57</v>
      </c>
      <c r="T50" s="112">
        <v>3621582.1810058723</v>
      </c>
      <c r="U50" s="112">
        <v>20049251.216199763</v>
      </c>
      <c r="V50" s="112">
        <v>3417394.6402846212</v>
      </c>
      <c r="W50" s="112">
        <v>1588844.52</v>
      </c>
      <c r="X50" s="150">
        <f t="shared" si="7"/>
        <v>121259.24084234238</v>
      </c>
      <c r="Y50" s="150">
        <f t="shared" si="3"/>
        <v>26.994488166149239</v>
      </c>
      <c r="Z50" s="128">
        <f t="shared" si="8"/>
        <v>73937.768365040421</v>
      </c>
      <c r="AA50" s="128">
        <f t="shared" si="4"/>
        <v>16.459877196135444</v>
      </c>
    </row>
    <row r="51" spans="1:27" s="113" customFormat="1" ht="15" x14ac:dyDescent="0.2">
      <c r="A51" s="112">
        <v>148</v>
      </c>
      <c r="B51" s="112" t="s">
        <v>51</v>
      </c>
      <c r="C51" s="112">
        <v>19</v>
      </c>
      <c r="D51" s="112">
        <v>7047</v>
      </c>
      <c r="E51" s="112">
        <v>24505481.312744081</v>
      </c>
      <c r="F51" s="112">
        <v>8605666.4700000007</v>
      </c>
      <c r="G51" s="112">
        <v>4903682</v>
      </c>
      <c r="H51" s="112">
        <v>2510384.1113086483</v>
      </c>
      <c r="I51" s="112">
        <v>7653283.9203694966</v>
      </c>
      <c r="J51" s="112">
        <v>1153919.8395595718</v>
      </c>
      <c r="K51" s="112">
        <v>804492.87175756262</v>
      </c>
      <c r="L51" s="112">
        <v>-702904</v>
      </c>
      <c r="M51" s="112">
        <v>1430363.24</v>
      </c>
      <c r="N51" s="112">
        <v>74276.994474597479</v>
      </c>
      <c r="O51" s="112">
        <v>-638253.94669658504</v>
      </c>
      <c r="P51" s="130">
        <f t="shared" si="5"/>
        <v>1289430.1880292073</v>
      </c>
      <c r="Q51" s="130">
        <f t="shared" si="6"/>
        <v>182.97576103720834</v>
      </c>
      <c r="R51" s="112">
        <v>57880824.890000001</v>
      </c>
      <c r="S51" s="112">
        <v>23764056.670000002</v>
      </c>
      <c r="T51" s="112">
        <v>3765021.7105259732</v>
      </c>
      <c r="U51" s="112">
        <v>24669274.057985581</v>
      </c>
      <c r="V51" s="112">
        <v>3848478.6000446281</v>
      </c>
      <c r="W51" s="112">
        <v>5631141.2400000002</v>
      </c>
      <c r="X51" s="150">
        <f t="shared" si="7"/>
        <v>3797147.3885561898</v>
      </c>
      <c r="Y51" s="150">
        <f t="shared" si="3"/>
        <v>538.83175657105005</v>
      </c>
      <c r="Z51" s="128">
        <f t="shared" si="8"/>
        <v>-2507717.2005269825</v>
      </c>
      <c r="AA51" s="128">
        <f t="shared" si="4"/>
        <v>-355.85599553384174</v>
      </c>
    </row>
    <row r="52" spans="1:27" s="113" customFormat="1" ht="15" x14ac:dyDescent="0.2">
      <c r="A52" s="112">
        <v>149</v>
      </c>
      <c r="B52" s="112" t="s">
        <v>52</v>
      </c>
      <c r="C52" s="112">
        <v>33</v>
      </c>
      <c r="D52" s="112">
        <v>5384</v>
      </c>
      <c r="E52" s="112">
        <v>16423850.037668433</v>
      </c>
      <c r="F52" s="112">
        <v>9977201.8499999996</v>
      </c>
      <c r="G52" s="112">
        <v>2987440</v>
      </c>
      <c r="H52" s="112">
        <v>1186015.7183324504</v>
      </c>
      <c r="I52" s="112">
        <v>2432785.6239520474</v>
      </c>
      <c r="J52" s="112">
        <v>863024.10490355967</v>
      </c>
      <c r="K52" s="112">
        <v>653747.95431239984</v>
      </c>
      <c r="L52" s="112">
        <v>-1115005</v>
      </c>
      <c r="M52" s="112">
        <v>-98540.65</v>
      </c>
      <c r="N52" s="112">
        <v>67504.16833446383</v>
      </c>
      <c r="O52" s="112">
        <v>-487634.34780962311</v>
      </c>
      <c r="P52" s="130">
        <f t="shared" si="5"/>
        <v>42689.384356867522</v>
      </c>
      <c r="Q52" s="130">
        <f t="shared" si="6"/>
        <v>7.9289346873825259</v>
      </c>
      <c r="R52" s="112">
        <v>36919592.710000001</v>
      </c>
      <c r="S52" s="112">
        <v>24300888.670000002</v>
      </c>
      <c r="T52" s="112">
        <v>1778761.6279243261</v>
      </c>
      <c r="U52" s="112">
        <v>6717196.7093502264</v>
      </c>
      <c r="V52" s="112">
        <v>2878302.0147324139</v>
      </c>
      <c r="W52" s="112">
        <v>1773894.35</v>
      </c>
      <c r="X52" s="150">
        <f t="shared" si="7"/>
        <v>529450.66200696677</v>
      </c>
      <c r="Y52" s="150">
        <f t="shared" si="3"/>
        <v>98.337790120164698</v>
      </c>
      <c r="Z52" s="128">
        <f t="shared" si="8"/>
        <v>-486761.27765009925</v>
      </c>
      <c r="AA52" s="128">
        <f t="shared" si="4"/>
        <v>-90.408855432782175</v>
      </c>
    </row>
    <row r="53" spans="1:27" s="113" customFormat="1" ht="15" x14ac:dyDescent="0.2">
      <c r="A53" s="112">
        <v>151</v>
      </c>
      <c r="B53" s="112" t="s">
        <v>53</v>
      </c>
      <c r="C53" s="112">
        <v>14</v>
      </c>
      <c r="D53" s="112">
        <v>1852</v>
      </c>
      <c r="E53" s="112">
        <v>4484840.9382182583</v>
      </c>
      <c r="F53" s="112">
        <v>2763517.1</v>
      </c>
      <c r="G53" s="112">
        <v>1012484</v>
      </c>
      <c r="H53" s="112">
        <v>660222.23270824633</v>
      </c>
      <c r="I53" s="112">
        <v>1198552.1442879618</v>
      </c>
      <c r="J53" s="112">
        <v>490914.03063922725</v>
      </c>
      <c r="K53" s="112">
        <v>-213180.22948828325</v>
      </c>
      <c r="L53" s="112">
        <v>-508908</v>
      </c>
      <c r="M53" s="112">
        <v>64822.89</v>
      </c>
      <c r="N53" s="112">
        <v>15222.848217881558</v>
      </c>
      <c r="O53" s="112">
        <v>-167737.52082901596</v>
      </c>
      <c r="P53" s="130">
        <f t="shared" si="5"/>
        <v>831068.55731775798</v>
      </c>
      <c r="Q53" s="130">
        <f t="shared" si="6"/>
        <v>448.74112166185637</v>
      </c>
      <c r="R53" s="112">
        <v>15632598.09</v>
      </c>
      <c r="S53" s="112">
        <v>5797352.8399999999</v>
      </c>
      <c r="T53" s="112">
        <v>990187.52896052704</v>
      </c>
      <c r="U53" s="112">
        <v>7172435.543499398</v>
      </c>
      <c r="V53" s="112">
        <v>1637264.6319156941</v>
      </c>
      <c r="W53" s="112">
        <v>568398.89</v>
      </c>
      <c r="X53" s="150">
        <f t="shared" si="7"/>
        <v>533041.34437561966</v>
      </c>
      <c r="Y53" s="150">
        <f t="shared" si="3"/>
        <v>287.81930041880111</v>
      </c>
      <c r="Z53" s="128">
        <f t="shared" si="8"/>
        <v>298027.21294213831</v>
      </c>
      <c r="AA53" s="128">
        <f t="shared" si="4"/>
        <v>160.92182124305523</v>
      </c>
    </row>
    <row r="54" spans="1:27" s="113" customFormat="1" ht="15" x14ac:dyDescent="0.2">
      <c r="A54" s="112">
        <v>152</v>
      </c>
      <c r="B54" s="112" t="s">
        <v>54</v>
      </c>
      <c r="C54" s="112">
        <v>14</v>
      </c>
      <c r="D54" s="112">
        <v>4406</v>
      </c>
      <c r="E54" s="112">
        <v>11791185.707835276</v>
      </c>
      <c r="F54" s="112">
        <v>6676298.7199999997</v>
      </c>
      <c r="G54" s="112">
        <v>961639</v>
      </c>
      <c r="H54" s="112">
        <v>816246.74163883447</v>
      </c>
      <c r="I54" s="112">
        <v>3572978.6031887098</v>
      </c>
      <c r="J54" s="112">
        <v>925649.11707802257</v>
      </c>
      <c r="K54" s="112">
        <v>225339.63208022303</v>
      </c>
      <c r="L54" s="112">
        <v>-38836</v>
      </c>
      <c r="M54" s="112">
        <v>107214.59</v>
      </c>
      <c r="N54" s="112">
        <v>39419.095067013157</v>
      </c>
      <c r="O54" s="112">
        <v>-399055.89458566112</v>
      </c>
      <c r="P54" s="130">
        <f t="shared" si="5"/>
        <v>1095707.8966318667</v>
      </c>
      <c r="Q54" s="130">
        <f t="shared" si="6"/>
        <v>248.68540549974279</v>
      </c>
      <c r="R54" s="112">
        <v>31301569.280000001</v>
      </c>
      <c r="S54" s="112">
        <v>14978814.470000001</v>
      </c>
      <c r="T54" s="112">
        <v>1224189.8319752603</v>
      </c>
      <c r="U54" s="112">
        <v>11833585.9342265</v>
      </c>
      <c r="V54" s="112">
        <v>3087164.8931737309</v>
      </c>
      <c r="W54" s="112">
        <v>1030017.59</v>
      </c>
      <c r="X54" s="150">
        <f t="shared" si="7"/>
        <v>852203.43937549368</v>
      </c>
      <c r="Y54" s="150">
        <f t="shared" si="3"/>
        <v>193.41884688504169</v>
      </c>
      <c r="Z54" s="128">
        <f t="shared" si="8"/>
        <v>243504.45725637302</v>
      </c>
      <c r="AA54" s="128">
        <f t="shared" si="4"/>
        <v>55.266558614701097</v>
      </c>
    </row>
    <row r="55" spans="1:27" s="113" customFormat="1" ht="15" x14ac:dyDescent="0.2">
      <c r="A55" s="112">
        <v>153</v>
      </c>
      <c r="B55" s="112" t="s">
        <v>55</v>
      </c>
      <c r="C55" s="112">
        <v>9</v>
      </c>
      <c r="D55" s="112">
        <v>25208</v>
      </c>
      <c r="E55" s="112">
        <v>70159074.348397046</v>
      </c>
      <c r="F55" s="112">
        <v>36532696.439999998</v>
      </c>
      <c r="G55" s="112">
        <v>12513161</v>
      </c>
      <c r="H55" s="112">
        <v>3204874.9145233738</v>
      </c>
      <c r="I55" s="112">
        <v>6835019.9496215405</v>
      </c>
      <c r="J55" s="112">
        <v>3864099.0672433544</v>
      </c>
      <c r="K55" s="112">
        <v>5223923.2469535852</v>
      </c>
      <c r="L55" s="112">
        <v>-1153477</v>
      </c>
      <c r="M55" s="112">
        <v>-99286.02</v>
      </c>
      <c r="N55" s="112">
        <v>265800.65556526964</v>
      </c>
      <c r="O55" s="112">
        <v>-2283114.160398399</v>
      </c>
      <c r="P55" s="130">
        <f t="shared" si="5"/>
        <v>-5255376.2548883334</v>
      </c>
      <c r="Q55" s="130">
        <f t="shared" si="6"/>
        <v>-208.48049249795039</v>
      </c>
      <c r="R55" s="112">
        <v>183346667.65000001</v>
      </c>
      <c r="S55" s="112">
        <v>93665082.010000005</v>
      </c>
      <c r="T55" s="112">
        <v>4806604.5265122484</v>
      </c>
      <c r="U55" s="112">
        <v>59805318.432155721</v>
      </c>
      <c r="V55" s="112">
        <v>12887292.564806219</v>
      </c>
      <c r="W55" s="112">
        <v>11260397.98</v>
      </c>
      <c r="X55" s="150">
        <f t="shared" si="7"/>
        <v>-921972.13652580976</v>
      </c>
      <c r="Y55" s="150">
        <f t="shared" si="3"/>
        <v>-36.574584914543387</v>
      </c>
      <c r="Z55" s="128">
        <f t="shared" si="8"/>
        <v>-4333404.1183625236</v>
      </c>
      <c r="AA55" s="128">
        <f t="shared" si="4"/>
        <v>-171.90590758340699</v>
      </c>
    </row>
    <row r="56" spans="1:27" s="113" customFormat="1" ht="15" x14ac:dyDescent="0.2">
      <c r="A56" s="112">
        <v>165</v>
      </c>
      <c r="B56" s="112" t="s">
        <v>56</v>
      </c>
      <c r="C56" s="112">
        <v>5</v>
      </c>
      <c r="D56" s="112">
        <v>16280</v>
      </c>
      <c r="E56" s="112">
        <v>41442969.088015608</v>
      </c>
      <c r="F56" s="112">
        <v>27058997.289999999</v>
      </c>
      <c r="G56" s="112">
        <v>4004300</v>
      </c>
      <c r="H56" s="112">
        <v>2348639.9363520802</v>
      </c>
      <c r="I56" s="112">
        <v>8730737.5847372413</v>
      </c>
      <c r="J56" s="112">
        <v>2504254.798647468</v>
      </c>
      <c r="K56" s="112">
        <v>696649.80188388797</v>
      </c>
      <c r="L56" s="112">
        <v>-2136157</v>
      </c>
      <c r="M56" s="112">
        <v>-78661.27</v>
      </c>
      <c r="N56" s="112">
        <v>171916.94338455581</v>
      </c>
      <c r="O56" s="112">
        <v>-1474496.1334213715</v>
      </c>
      <c r="P56" s="130">
        <f t="shared" si="5"/>
        <v>383212.86356826127</v>
      </c>
      <c r="Q56" s="130">
        <f t="shared" si="6"/>
        <v>23.538873683554133</v>
      </c>
      <c r="R56" s="112">
        <v>102335214.38</v>
      </c>
      <c r="S56" s="112">
        <v>63873776.380000003</v>
      </c>
      <c r="T56" s="112">
        <v>3522441.1717473334</v>
      </c>
      <c r="U56" s="112">
        <v>25140761.042079184</v>
      </c>
      <c r="V56" s="112">
        <v>8352028.1662999392</v>
      </c>
      <c r="W56" s="112">
        <v>1789481.73</v>
      </c>
      <c r="X56" s="150">
        <f t="shared" si="7"/>
        <v>343274.11012646556</v>
      </c>
      <c r="Y56" s="150">
        <f t="shared" si="3"/>
        <v>21.085633300151446</v>
      </c>
      <c r="Z56" s="128">
        <f t="shared" si="8"/>
        <v>39938.753441795707</v>
      </c>
      <c r="AA56" s="128">
        <f t="shared" si="4"/>
        <v>2.4532403834026848</v>
      </c>
    </row>
    <row r="57" spans="1:27" s="113" customFormat="1" ht="15" x14ac:dyDescent="0.2">
      <c r="A57" s="112">
        <v>167</v>
      </c>
      <c r="B57" s="112" t="s">
        <v>57</v>
      </c>
      <c r="C57" s="112">
        <v>12</v>
      </c>
      <c r="D57" s="112">
        <v>77513</v>
      </c>
      <c r="E57" s="112">
        <v>195781523.4598735</v>
      </c>
      <c r="F57" s="112">
        <v>104137993.86</v>
      </c>
      <c r="G57" s="112">
        <v>22676084</v>
      </c>
      <c r="H57" s="112">
        <v>23389906.065048959</v>
      </c>
      <c r="I57" s="112">
        <v>28884470.246551573</v>
      </c>
      <c r="J57" s="112">
        <v>12349810.145103786</v>
      </c>
      <c r="K57" s="112">
        <v>1010348.5497270249</v>
      </c>
      <c r="L57" s="112">
        <v>-1129493</v>
      </c>
      <c r="M57" s="112">
        <v>-4993861.72</v>
      </c>
      <c r="N57" s="112">
        <v>718110.52769330691</v>
      </c>
      <c r="O57" s="112">
        <v>-7020431.1296001701</v>
      </c>
      <c r="P57" s="130">
        <f t="shared" si="5"/>
        <v>-15758585.915349036</v>
      </c>
      <c r="Q57" s="130">
        <f t="shared" si="6"/>
        <v>-203.30249010293804</v>
      </c>
      <c r="R57" s="112">
        <v>492626602.03245896</v>
      </c>
      <c r="S57" s="112">
        <v>251129480.06</v>
      </c>
      <c r="T57" s="112">
        <v>35079693.081775241</v>
      </c>
      <c r="U57" s="112">
        <v>135529896.06323686</v>
      </c>
      <c r="V57" s="112">
        <v>41188285.727183998</v>
      </c>
      <c r="W57" s="112">
        <v>16552729.280000001</v>
      </c>
      <c r="X57" s="150">
        <f t="shared" si="7"/>
        <v>-13146517.820262849</v>
      </c>
      <c r="Y57" s="150">
        <f t="shared" si="3"/>
        <v>-169.60403829374232</v>
      </c>
      <c r="Z57" s="128">
        <f t="shared" si="8"/>
        <v>-2612068.0950861871</v>
      </c>
      <c r="AA57" s="128">
        <f t="shared" si="4"/>
        <v>-33.69845180919571</v>
      </c>
    </row>
    <row r="58" spans="1:27" s="113" customFormat="1" ht="15" x14ac:dyDescent="0.2">
      <c r="A58" s="112">
        <v>169</v>
      </c>
      <c r="B58" s="112" t="s">
        <v>58</v>
      </c>
      <c r="C58" s="112">
        <v>5</v>
      </c>
      <c r="D58" s="112">
        <v>4990</v>
      </c>
      <c r="E58" s="112">
        <v>12906958.941320676</v>
      </c>
      <c r="F58" s="112">
        <v>8129270.04</v>
      </c>
      <c r="G58" s="112">
        <v>1233656</v>
      </c>
      <c r="H58" s="112">
        <v>695925.40974634618</v>
      </c>
      <c r="I58" s="112">
        <v>2183733.3428474567</v>
      </c>
      <c r="J58" s="112">
        <v>903455.06860090652</v>
      </c>
      <c r="K58" s="112">
        <v>348419.59021290694</v>
      </c>
      <c r="L58" s="112">
        <v>-1291424</v>
      </c>
      <c r="M58" s="112">
        <v>-28959.19</v>
      </c>
      <c r="N58" s="112">
        <v>49583.953009880177</v>
      </c>
      <c r="O58" s="112">
        <v>-451949.36767645233</v>
      </c>
      <c r="P58" s="130">
        <f t="shared" si="5"/>
        <v>-1135248.0945796296</v>
      </c>
      <c r="Q58" s="130">
        <f t="shared" si="6"/>
        <v>-227.50462817227046</v>
      </c>
      <c r="R58" s="112">
        <v>32208797.710000001</v>
      </c>
      <c r="S58" s="112">
        <v>18738054.059999999</v>
      </c>
      <c r="T58" s="112">
        <v>1043734.4089290767</v>
      </c>
      <c r="U58" s="112">
        <v>8621066.6541193351</v>
      </c>
      <c r="V58" s="112">
        <v>3013144.7423068089</v>
      </c>
      <c r="W58" s="112">
        <v>-86727.19</v>
      </c>
      <c r="X58" s="150">
        <f t="shared" si="7"/>
        <v>-879525.03464478254</v>
      </c>
      <c r="Y58" s="150">
        <f t="shared" si="3"/>
        <v>-176.25752197290231</v>
      </c>
      <c r="Z58" s="128">
        <f t="shared" si="8"/>
        <v>-255723.05993484706</v>
      </c>
      <c r="AA58" s="128">
        <f t="shared" si="4"/>
        <v>-51.247106199368147</v>
      </c>
    </row>
    <row r="59" spans="1:27" s="113" customFormat="1" ht="15" x14ac:dyDescent="0.2">
      <c r="A59" s="112">
        <v>171</v>
      </c>
      <c r="B59" s="112" t="s">
        <v>59</v>
      </c>
      <c r="C59" s="112">
        <v>11</v>
      </c>
      <c r="D59" s="112">
        <v>4540</v>
      </c>
      <c r="E59" s="112">
        <v>10924507.930224545</v>
      </c>
      <c r="F59" s="112">
        <v>6966429.1200000001</v>
      </c>
      <c r="G59" s="112">
        <v>1200413</v>
      </c>
      <c r="H59" s="112">
        <v>1265970.5451275595</v>
      </c>
      <c r="I59" s="112">
        <v>1997728.4784177057</v>
      </c>
      <c r="J59" s="112">
        <v>933450.94547855156</v>
      </c>
      <c r="K59" s="112">
        <v>-11485.531544051584</v>
      </c>
      <c r="L59" s="112">
        <v>-297194</v>
      </c>
      <c r="M59" s="112">
        <v>-196309.59</v>
      </c>
      <c r="N59" s="112">
        <v>43532.997405299233</v>
      </c>
      <c r="O59" s="112">
        <v>-411192.41067156184</v>
      </c>
      <c r="P59" s="130">
        <f t="shared" si="5"/>
        <v>566835.62398895808</v>
      </c>
      <c r="Q59" s="130">
        <f t="shared" si="6"/>
        <v>124.85366167157667</v>
      </c>
      <c r="R59" s="112">
        <v>32128719.18</v>
      </c>
      <c r="S59" s="112">
        <v>15953233.529999999</v>
      </c>
      <c r="T59" s="112">
        <v>1898676.2088798292</v>
      </c>
      <c r="U59" s="112">
        <v>10815353.711339356</v>
      </c>
      <c r="V59" s="112">
        <v>3113185.0451906305</v>
      </c>
      <c r="W59" s="112">
        <v>706909.41</v>
      </c>
      <c r="X59" s="150">
        <f t="shared" si="7"/>
        <v>358638.72540981695</v>
      </c>
      <c r="Y59" s="150">
        <f t="shared" si="3"/>
        <v>78.995313966920037</v>
      </c>
      <c r="Z59" s="128">
        <f t="shared" si="8"/>
        <v>208196.89857914113</v>
      </c>
      <c r="AA59" s="128">
        <f t="shared" si="4"/>
        <v>45.858347704656637</v>
      </c>
    </row>
    <row r="60" spans="1:27" s="113" customFormat="1" ht="15" x14ac:dyDescent="0.2">
      <c r="A60" s="112">
        <v>172</v>
      </c>
      <c r="B60" s="112" t="s">
        <v>60</v>
      </c>
      <c r="C60" s="112">
        <v>13</v>
      </c>
      <c r="D60" s="112">
        <v>4171</v>
      </c>
      <c r="E60" s="112">
        <v>11658789.86669524</v>
      </c>
      <c r="F60" s="112">
        <v>5307629.58</v>
      </c>
      <c r="G60" s="112">
        <v>1798222</v>
      </c>
      <c r="H60" s="112">
        <v>1345969.5663901963</v>
      </c>
      <c r="I60" s="112">
        <v>1668731.1266210929</v>
      </c>
      <c r="J60" s="112">
        <v>932133.9915095428</v>
      </c>
      <c r="K60" s="112">
        <v>50478.673624909396</v>
      </c>
      <c r="L60" s="112">
        <v>100990</v>
      </c>
      <c r="M60" s="112">
        <v>930.85</v>
      </c>
      <c r="N60" s="112">
        <v>34763.594242672189</v>
      </c>
      <c r="O60" s="112">
        <v>-377771.70592755167</v>
      </c>
      <c r="P60" s="130">
        <f t="shared" si="5"/>
        <v>-796712.19023437984</v>
      </c>
      <c r="Q60" s="130">
        <f t="shared" si="6"/>
        <v>-191.01227289244301</v>
      </c>
      <c r="R60" s="112">
        <v>34372500.32</v>
      </c>
      <c r="S60" s="112">
        <v>12316672.369999999</v>
      </c>
      <c r="T60" s="112">
        <v>2018657.0717756047</v>
      </c>
      <c r="U60" s="112">
        <v>14079932.41549919</v>
      </c>
      <c r="V60" s="112">
        <v>3108792.8257372328</v>
      </c>
      <c r="W60" s="112">
        <v>1900142.85</v>
      </c>
      <c r="X60" s="150">
        <f t="shared" si="7"/>
        <v>-948302.78698797151</v>
      </c>
      <c r="Y60" s="150">
        <f t="shared" si="3"/>
        <v>-227.3562184099668</v>
      </c>
      <c r="Z60" s="128">
        <f t="shared" si="8"/>
        <v>151590.59675359167</v>
      </c>
      <c r="AA60" s="128">
        <f t="shared" si="4"/>
        <v>36.343945517523778</v>
      </c>
    </row>
    <row r="61" spans="1:27" s="113" customFormat="1" ht="15" x14ac:dyDescent="0.2">
      <c r="A61" s="112">
        <v>176</v>
      </c>
      <c r="B61" s="112" t="s">
        <v>61</v>
      </c>
      <c r="C61" s="112">
        <v>12</v>
      </c>
      <c r="D61" s="112">
        <v>4352</v>
      </c>
      <c r="E61" s="112">
        <v>10184778.229596887</v>
      </c>
      <c r="F61" s="112">
        <v>4975566.18</v>
      </c>
      <c r="G61" s="112">
        <v>1266197</v>
      </c>
      <c r="H61" s="112">
        <v>1500809.8439766266</v>
      </c>
      <c r="I61" s="112">
        <v>3397642.5431499989</v>
      </c>
      <c r="J61" s="112">
        <v>983433.16235268116</v>
      </c>
      <c r="K61" s="112">
        <v>-1211231.1006262582</v>
      </c>
      <c r="L61" s="112">
        <v>-93783</v>
      </c>
      <c r="M61" s="112">
        <v>394220.02</v>
      </c>
      <c r="N61" s="112">
        <v>33140.400059357584</v>
      </c>
      <c r="O61" s="112">
        <v>-394165.05974507425</v>
      </c>
      <c r="P61" s="130">
        <f t="shared" si="5"/>
        <v>667051.75957044214</v>
      </c>
      <c r="Q61" s="130">
        <f t="shared" si="6"/>
        <v>153.27476093070823</v>
      </c>
      <c r="R61" s="112">
        <v>37875600.121956505</v>
      </c>
      <c r="S61" s="112">
        <v>11548544.93</v>
      </c>
      <c r="T61" s="112">
        <v>2250883.2893295693</v>
      </c>
      <c r="U61" s="112">
        <v>18963236.651358426</v>
      </c>
      <c r="V61" s="112">
        <v>3279882.4928194843</v>
      </c>
      <c r="W61" s="112">
        <v>1566634.02</v>
      </c>
      <c r="X61" s="150">
        <f t="shared" si="7"/>
        <v>-266418.73844902217</v>
      </c>
      <c r="Y61" s="150">
        <f t="shared" si="3"/>
        <v>-61.217541003911343</v>
      </c>
      <c r="Z61" s="128">
        <f t="shared" si="8"/>
        <v>933470.49801946431</v>
      </c>
      <c r="AA61" s="128">
        <f t="shared" si="4"/>
        <v>214.49230193461955</v>
      </c>
    </row>
    <row r="62" spans="1:27" s="113" customFormat="1" ht="15" x14ac:dyDescent="0.2">
      <c r="A62" s="112">
        <v>177</v>
      </c>
      <c r="B62" s="112" t="s">
        <v>62</v>
      </c>
      <c r="C62" s="112">
        <v>6</v>
      </c>
      <c r="D62" s="112">
        <v>1768</v>
      </c>
      <c r="E62" s="112">
        <v>4680071.1192323584</v>
      </c>
      <c r="F62" s="112">
        <v>2497493.7200000002</v>
      </c>
      <c r="G62" s="112">
        <v>547055</v>
      </c>
      <c r="H62" s="112">
        <v>816673.89469640737</v>
      </c>
      <c r="I62" s="112">
        <v>460532.89129689359</v>
      </c>
      <c r="J62" s="112">
        <v>369607.67815010261</v>
      </c>
      <c r="K62" s="112">
        <v>360287.54861490434</v>
      </c>
      <c r="L62" s="112">
        <v>-479945</v>
      </c>
      <c r="M62" s="112">
        <v>38192.089999999997</v>
      </c>
      <c r="N62" s="112">
        <v>16733.965997572752</v>
      </c>
      <c r="O62" s="112">
        <v>-160129.55552143641</v>
      </c>
      <c r="P62" s="130">
        <f t="shared" si="5"/>
        <v>-213568.88599791378</v>
      </c>
      <c r="Q62" s="130">
        <f t="shared" si="6"/>
        <v>-120.79688122053946</v>
      </c>
      <c r="R62" s="112">
        <v>12221018.58</v>
      </c>
      <c r="S62" s="112">
        <v>5787050.7000000002</v>
      </c>
      <c r="T62" s="112">
        <v>1224830.467218383</v>
      </c>
      <c r="U62" s="112">
        <v>4014438.8931559455</v>
      </c>
      <c r="V62" s="112">
        <v>1232691.5536141265</v>
      </c>
      <c r="W62" s="112">
        <v>105302.09</v>
      </c>
      <c r="X62" s="150">
        <f t="shared" si="7"/>
        <v>143295.12398845516</v>
      </c>
      <c r="Y62" s="150">
        <f t="shared" si="3"/>
        <v>81.049278274013105</v>
      </c>
      <c r="Z62" s="128">
        <f t="shared" si="8"/>
        <v>-356864.00998636894</v>
      </c>
      <c r="AA62" s="128">
        <f t="shared" si="4"/>
        <v>-201.84615949455258</v>
      </c>
    </row>
    <row r="63" spans="1:27" s="113" customFormat="1" ht="15" x14ac:dyDescent="0.2">
      <c r="A63" s="112">
        <v>178</v>
      </c>
      <c r="B63" s="112" t="s">
        <v>63</v>
      </c>
      <c r="C63" s="112">
        <v>10</v>
      </c>
      <c r="D63" s="112">
        <v>5769</v>
      </c>
      <c r="E63" s="112">
        <v>15612956.581446193</v>
      </c>
      <c r="F63" s="112">
        <v>7240787.5300000003</v>
      </c>
      <c r="G63" s="112">
        <v>1634692</v>
      </c>
      <c r="H63" s="112">
        <v>1998939.0360132095</v>
      </c>
      <c r="I63" s="112">
        <v>2240656.988224105</v>
      </c>
      <c r="J63" s="112">
        <v>1347407.3038225491</v>
      </c>
      <c r="K63" s="112">
        <v>563572.22020073293</v>
      </c>
      <c r="L63" s="112">
        <v>-510039</v>
      </c>
      <c r="M63" s="112">
        <v>627121.96</v>
      </c>
      <c r="N63" s="112">
        <v>48603.042231946973</v>
      </c>
      <c r="O63" s="112">
        <v>-522504.18880269607</v>
      </c>
      <c r="P63" s="130">
        <f t="shared" si="5"/>
        <v>-943719.689756345</v>
      </c>
      <c r="Q63" s="130">
        <f t="shared" si="6"/>
        <v>-163.58462294268418</v>
      </c>
      <c r="R63" s="112">
        <v>47104243.719999999</v>
      </c>
      <c r="S63" s="112">
        <v>16981600.140000001</v>
      </c>
      <c r="T63" s="112">
        <v>2997967.0579911019</v>
      </c>
      <c r="U63" s="112">
        <v>20092920.168910261</v>
      </c>
      <c r="V63" s="112">
        <v>4493785.4403162878</v>
      </c>
      <c r="W63" s="112">
        <v>1751774.96</v>
      </c>
      <c r="X63" s="150">
        <f t="shared" si="7"/>
        <v>-786195.95278234035</v>
      </c>
      <c r="Y63" s="150">
        <f t="shared" si="3"/>
        <v>-136.27941632559202</v>
      </c>
      <c r="Z63" s="128">
        <f t="shared" si="8"/>
        <v>-157523.73697400466</v>
      </c>
      <c r="AA63" s="128">
        <f t="shared" si="4"/>
        <v>-27.305206617092157</v>
      </c>
    </row>
    <row r="64" spans="1:27" s="113" customFormat="1" ht="15" x14ac:dyDescent="0.2">
      <c r="A64" s="112">
        <v>179</v>
      </c>
      <c r="B64" s="112" t="s">
        <v>64</v>
      </c>
      <c r="C64" s="112">
        <v>13</v>
      </c>
      <c r="D64" s="112">
        <v>145887</v>
      </c>
      <c r="E64" s="112">
        <v>356385845.17754549</v>
      </c>
      <c r="F64" s="112">
        <v>201245309.00999999</v>
      </c>
      <c r="G64" s="112">
        <v>54242564</v>
      </c>
      <c r="H64" s="112">
        <v>31047619.268139962</v>
      </c>
      <c r="I64" s="112">
        <v>58108666.870444275</v>
      </c>
      <c r="J64" s="112">
        <v>20619607.461622812</v>
      </c>
      <c r="K64" s="112">
        <v>-16953557.2812845</v>
      </c>
      <c r="L64" s="112">
        <v>-22670982</v>
      </c>
      <c r="M64" s="112">
        <v>5325992.71</v>
      </c>
      <c r="N64" s="112">
        <v>1470321.4450193113</v>
      </c>
      <c r="O64" s="112">
        <v>-13213133.747938799</v>
      </c>
      <c r="P64" s="130">
        <f t="shared" si="5"/>
        <v>-37163437.441542447</v>
      </c>
      <c r="Q64" s="130">
        <f t="shared" si="6"/>
        <v>-254.74125481737542</v>
      </c>
      <c r="R64" s="112">
        <v>881388862.5999999</v>
      </c>
      <c r="S64" s="112">
        <v>510626084.75999999</v>
      </c>
      <c r="T64" s="112">
        <v>46564571.564211681</v>
      </c>
      <c r="U64" s="112">
        <v>175259385.10028586</v>
      </c>
      <c r="V64" s="112">
        <v>68769177.317952871</v>
      </c>
      <c r="W64" s="112">
        <v>36897574.710000001</v>
      </c>
      <c r="X64" s="150">
        <f t="shared" si="7"/>
        <v>-43272069.147549391</v>
      </c>
      <c r="Y64" s="150">
        <f t="shared" si="3"/>
        <v>-296.61360606187935</v>
      </c>
      <c r="Z64" s="128">
        <f t="shared" si="8"/>
        <v>6108631.7060069442</v>
      </c>
      <c r="AA64" s="128">
        <f t="shared" si="4"/>
        <v>41.872351244503925</v>
      </c>
    </row>
    <row r="65" spans="1:27" s="113" customFormat="1" ht="15" x14ac:dyDescent="0.2">
      <c r="A65" s="112">
        <v>181</v>
      </c>
      <c r="B65" s="112" t="s">
        <v>65</v>
      </c>
      <c r="C65" s="112">
        <v>4</v>
      </c>
      <c r="D65" s="112">
        <v>1683</v>
      </c>
      <c r="E65" s="112">
        <v>5500436.4957337361</v>
      </c>
      <c r="F65" s="112">
        <v>2556204.41</v>
      </c>
      <c r="G65" s="112">
        <v>749375</v>
      </c>
      <c r="H65" s="112">
        <v>284950.05268674507</v>
      </c>
      <c r="I65" s="112">
        <v>1266400.8902139394</v>
      </c>
      <c r="J65" s="112">
        <v>418534.52381565992</v>
      </c>
      <c r="K65" s="112">
        <v>394555.77329883224</v>
      </c>
      <c r="L65" s="112">
        <v>-369016</v>
      </c>
      <c r="M65" s="112">
        <v>-129299.07</v>
      </c>
      <c r="N65" s="112">
        <v>13178.037496141433</v>
      </c>
      <c r="O65" s="112">
        <v>-152431.01919829042</v>
      </c>
      <c r="P65" s="130">
        <f t="shared" si="5"/>
        <v>-467983.89742070809</v>
      </c>
      <c r="Q65" s="130">
        <f t="shared" si="6"/>
        <v>-278.06529852686162</v>
      </c>
      <c r="R65" s="112">
        <v>12283582.720000001</v>
      </c>
      <c r="S65" s="112">
        <v>5325750.42</v>
      </c>
      <c r="T65" s="112">
        <v>427362.14348562318</v>
      </c>
      <c r="U65" s="112">
        <v>4685534.9560448229</v>
      </c>
      <c r="V65" s="112">
        <v>1395869.1956446611</v>
      </c>
      <c r="W65" s="112">
        <v>251059.93</v>
      </c>
      <c r="X65" s="150">
        <f t="shared" si="7"/>
        <v>-198006.07482489385</v>
      </c>
      <c r="Y65" s="150">
        <f t="shared" si="3"/>
        <v>-117.6506683451538</v>
      </c>
      <c r="Z65" s="128">
        <f t="shared" si="8"/>
        <v>-269977.82259581424</v>
      </c>
      <c r="AA65" s="128">
        <f t="shared" si="4"/>
        <v>-160.41463018170782</v>
      </c>
    </row>
    <row r="66" spans="1:27" s="113" customFormat="1" ht="15" x14ac:dyDescent="0.2">
      <c r="A66" s="112">
        <v>182</v>
      </c>
      <c r="B66" s="112" t="s">
        <v>66</v>
      </c>
      <c r="C66" s="112">
        <v>13</v>
      </c>
      <c r="D66" s="112">
        <v>19347</v>
      </c>
      <c r="E66" s="112">
        <v>52923341.653433889</v>
      </c>
      <c r="F66" s="112">
        <v>30065068.260000002</v>
      </c>
      <c r="G66" s="112">
        <v>6058884</v>
      </c>
      <c r="H66" s="112">
        <v>7647656.7069087029</v>
      </c>
      <c r="I66" s="112">
        <v>665581.83215746109</v>
      </c>
      <c r="J66" s="112">
        <v>3303127.6664556824</v>
      </c>
      <c r="K66" s="112">
        <v>-1698618.1868244917</v>
      </c>
      <c r="L66" s="112">
        <v>-2206088</v>
      </c>
      <c r="M66" s="112">
        <v>516299.47</v>
      </c>
      <c r="N66" s="112">
        <v>201738.97277554666</v>
      </c>
      <c r="O66" s="112">
        <v>-1752277.4381635918</v>
      </c>
      <c r="P66" s="130">
        <f t="shared" si="5"/>
        <v>-10121968.370124571</v>
      </c>
      <c r="Q66" s="130">
        <f t="shared" si="6"/>
        <v>-523.1802537925555</v>
      </c>
      <c r="R66" s="112">
        <v>146667788.88999999</v>
      </c>
      <c r="S66" s="112">
        <v>70821299.359999999</v>
      </c>
      <c r="T66" s="112">
        <v>11469795.959292823</v>
      </c>
      <c r="U66" s="112">
        <v>38560834.999917425</v>
      </c>
      <c r="V66" s="112">
        <v>11016377.136233281</v>
      </c>
      <c r="W66" s="112">
        <v>4369095.47</v>
      </c>
      <c r="X66" s="150">
        <f t="shared" si="7"/>
        <v>-10430385.964556426</v>
      </c>
      <c r="Y66" s="150">
        <f t="shared" si="3"/>
        <v>-539.12161909114729</v>
      </c>
      <c r="Z66" s="128">
        <f t="shared" si="8"/>
        <v>308417.59443185478</v>
      </c>
      <c r="AA66" s="128">
        <f t="shared" si="4"/>
        <v>15.94136529859176</v>
      </c>
    </row>
    <row r="67" spans="1:27" s="113" customFormat="1" ht="15" x14ac:dyDescent="0.2">
      <c r="A67" s="112">
        <v>186</v>
      </c>
      <c r="B67" s="112" t="s">
        <v>67</v>
      </c>
      <c r="C67" s="112">
        <v>35</v>
      </c>
      <c r="D67" s="112">
        <v>45630</v>
      </c>
      <c r="E67" s="112">
        <v>114625116.57228535</v>
      </c>
      <c r="F67" s="112">
        <v>81438840.25</v>
      </c>
      <c r="G67" s="112">
        <v>17664208</v>
      </c>
      <c r="H67" s="112">
        <v>5438695.0988406157</v>
      </c>
      <c r="I67" s="112">
        <v>14192406.070901182</v>
      </c>
      <c r="J67" s="112">
        <v>5262022.9860747922</v>
      </c>
      <c r="K67" s="112">
        <v>-5507718.4701112546</v>
      </c>
      <c r="L67" s="112">
        <v>-307318</v>
      </c>
      <c r="M67" s="112">
        <v>195180.77</v>
      </c>
      <c r="N67" s="112">
        <v>578086.92137985432</v>
      </c>
      <c r="O67" s="112">
        <v>-4132755.4402958956</v>
      </c>
      <c r="P67" s="130">
        <f t="shared" si="5"/>
        <v>196531.61450393498</v>
      </c>
      <c r="Q67" s="130">
        <f t="shared" si="6"/>
        <v>4.3070702280064648</v>
      </c>
      <c r="R67" s="112">
        <v>279957915.13</v>
      </c>
      <c r="S67" s="112">
        <v>206460874.81999999</v>
      </c>
      <c r="T67" s="112">
        <v>8156841.4298924515</v>
      </c>
      <c r="U67" s="112">
        <v>27917961.214133982</v>
      </c>
      <c r="V67" s="112">
        <v>17549557.742746752</v>
      </c>
      <c r="W67" s="112">
        <v>17552070.77</v>
      </c>
      <c r="X67" s="150">
        <f t="shared" si="7"/>
        <v>-2320609.1532268524</v>
      </c>
      <c r="Y67" s="150">
        <f t="shared" si="3"/>
        <v>-50.857092992041473</v>
      </c>
      <c r="Z67" s="128">
        <f t="shared" si="8"/>
        <v>2517140.7677307874</v>
      </c>
      <c r="AA67" s="128">
        <f t="shared" si="4"/>
        <v>55.164163220047939</v>
      </c>
    </row>
    <row r="68" spans="1:27" s="113" customFormat="1" ht="15" x14ac:dyDescent="0.2">
      <c r="A68" s="112">
        <v>202</v>
      </c>
      <c r="B68" s="112" t="s">
        <v>68</v>
      </c>
      <c r="C68" s="112">
        <v>2</v>
      </c>
      <c r="D68" s="112">
        <v>35848</v>
      </c>
      <c r="E68" s="112">
        <v>90928326.082258865</v>
      </c>
      <c r="F68" s="112">
        <v>62615891.469999999</v>
      </c>
      <c r="G68" s="112">
        <v>8007772</v>
      </c>
      <c r="H68" s="112">
        <v>6466847.4576221667</v>
      </c>
      <c r="I68" s="112">
        <v>17730744.510021057</v>
      </c>
      <c r="J68" s="112">
        <v>3779597.1731085982</v>
      </c>
      <c r="K68" s="112">
        <v>5611023.2644015951</v>
      </c>
      <c r="L68" s="112">
        <v>-3143674</v>
      </c>
      <c r="M68" s="112">
        <v>-2033398.68</v>
      </c>
      <c r="N68" s="112">
        <v>447213.51773520868</v>
      </c>
      <c r="O68" s="112">
        <v>-3246789.7660251427</v>
      </c>
      <c r="P68" s="130">
        <f t="shared" si="5"/>
        <v>5306900.8646046221</v>
      </c>
      <c r="Q68" s="130">
        <f t="shared" si="6"/>
        <v>148.03896631903098</v>
      </c>
      <c r="R68" s="112">
        <v>207016088.88999999</v>
      </c>
      <c r="S68" s="112">
        <v>158204909.88</v>
      </c>
      <c r="T68" s="112">
        <v>9698842.8850096483</v>
      </c>
      <c r="U68" s="112">
        <v>31989580.198765196</v>
      </c>
      <c r="V68" s="112">
        <v>12605467.328691928</v>
      </c>
      <c r="W68" s="112">
        <v>2830699.3200000003</v>
      </c>
      <c r="X68" s="150">
        <f t="shared" si="7"/>
        <v>8313410.7224667668</v>
      </c>
      <c r="Y68" s="150">
        <f t="shared" si="3"/>
        <v>231.90723952429053</v>
      </c>
      <c r="Z68" s="128">
        <f t="shared" si="8"/>
        <v>-3006509.8578621447</v>
      </c>
      <c r="AA68" s="128">
        <f t="shared" si="4"/>
        <v>-83.868273205259555</v>
      </c>
    </row>
    <row r="69" spans="1:27" s="113" customFormat="1" ht="15" x14ac:dyDescent="0.2">
      <c r="A69" s="112">
        <v>204</v>
      </c>
      <c r="B69" s="112" t="s">
        <v>69</v>
      </c>
      <c r="C69" s="112">
        <v>11</v>
      </c>
      <c r="D69" s="112">
        <v>2689</v>
      </c>
      <c r="E69" s="112">
        <v>6083170.2576524131</v>
      </c>
      <c r="F69" s="112">
        <v>3588694.78</v>
      </c>
      <c r="G69" s="112">
        <v>1280638</v>
      </c>
      <c r="H69" s="112">
        <v>1149000.4165727352</v>
      </c>
      <c r="I69" s="112">
        <v>1488973.7405949992</v>
      </c>
      <c r="J69" s="112">
        <v>631297.59291773569</v>
      </c>
      <c r="K69" s="112">
        <v>-781894.76511632674</v>
      </c>
      <c r="L69" s="112">
        <v>-578178</v>
      </c>
      <c r="M69" s="112">
        <v>97600.99</v>
      </c>
      <c r="N69" s="112">
        <v>21286.161408156226</v>
      </c>
      <c r="O69" s="112">
        <v>-243545.46085811229</v>
      </c>
      <c r="P69" s="130">
        <f t="shared" si="5"/>
        <v>570703.19786677323</v>
      </c>
      <c r="Q69" s="130">
        <f t="shared" si="6"/>
        <v>212.23622085041771</v>
      </c>
      <c r="R69" s="112">
        <v>23657394.25</v>
      </c>
      <c r="S69" s="112">
        <v>7718062.9900000002</v>
      </c>
      <c r="T69" s="112">
        <v>1723246.8506760153</v>
      </c>
      <c r="U69" s="112">
        <v>10936441.258385709</v>
      </c>
      <c r="V69" s="112">
        <v>2105462.782866179</v>
      </c>
      <c r="W69" s="112">
        <v>800060.99</v>
      </c>
      <c r="X69" s="150">
        <f t="shared" si="7"/>
        <v>-374119.3780720979</v>
      </c>
      <c r="Y69" s="150">
        <f t="shared" si="3"/>
        <v>-139.12955673934471</v>
      </c>
      <c r="Z69" s="128">
        <f t="shared" si="8"/>
        <v>944822.57593887113</v>
      </c>
      <c r="AA69" s="128">
        <f t="shared" si="4"/>
        <v>351.36577758976239</v>
      </c>
    </row>
    <row r="70" spans="1:27" s="113" customFormat="1" ht="15" x14ac:dyDescent="0.2">
      <c r="A70" s="112">
        <v>205</v>
      </c>
      <c r="B70" s="112" t="s">
        <v>70</v>
      </c>
      <c r="C70" s="112">
        <v>18</v>
      </c>
      <c r="D70" s="112">
        <v>36297</v>
      </c>
      <c r="E70" s="112">
        <v>124689319.9936316</v>
      </c>
      <c r="F70" s="112">
        <v>56664627.030000001</v>
      </c>
      <c r="G70" s="112">
        <v>11063738</v>
      </c>
      <c r="H70" s="112">
        <v>5673307.6530134296</v>
      </c>
      <c r="I70" s="112">
        <v>20363162.277647231</v>
      </c>
      <c r="J70" s="112">
        <v>5684003.2592832744</v>
      </c>
      <c r="K70" s="112">
        <v>-5505661.1376929609</v>
      </c>
      <c r="L70" s="112">
        <v>29284746</v>
      </c>
      <c r="M70" s="112">
        <v>3531814.86</v>
      </c>
      <c r="N70" s="112">
        <v>358194.92605948186</v>
      </c>
      <c r="O70" s="112">
        <v>-3287456.1520144669</v>
      </c>
      <c r="P70" s="130">
        <f t="shared" si="5"/>
        <v>-858843.27733561397</v>
      </c>
      <c r="Q70" s="130">
        <f t="shared" si="6"/>
        <v>-23.6615499169522</v>
      </c>
      <c r="R70" s="112">
        <v>285349911.14585924</v>
      </c>
      <c r="S70" s="112">
        <v>132979753.54000001</v>
      </c>
      <c r="T70" s="112">
        <v>8508708.4434078149</v>
      </c>
      <c r="U70" s="112">
        <v>76596805.853106529</v>
      </c>
      <c r="V70" s="112">
        <v>18956918.978258282</v>
      </c>
      <c r="W70" s="112">
        <v>43880298.859999999</v>
      </c>
      <c r="X70" s="150">
        <f t="shared" si="7"/>
        <v>-4427425.4710866213</v>
      </c>
      <c r="Y70" s="150">
        <f t="shared" ref="Y70:Y133" si="9">X70/D70</f>
        <v>-121.97772463527623</v>
      </c>
      <c r="Z70" s="128">
        <f t="shared" si="8"/>
        <v>3568582.1937510073</v>
      </c>
      <c r="AA70" s="128">
        <f t="shared" ref="AA70:AA133" si="10">Z70/D70</f>
        <v>98.316174718324035</v>
      </c>
    </row>
    <row r="71" spans="1:27" s="113" customFormat="1" ht="15" x14ac:dyDescent="0.2">
      <c r="A71" s="112">
        <v>208</v>
      </c>
      <c r="B71" s="112" t="s">
        <v>71</v>
      </c>
      <c r="C71" s="112">
        <v>17</v>
      </c>
      <c r="D71" s="112">
        <v>12335</v>
      </c>
      <c r="E71" s="112">
        <v>36078820.820558749</v>
      </c>
      <c r="F71" s="112">
        <v>16906505.690000001</v>
      </c>
      <c r="G71" s="112">
        <v>5661894</v>
      </c>
      <c r="H71" s="112">
        <v>2105651.8992332513</v>
      </c>
      <c r="I71" s="112">
        <v>11950909.223793246</v>
      </c>
      <c r="J71" s="112">
        <v>2298671.9878009958</v>
      </c>
      <c r="K71" s="112">
        <v>1090660.0327865274</v>
      </c>
      <c r="L71" s="112">
        <v>-158424</v>
      </c>
      <c r="M71" s="112">
        <v>1140539.21</v>
      </c>
      <c r="N71" s="112">
        <v>104733.00546486962</v>
      </c>
      <c r="O71" s="112">
        <v>-1117193.4770118315</v>
      </c>
      <c r="P71" s="130">
        <f t="shared" si="5"/>
        <v>3905126.7515083104</v>
      </c>
      <c r="Q71" s="130">
        <f t="shared" si="6"/>
        <v>316.58911645790926</v>
      </c>
      <c r="R71" s="112">
        <v>84677883.883599997</v>
      </c>
      <c r="S71" s="112">
        <v>38997053.890000001</v>
      </c>
      <c r="T71" s="112">
        <v>3158012.7836654899</v>
      </c>
      <c r="U71" s="112">
        <v>32441574.27295199</v>
      </c>
      <c r="V71" s="112">
        <v>7666381.7106660279</v>
      </c>
      <c r="W71" s="112">
        <v>6644009.21</v>
      </c>
      <c r="X71" s="150">
        <f t="shared" si="7"/>
        <v>4229147.9836835116</v>
      </c>
      <c r="Y71" s="150">
        <f t="shared" si="9"/>
        <v>342.85755846643792</v>
      </c>
      <c r="Z71" s="128">
        <f t="shared" ref="Z71:Z134" si="11">P71-X71</f>
        <v>-324021.23217520118</v>
      </c>
      <c r="AA71" s="128">
        <f t="shared" si="10"/>
        <v>-26.268442008528673</v>
      </c>
    </row>
    <row r="72" spans="1:27" s="113" customFormat="1" ht="15" x14ac:dyDescent="0.2">
      <c r="A72" s="112">
        <v>211</v>
      </c>
      <c r="B72" s="112" t="s">
        <v>72</v>
      </c>
      <c r="C72" s="112">
        <v>6</v>
      </c>
      <c r="D72" s="112">
        <v>32959</v>
      </c>
      <c r="E72" s="112">
        <v>89303587.856545553</v>
      </c>
      <c r="F72" s="112">
        <v>58051889.600000001</v>
      </c>
      <c r="G72" s="112">
        <v>8136128</v>
      </c>
      <c r="H72" s="112">
        <v>4781716.9204344768</v>
      </c>
      <c r="I72" s="112">
        <v>20732129.584883284</v>
      </c>
      <c r="J72" s="112">
        <v>4268104.1885224301</v>
      </c>
      <c r="K72" s="112">
        <v>227491.82921693509</v>
      </c>
      <c r="L72" s="112">
        <v>-4078668</v>
      </c>
      <c r="M72" s="112">
        <v>-154816.42000000001</v>
      </c>
      <c r="N72" s="112">
        <v>371509.10276157543</v>
      </c>
      <c r="O72" s="112">
        <v>-2985130.1020537461</v>
      </c>
      <c r="P72" s="130">
        <f t="shared" si="5"/>
        <v>46766.84721942246</v>
      </c>
      <c r="Q72" s="130">
        <f t="shared" ref="Q72:Q135" si="12">P72/D72</f>
        <v>1.4189401140636082</v>
      </c>
      <c r="R72" s="112">
        <v>203017081.87</v>
      </c>
      <c r="S72" s="112">
        <v>137754655.41</v>
      </c>
      <c r="T72" s="112">
        <v>7171519.2658864502</v>
      </c>
      <c r="U72" s="112">
        <v>39825797.785856925</v>
      </c>
      <c r="V72" s="112">
        <v>14234704.239558602</v>
      </c>
      <c r="W72" s="112">
        <v>3902643.58</v>
      </c>
      <c r="X72" s="150">
        <f t="shared" ref="X72:X135" si="13">S72+T72+U72+V72+W72-R72</f>
        <v>-127761.58869799972</v>
      </c>
      <c r="Y72" s="150">
        <f t="shared" si="9"/>
        <v>-3.876379401620186</v>
      </c>
      <c r="Z72" s="128">
        <f t="shared" si="11"/>
        <v>174528.43591742218</v>
      </c>
      <c r="AA72" s="128">
        <f t="shared" si="10"/>
        <v>5.2953195156837944</v>
      </c>
    </row>
    <row r="73" spans="1:27" s="113" customFormat="1" ht="15" x14ac:dyDescent="0.2">
      <c r="A73" s="112">
        <v>213</v>
      </c>
      <c r="B73" s="112" t="s">
        <v>73</v>
      </c>
      <c r="C73" s="112">
        <v>10</v>
      </c>
      <c r="D73" s="112">
        <v>5154</v>
      </c>
      <c r="E73" s="112">
        <v>12570397.972753163</v>
      </c>
      <c r="F73" s="112">
        <v>7121881.3399999999</v>
      </c>
      <c r="G73" s="112">
        <v>2044289</v>
      </c>
      <c r="H73" s="112">
        <v>2330991.5521908663</v>
      </c>
      <c r="I73" s="112">
        <v>1568512.3298243994</v>
      </c>
      <c r="J73" s="112">
        <v>1114940.3020339026</v>
      </c>
      <c r="K73" s="112">
        <v>-469288.93150539533</v>
      </c>
      <c r="L73" s="112">
        <v>-396328</v>
      </c>
      <c r="M73" s="112">
        <v>257347.62</v>
      </c>
      <c r="N73" s="112">
        <v>45211.536238987064</v>
      </c>
      <c r="O73" s="112">
        <v>-466803.01422934578</v>
      </c>
      <c r="P73" s="130">
        <f t="shared" ref="P73:P136" si="14">SUM(F73:O73)-E73</f>
        <v>580355.76180025004</v>
      </c>
      <c r="Q73" s="130">
        <f t="shared" si="12"/>
        <v>112.6029805588378</v>
      </c>
      <c r="R73" s="112">
        <v>41218057.469999999</v>
      </c>
      <c r="S73" s="112">
        <v>15947318.109999999</v>
      </c>
      <c r="T73" s="112">
        <v>3495972.493419046</v>
      </c>
      <c r="U73" s="112">
        <v>16551772.417326974</v>
      </c>
      <c r="V73" s="112">
        <v>3718476.5748914499</v>
      </c>
      <c r="W73" s="112">
        <v>1905308.62</v>
      </c>
      <c r="X73" s="150">
        <f t="shared" si="13"/>
        <v>400790.74563746899</v>
      </c>
      <c r="Y73" s="150">
        <f t="shared" si="9"/>
        <v>77.763047271530652</v>
      </c>
      <c r="Z73" s="128">
        <f t="shared" si="11"/>
        <v>179565.01616278104</v>
      </c>
      <c r="AA73" s="128">
        <f t="shared" si="10"/>
        <v>34.839933287307147</v>
      </c>
    </row>
    <row r="74" spans="1:27" s="113" customFormat="1" ht="15" x14ac:dyDescent="0.2">
      <c r="A74" s="112">
        <v>214</v>
      </c>
      <c r="B74" s="112" t="s">
        <v>74</v>
      </c>
      <c r="C74" s="112">
        <v>4</v>
      </c>
      <c r="D74" s="112">
        <v>12528</v>
      </c>
      <c r="E74" s="112">
        <v>33606232.685649469</v>
      </c>
      <c r="F74" s="112">
        <v>18688095.82</v>
      </c>
      <c r="G74" s="112">
        <v>4340834</v>
      </c>
      <c r="H74" s="112">
        <v>3176597.4903434007</v>
      </c>
      <c r="I74" s="112">
        <v>7454117.2107308023</v>
      </c>
      <c r="J74" s="112">
        <v>2584462.6544200601</v>
      </c>
      <c r="K74" s="112">
        <v>-359613.47144234675</v>
      </c>
      <c r="L74" s="112">
        <v>-648733</v>
      </c>
      <c r="M74" s="112">
        <v>717381.11</v>
      </c>
      <c r="N74" s="112">
        <v>108272.81199497294</v>
      </c>
      <c r="O74" s="112">
        <v>-1134673.6830161512</v>
      </c>
      <c r="P74" s="130">
        <f t="shared" si="14"/>
        <v>1320508.2573812678</v>
      </c>
      <c r="Q74" s="130">
        <f t="shared" si="12"/>
        <v>105.4045543886708</v>
      </c>
      <c r="R74" s="112">
        <v>86917059.030000001</v>
      </c>
      <c r="S74" s="112">
        <v>41025600.729999997</v>
      </c>
      <c r="T74" s="112">
        <v>4764194.6357406517</v>
      </c>
      <c r="U74" s="112">
        <v>29798823.251341075</v>
      </c>
      <c r="V74" s="112">
        <v>8619532.2042009607</v>
      </c>
      <c r="W74" s="112">
        <v>4409482.1100000003</v>
      </c>
      <c r="X74" s="150">
        <f t="shared" si="13"/>
        <v>1700573.901282683</v>
      </c>
      <c r="Y74" s="150">
        <f t="shared" si="9"/>
        <v>135.74185035781315</v>
      </c>
      <c r="Z74" s="128">
        <f t="shared" si="11"/>
        <v>-380065.64390141517</v>
      </c>
      <c r="AA74" s="128">
        <f t="shared" si="10"/>
        <v>-30.337295969142335</v>
      </c>
    </row>
    <row r="75" spans="1:27" s="113" customFormat="1" ht="15" x14ac:dyDescent="0.2">
      <c r="A75" s="112">
        <v>216</v>
      </c>
      <c r="B75" s="112" t="s">
        <v>75</v>
      </c>
      <c r="C75" s="112">
        <v>13</v>
      </c>
      <c r="D75" s="112">
        <v>1269</v>
      </c>
      <c r="E75" s="112">
        <v>4984324.460934788</v>
      </c>
      <c r="F75" s="112">
        <v>1594797.74</v>
      </c>
      <c r="G75" s="112">
        <v>542104</v>
      </c>
      <c r="H75" s="112">
        <v>533331.43831417628</v>
      </c>
      <c r="I75" s="112">
        <v>1092096.2440022908</v>
      </c>
      <c r="J75" s="112">
        <v>301949.35558753181</v>
      </c>
      <c r="K75" s="112">
        <v>82910.212932417213</v>
      </c>
      <c r="L75" s="112">
        <v>-307630</v>
      </c>
      <c r="M75" s="112">
        <v>31320.34</v>
      </c>
      <c r="N75" s="112">
        <v>9932.3562105432939</v>
      </c>
      <c r="O75" s="112">
        <v>-114934.61875379119</v>
      </c>
      <c r="P75" s="130">
        <f t="shared" si="14"/>
        <v>-1218447.3926416198</v>
      </c>
      <c r="Q75" s="130">
        <f t="shared" si="12"/>
        <v>-960.16342997763581</v>
      </c>
      <c r="R75" s="112">
        <v>12599485.390000001</v>
      </c>
      <c r="S75" s="112">
        <v>3523007.96</v>
      </c>
      <c r="T75" s="112">
        <v>799879.36312748457</v>
      </c>
      <c r="U75" s="112">
        <v>5753796.1962710405</v>
      </c>
      <c r="V75" s="112">
        <v>1007041.9048513905</v>
      </c>
      <c r="W75" s="112">
        <v>265794.34000000003</v>
      </c>
      <c r="X75" s="150">
        <f t="shared" si="13"/>
        <v>-1249965.6257500853</v>
      </c>
      <c r="Y75" s="150">
        <f t="shared" si="9"/>
        <v>-985.00049310487418</v>
      </c>
      <c r="Z75" s="128">
        <f t="shared" si="11"/>
        <v>31518.23310846556</v>
      </c>
      <c r="AA75" s="128">
        <f t="shared" si="10"/>
        <v>24.837063127238423</v>
      </c>
    </row>
    <row r="76" spans="1:27" s="113" customFormat="1" ht="15" x14ac:dyDescent="0.2">
      <c r="A76" s="112">
        <v>217</v>
      </c>
      <c r="B76" s="112" t="s">
        <v>76</v>
      </c>
      <c r="C76" s="112">
        <v>16</v>
      </c>
      <c r="D76" s="112">
        <v>5352</v>
      </c>
      <c r="E76" s="112">
        <v>15423659.017055351</v>
      </c>
      <c r="F76" s="112">
        <v>7790573.4500000002</v>
      </c>
      <c r="G76" s="112">
        <v>2032363</v>
      </c>
      <c r="H76" s="112">
        <v>880708.79197458597</v>
      </c>
      <c r="I76" s="112">
        <v>5293944.0720509822</v>
      </c>
      <c r="J76" s="112">
        <v>1033805.7613143772</v>
      </c>
      <c r="K76" s="112">
        <v>-723950.50658415561</v>
      </c>
      <c r="L76" s="112">
        <v>42922</v>
      </c>
      <c r="M76" s="112">
        <v>250196.84</v>
      </c>
      <c r="N76" s="112">
        <v>44920.908346766329</v>
      </c>
      <c r="O76" s="112">
        <v>-484736.07531149755</v>
      </c>
      <c r="P76" s="130">
        <f t="shared" si="14"/>
        <v>737089.22473570518</v>
      </c>
      <c r="Q76" s="130">
        <f t="shared" si="12"/>
        <v>137.72220193118557</v>
      </c>
      <c r="R76" s="112">
        <v>38330365.359999999</v>
      </c>
      <c r="S76" s="112">
        <v>17276611.079999998</v>
      </c>
      <c r="T76" s="112">
        <v>1320868.6700565782</v>
      </c>
      <c r="U76" s="112">
        <v>13790776.595319424</v>
      </c>
      <c r="V76" s="112">
        <v>3447881.9174647089</v>
      </c>
      <c r="W76" s="112">
        <v>2325481.84</v>
      </c>
      <c r="X76" s="150">
        <f t="shared" si="13"/>
        <v>-168745.2571592927</v>
      </c>
      <c r="Y76" s="150">
        <f t="shared" si="9"/>
        <v>-31.529382877296843</v>
      </c>
      <c r="Z76" s="128">
        <f t="shared" si="11"/>
        <v>905834.48189499788</v>
      </c>
      <c r="AA76" s="128">
        <f t="shared" si="10"/>
        <v>169.25158480848242</v>
      </c>
    </row>
    <row r="77" spans="1:27" s="113" customFormat="1" ht="15" x14ac:dyDescent="0.2">
      <c r="A77" s="112">
        <v>218</v>
      </c>
      <c r="B77" s="112" t="s">
        <v>77</v>
      </c>
      <c r="C77" s="112">
        <v>14</v>
      </c>
      <c r="D77" s="112">
        <v>1200</v>
      </c>
      <c r="E77" s="112">
        <v>2986661.8620728543</v>
      </c>
      <c r="F77" s="112">
        <v>1736723.52</v>
      </c>
      <c r="G77" s="112">
        <v>303051</v>
      </c>
      <c r="H77" s="112">
        <v>321140.63156672078</v>
      </c>
      <c r="I77" s="112">
        <v>573358.5951439226</v>
      </c>
      <c r="J77" s="112">
        <v>325633.13893353881</v>
      </c>
      <c r="K77" s="112">
        <v>331647.56100849988</v>
      </c>
      <c r="L77" s="112">
        <v>-287088</v>
      </c>
      <c r="M77" s="112">
        <v>24373.98</v>
      </c>
      <c r="N77" s="112">
        <v>9092.3233024533711</v>
      </c>
      <c r="O77" s="112">
        <v>-108685.21867970798</v>
      </c>
      <c r="P77" s="130">
        <f t="shared" si="14"/>
        <v>242585.66920257313</v>
      </c>
      <c r="Q77" s="130">
        <f t="shared" si="12"/>
        <v>202.1547243354776</v>
      </c>
      <c r="R77" s="112">
        <v>9629536.2899999991</v>
      </c>
      <c r="S77" s="112">
        <v>3585359.75</v>
      </c>
      <c r="T77" s="112">
        <v>481640.01856689138</v>
      </c>
      <c r="U77" s="112">
        <v>4853830.7035246128</v>
      </c>
      <c r="V77" s="112">
        <v>1086030.5228215868</v>
      </c>
      <c r="W77" s="112">
        <v>40336.979999999996</v>
      </c>
      <c r="X77" s="150">
        <f t="shared" si="13"/>
        <v>417661.68491309136</v>
      </c>
      <c r="Y77" s="150">
        <f t="shared" si="9"/>
        <v>348.0514040942428</v>
      </c>
      <c r="Z77" s="128">
        <f t="shared" si="11"/>
        <v>-175076.01571051823</v>
      </c>
      <c r="AA77" s="128">
        <f t="shared" si="10"/>
        <v>-145.8966797587652</v>
      </c>
    </row>
    <row r="78" spans="1:27" s="113" customFormat="1" ht="15" x14ac:dyDescent="0.2">
      <c r="A78" s="112">
        <v>224</v>
      </c>
      <c r="B78" s="112" t="s">
        <v>78</v>
      </c>
      <c r="C78" s="112">
        <v>33</v>
      </c>
      <c r="D78" s="112">
        <v>8603</v>
      </c>
      <c r="E78" s="112">
        <v>20050158.824848503</v>
      </c>
      <c r="F78" s="112">
        <v>13490720.41</v>
      </c>
      <c r="G78" s="112">
        <v>2336871</v>
      </c>
      <c r="H78" s="112">
        <v>1160849.2238952564</v>
      </c>
      <c r="I78" s="112">
        <v>5345682.7235735757</v>
      </c>
      <c r="J78" s="112">
        <v>1461630.0151830451</v>
      </c>
      <c r="K78" s="112">
        <v>-207149.17075832974</v>
      </c>
      <c r="L78" s="112">
        <v>-368097</v>
      </c>
      <c r="M78" s="112">
        <v>-39161.75</v>
      </c>
      <c r="N78" s="112">
        <v>81408.116796967632</v>
      </c>
      <c r="O78" s="112">
        <v>-779182.44691793981</v>
      </c>
      <c r="P78" s="130">
        <f t="shared" si="14"/>
        <v>2433412.2969240732</v>
      </c>
      <c r="Q78" s="130">
        <f t="shared" si="12"/>
        <v>282.85624746298657</v>
      </c>
      <c r="R78" s="112">
        <v>55052219.190000005</v>
      </c>
      <c r="S78" s="112">
        <v>30899347.960000001</v>
      </c>
      <c r="T78" s="112">
        <v>1741017.4446708427</v>
      </c>
      <c r="U78" s="112">
        <v>17728834.415632203</v>
      </c>
      <c r="V78" s="112">
        <v>4874733.618205077</v>
      </c>
      <c r="W78" s="112">
        <v>1929612.25</v>
      </c>
      <c r="X78" s="150">
        <f t="shared" si="13"/>
        <v>2121326.4985081181</v>
      </c>
      <c r="Y78" s="150">
        <f t="shared" si="9"/>
        <v>246.57985569081927</v>
      </c>
      <c r="Z78" s="128">
        <f t="shared" si="11"/>
        <v>312085.79841595516</v>
      </c>
      <c r="AA78" s="128">
        <f t="shared" si="10"/>
        <v>36.276391772167287</v>
      </c>
    </row>
    <row r="79" spans="1:27" s="113" customFormat="1" ht="15" x14ac:dyDescent="0.2">
      <c r="A79" s="112">
        <v>226</v>
      </c>
      <c r="B79" s="112" t="s">
        <v>79</v>
      </c>
      <c r="C79" s="112">
        <v>13</v>
      </c>
      <c r="D79" s="112">
        <v>3665</v>
      </c>
      <c r="E79" s="112">
        <v>10668536.140531406</v>
      </c>
      <c r="F79" s="112">
        <v>4799479.51</v>
      </c>
      <c r="G79" s="112">
        <v>1239611</v>
      </c>
      <c r="H79" s="112">
        <v>1274217.7739249542</v>
      </c>
      <c r="I79" s="112">
        <v>2625689.5419044038</v>
      </c>
      <c r="J79" s="112">
        <v>810919.87821073527</v>
      </c>
      <c r="K79" s="112">
        <v>391817.80303608027</v>
      </c>
      <c r="L79" s="112">
        <v>5607</v>
      </c>
      <c r="M79" s="112">
        <v>32568.59</v>
      </c>
      <c r="N79" s="112">
        <v>29303.037860163928</v>
      </c>
      <c r="O79" s="112">
        <v>-331942.77205094142</v>
      </c>
      <c r="P79" s="130">
        <f t="shared" si="14"/>
        <v>208735.22235398926</v>
      </c>
      <c r="Q79" s="130">
        <f t="shared" si="12"/>
        <v>56.95367594924673</v>
      </c>
      <c r="R79" s="112">
        <v>30282007.100000001</v>
      </c>
      <c r="S79" s="112">
        <v>10637760.24</v>
      </c>
      <c r="T79" s="112">
        <v>1911045.2305502538</v>
      </c>
      <c r="U79" s="112">
        <v>14215742.686532058</v>
      </c>
      <c r="V79" s="112">
        <v>2704527.3776001297</v>
      </c>
      <c r="W79" s="112">
        <v>1277786.5900000001</v>
      </c>
      <c r="X79" s="150">
        <f t="shared" si="13"/>
        <v>464855.02468243986</v>
      </c>
      <c r="Y79" s="150">
        <f t="shared" si="9"/>
        <v>126.83629595700951</v>
      </c>
      <c r="Z79" s="128">
        <f t="shared" si="11"/>
        <v>-256119.80232845061</v>
      </c>
      <c r="AA79" s="128">
        <f t="shared" si="10"/>
        <v>-69.882620007762782</v>
      </c>
    </row>
    <row r="80" spans="1:27" s="113" customFormat="1" ht="15" x14ac:dyDescent="0.2">
      <c r="A80" s="112">
        <v>230</v>
      </c>
      <c r="B80" s="112" t="s">
        <v>80</v>
      </c>
      <c r="C80" s="112">
        <v>4</v>
      </c>
      <c r="D80" s="112">
        <v>2240</v>
      </c>
      <c r="E80" s="112">
        <v>6183350.9885800723</v>
      </c>
      <c r="F80" s="112">
        <v>2531979.27</v>
      </c>
      <c r="G80" s="112">
        <v>734904</v>
      </c>
      <c r="H80" s="112">
        <v>571891.7425815399</v>
      </c>
      <c r="I80" s="112">
        <v>1761131.664162012</v>
      </c>
      <c r="J80" s="112">
        <v>571248.1309295306</v>
      </c>
      <c r="K80" s="112">
        <v>27730.53614179519</v>
      </c>
      <c r="L80" s="112">
        <v>-402247</v>
      </c>
      <c r="M80" s="112">
        <v>255800.59</v>
      </c>
      <c r="N80" s="112">
        <v>16545.483941803017</v>
      </c>
      <c r="O80" s="112">
        <v>-202879.07486878822</v>
      </c>
      <c r="P80" s="130">
        <f t="shared" si="14"/>
        <v>-317245.64569217991</v>
      </c>
      <c r="Q80" s="130">
        <f t="shared" si="12"/>
        <v>-141.62752039829459</v>
      </c>
      <c r="R80" s="112">
        <v>16949054.68</v>
      </c>
      <c r="S80" s="112">
        <v>5902224.2800000003</v>
      </c>
      <c r="T80" s="112">
        <v>857711.30290001188</v>
      </c>
      <c r="U80" s="112">
        <v>7344148.6585835256</v>
      </c>
      <c r="V80" s="112">
        <v>1905189.7123433547</v>
      </c>
      <c r="W80" s="112">
        <v>588457.59</v>
      </c>
      <c r="X80" s="150">
        <f t="shared" si="13"/>
        <v>-351323.13617310673</v>
      </c>
      <c r="Y80" s="150">
        <f t="shared" si="9"/>
        <v>-156.84068579156551</v>
      </c>
      <c r="Z80" s="128">
        <f t="shared" si="11"/>
        <v>34077.490480926819</v>
      </c>
      <c r="AA80" s="128">
        <f t="shared" si="10"/>
        <v>15.213165393270902</v>
      </c>
    </row>
    <row r="81" spans="1:27" s="113" customFormat="1" ht="15" x14ac:dyDescent="0.2">
      <c r="A81" s="112">
        <v>231</v>
      </c>
      <c r="B81" s="112" t="s">
        <v>81</v>
      </c>
      <c r="C81" s="112">
        <v>15</v>
      </c>
      <c r="D81" s="112">
        <v>1256</v>
      </c>
      <c r="E81" s="112">
        <v>3199633.9341640398</v>
      </c>
      <c r="F81" s="112">
        <v>2484358.35</v>
      </c>
      <c r="G81" s="112">
        <v>853224</v>
      </c>
      <c r="H81" s="112">
        <v>748670.33423425059</v>
      </c>
      <c r="I81" s="112">
        <v>155885.06052106575</v>
      </c>
      <c r="J81" s="112">
        <v>220765.16641035757</v>
      </c>
      <c r="K81" s="112">
        <v>-858317.88405327871</v>
      </c>
      <c r="L81" s="112">
        <v>-201438</v>
      </c>
      <c r="M81" s="112">
        <v>-3378.31</v>
      </c>
      <c r="N81" s="112">
        <v>13941.635480030403</v>
      </c>
      <c r="O81" s="112">
        <v>-113757.19555142768</v>
      </c>
      <c r="P81" s="130">
        <f t="shared" si="14"/>
        <v>100319.22287695855</v>
      </c>
      <c r="Q81" s="130">
        <f t="shared" si="12"/>
        <v>79.871992736431963</v>
      </c>
      <c r="R81" s="112">
        <v>10420205.699999999</v>
      </c>
      <c r="S81" s="112">
        <v>5190879.3</v>
      </c>
      <c r="T81" s="112">
        <v>1122840.1461437261</v>
      </c>
      <c r="U81" s="112">
        <v>2285067.512512214</v>
      </c>
      <c r="V81" s="112">
        <v>736281.66310913884</v>
      </c>
      <c r="W81" s="112">
        <v>648407.68999999994</v>
      </c>
      <c r="X81" s="150">
        <f t="shared" si="13"/>
        <v>-436729.3882349208</v>
      </c>
      <c r="Y81" s="150">
        <f t="shared" si="9"/>
        <v>-347.71448107875858</v>
      </c>
      <c r="Z81" s="128">
        <f t="shared" si="11"/>
        <v>537048.61111187935</v>
      </c>
      <c r="AA81" s="128">
        <f t="shared" si="10"/>
        <v>427.58647381519057</v>
      </c>
    </row>
    <row r="82" spans="1:27" s="113" customFormat="1" ht="15" x14ac:dyDescent="0.2">
      <c r="A82" s="112">
        <v>232</v>
      </c>
      <c r="B82" s="112" t="s">
        <v>82</v>
      </c>
      <c r="C82" s="112">
        <v>14</v>
      </c>
      <c r="D82" s="112">
        <v>12750</v>
      </c>
      <c r="E82" s="112">
        <v>35472226.073421329</v>
      </c>
      <c r="F82" s="112">
        <v>18875588.210000001</v>
      </c>
      <c r="G82" s="112">
        <v>3761350</v>
      </c>
      <c r="H82" s="112">
        <v>3962778.6455304208</v>
      </c>
      <c r="I82" s="112">
        <v>7923513.3885416426</v>
      </c>
      <c r="J82" s="112">
        <v>2764797.0975931585</v>
      </c>
      <c r="K82" s="112">
        <v>-22726.03907395744</v>
      </c>
      <c r="L82" s="112">
        <v>-691888</v>
      </c>
      <c r="M82" s="112">
        <v>-411669.33</v>
      </c>
      <c r="N82" s="112">
        <v>106816.06930826871</v>
      </c>
      <c r="O82" s="112">
        <v>-1154780.4484718973</v>
      </c>
      <c r="P82" s="130">
        <f t="shared" si="14"/>
        <v>-358446.47999369353</v>
      </c>
      <c r="Q82" s="130">
        <f t="shared" si="12"/>
        <v>-28.113449411270082</v>
      </c>
      <c r="R82" s="112">
        <v>95645216.850000009</v>
      </c>
      <c r="S82" s="112">
        <v>40498278.960000001</v>
      </c>
      <c r="T82" s="112">
        <v>5943292.7284793342</v>
      </c>
      <c r="U82" s="112">
        <v>36599891.647561699</v>
      </c>
      <c r="V82" s="112">
        <v>9220971.9417025931</v>
      </c>
      <c r="W82" s="112">
        <v>2657792.67</v>
      </c>
      <c r="X82" s="150">
        <f t="shared" si="13"/>
        <v>-724988.90225638449</v>
      </c>
      <c r="Y82" s="150">
        <f t="shared" si="9"/>
        <v>-56.861874686775252</v>
      </c>
      <c r="Z82" s="128">
        <f t="shared" si="11"/>
        <v>366542.42226269096</v>
      </c>
      <c r="AA82" s="128">
        <f t="shared" si="10"/>
        <v>28.748425275505173</v>
      </c>
    </row>
    <row r="83" spans="1:27" s="113" customFormat="1" ht="15" x14ac:dyDescent="0.2">
      <c r="A83" s="112">
        <v>233</v>
      </c>
      <c r="B83" s="112" t="s">
        <v>83</v>
      </c>
      <c r="C83" s="112">
        <v>14</v>
      </c>
      <c r="D83" s="112">
        <v>15116</v>
      </c>
      <c r="E83" s="112">
        <v>43735976.583871439</v>
      </c>
      <c r="F83" s="112">
        <v>22659329.079999998</v>
      </c>
      <c r="G83" s="112">
        <v>4097135</v>
      </c>
      <c r="H83" s="112">
        <v>3176679.5657830951</v>
      </c>
      <c r="I83" s="112">
        <v>10814299.531915214</v>
      </c>
      <c r="J83" s="112">
        <v>3293877.8902320564</v>
      </c>
      <c r="K83" s="112">
        <v>2114932.4284441913</v>
      </c>
      <c r="L83" s="112">
        <v>-743025</v>
      </c>
      <c r="M83" s="112">
        <v>713901.54</v>
      </c>
      <c r="N83" s="112">
        <v>129833.06670386944</v>
      </c>
      <c r="O83" s="112">
        <v>-1369071.4713020548</v>
      </c>
      <c r="P83" s="130">
        <f t="shared" si="14"/>
        <v>1151915.047904931</v>
      </c>
      <c r="Q83" s="130">
        <f t="shared" si="12"/>
        <v>76.205017723268782</v>
      </c>
      <c r="R83" s="112">
        <v>114522228.97999999</v>
      </c>
      <c r="S83" s="112">
        <v>49760974.159999996</v>
      </c>
      <c r="T83" s="112">
        <v>4764317.7307725865</v>
      </c>
      <c r="U83" s="112">
        <v>46558190.02502881</v>
      </c>
      <c r="V83" s="112">
        <v>10985527.882557729</v>
      </c>
      <c r="W83" s="112">
        <v>4068011.54</v>
      </c>
      <c r="X83" s="150">
        <f t="shared" si="13"/>
        <v>1614792.3583591431</v>
      </c>
      <c r="Y83" s="150">
        <f t="shared" si="9"/>
        <v>106.82669743048049</v>
      </c>
      <c r="Z83" s="128">
        <f t="shared" si="11"/>
        <v>-462877.31045421213</v>
      </c>
      <c r="AA83" s="128">
        <f t="shared" si="10"/>
        <v>-30.621679707211705</v>
      </c>
    </row>
    <row r="84" spans="1:27" s="113" customFormat="1" ht="15" x14ac:dyDescent="0.2">
      <c r="A84" s="112">
        <v>235</v>
      </c>
      <c r="B84" s="112" t="s">
        <v>84</v>
      </c>
      <c r="C84" s="112">
        <v>33</v>
      </c>
      <c r="D84" s="112">
        <v>10284</v>
      </c>
      <c r="E84" s="112">
        <v>40336102.742918655</v>
      </c>
      <c r="F84" s="112">
        <v>19654280.949999999</v>
      </c>
      <c r="G84" s="112">
        <v>4743482</v>
      </c>
      <c r="H84" s="112">
        <v>1551930.215915333</v>
      </c>
      <c r="I84" s="112">
        <v>5309331.9580494426</v>
      </c>
      <c r="J84" s="112">
        <v>628326.58681047126</v>
      </c>
      <c r="K84" s="112">
        <v>9961261.5929752979</v>
      </c>
      <c r="L84" s="112">
        <v>2756532</v>
      </c>
      <c r="M84" s="112">
        <v>372946.08</v>
      </c>
      <c r="N84" s="112">
        <v>256063.0940221879</v>
      </c>
      <c r="O84" s="112">
        <v>-931432.32408509729</v>
      </c>
      <c r="P84" s="130">
        <f t="shared" si="14"/>
        <v>3966619.4107689783</v>
      </c>
      <c r="Q84" s="130">
        <f t="shared" si="12"/>
        <v>385.70783846450587</v>
      </c>
      <c r="R84" s="112">
        <v>79775969.629999995</v>
      </c>
      <c r="S84" s="112">
        <v>75461059.530000001</v>
      </c>
      <c r="T84" s="112">
        <v>2327552.5565275121</v>
      </c>
      <c r="U84" s="112">
        <v>-842236.26413816959</v>
      </c>
      <c r="V84" s="112">
        <v>2095554.0760111404</v>
      </c>
      <c r="W84" s="112">
        <v>7872960.0800000001</v>
      </c>
      <c r="X84" s="150">
        <f t="shared" si="13"/>
        <v>7138920.3484004736</v>
      </c>
      <c r="Y84" s="150">
        <f t="shared" si="9"/>
        <v>694.17739677173017</v>
      </c>
      <c r="Z84" s="128">
        <f t="shared" si="11"/>
        <v>-3172300.9376314953</v>
      </c>
      <c r="AA84" s="128">
        <f t="shared" si="10"/>
        <v>-308.46955830722436</v>
      </c>
    </row>
    <row r="85" spans="1:27" s="113" customFormat="1" ht="15" x14ac:dyDescent="0.2">
      <c r="A85" s="112">
        <v>236</v>
      </c>
      <c r="B85" s="112" t="s">
        <v>85</v>
      </c>
      <c r="C85" s="112">
        <v>16</v>
      </c>
      <c r="D85" s="112">
        <v>4198</v>
      </c>
      <c r="E85" s="112">
        <v>12079961.815355003</v>
      </c>
      <c r="F85" s="112">
        <v>6264663.9500000002</v>
      </c>
      <c r="G85" s="112">
        <v>1153555</v>
      </c>
      <c r="H85" s="112">
        <v>674708.09685030172</v>
      </c>
      <c r="I85" s="112">
        <v>4237090.1774609219</v>
      </c>
      <c r="J85" s="112">
        <v>848784.58753831126</v>
      </c>
      <c r="K85" s="112">
        <v>68777.110937036647</v>
      </c>
      <c r="L85" s="112">
        <v>812855</v>
      </c>
      <c r="M85" s="112">
        <v>62172.59</v>
      </c>
      <c r="N85" s="112">
        <v>33755.191025255437</v>
      </c>
      <c r="O85" s="112">
        <v>-380217.12334784504</v>
      </c>
      <c r="P85" s="130">
        <f t="shared" si="14"/>
        <v>1696182.7651089802</v>
      </c>
      <c r="Q85" s="130">
        <f t="shared" si="12"/>
        <v>404.04544190304438</v>
      </c>
      <c r="R85" s="112">
        <v>28477527.669999998</v>
      </c>
      <c r="S85" s="112">
        <v>13386361.810000001</v>
      </c>
      <c r="T85" s="112">
        <v>1011913.1257506283</v>
      </c>
      <c r="U85" s="112">
        <v>10588684.759080874</v>
      </c>
      <c r="V85" s="112">
        <v>2830811.300060207</v>
      </c>
      <c r="W85" s="112">
        <v>2028582.59</v>
      </c>
      <c r="X85" s="150">
        <f t="shared" si="13"/>
        <v>1368825.9148917124</v>
      </c>
      <c r="Y85" s="150">
        <f t="shared" si="9"/>
        <v>326.0662017369491</v>
      </c>
      <c r="Z85" s="128">
        <f t="shared" si="11"/>
        <v>327356.85021726787</v>
      </c>
      <c r="AA85" s="128">
        <f t="shared" si="10"/>
        <v>77.979240166095252</v>
      </c>
    </row>
    <row r="86" spans="1:27" s="113" customFormat="1" ht="15" x14ac:dyDescent="0.2">
      <c r="A86" s="112">
        <v>239</v>
      </c>
      <c r="B86" s="112" t="s">
        <v>86</v>
      </c>
      <c r="C86" s="112">
        <v>11</v>
      </c>
      <c r="D86" s="112">
        <v>2029</v>
      </c>
      <c r="E86" s="112">
        <v>5010209.9006496221</v>
      </c>
      <c r="F86" s="112">
        <v>2526385.71</v>
      </c>
      <c r="G86" s="112">
        <v>513408</v>
      </c>
      <c r="H86" s="112">
        <v>771797.750055396</v>
      </c>
      <c r="I86" s="112">
        <v>1146018.2062317771</v>
      </c>
      <c r="J86" s="112">
        <v>456946.48377625551</v>
      </c>
      <c r="K86" s="112">
        <v>275453.80411995272</v>
      </c>
      <c r="L86" s="112">
        <v>-468504</v>
      </c>
      <c r="M86" s="112">
        <v>204480.47</v>
      </c>
      <c r="N86" s="112">
        <v>17464.43367479289</v>
      </c>
      <c r="O86" s="112">
        <v>-183768.5905842729</v>
      </c>
      <c r="P86" s="130">
        <f t="shared" si="14"/>
        <v>249472.36662427895</v>
      </c>
      <c r="Q86" s="130">
        <f t="shared" si="12"/>
        <v>122.95335959796893</v>
      </c>
      <c r="R86" s="112">
        <v>16448228.109999999</v>
      </c>
      <c r="S86" s="112">
        <v>5999782.6900000004</v>
      </c>
      <c r="T86" s="112">
        <v>1157526.1618346008</v>
      </c>
      <c r="U86" s="112">
        <v>7523208.0145848226</v>
      </c>
      <c r="V86" s="112">
        <v>1523978.2729186474</v>
      </c>
      <c r="W86" s="112">
        <v>249384.47</v>
      </c>
      <c r="X86" s="150">
        <f t="shared" si="13"/>
        <v>5651.4993380717933</v>
      </c>
      <c r="Y86" s="150">
        <f t="shared" si="9"/>
        <v>2.7853619211788039</v>
      </c>
      <c r="Z86" s="128">
        <f t="shared" si="11"/>
        <v>243820.86728620715</v>
      </c>
      <c r="AA86" s="128">
        <f t="shared" si="10"/>
        <v>120.16799767679012</v>
      </c>
    </row>
    <row r="87" spans="1:27" s="113" customFormat="1" ht="15" x14ac:dyDescent="0.2">
      <c r="A87" s="112">
        <v>240</v>
      </c>
      <c r="B87" s="112" t="s">
        <v>87</v>
      </c>
      <c r="C87" s="112">
        <v>19</v>
      </c>
      <c r="D87" s="112">
        <v>19499</v>
      </c>
      <c r="E87" s="112">
        <v>48318926.509125262</v>
      </c>
      <c r="F87" s="112">
        <v>34616415.259999998</v>
      </c>
      <c r="G87" s="112">
        <v>7358835</v>
      </c>
      <c r="H87" s="112">
        <v>3505188.4072073656</v>
      </c>
      <c r="I87" s="112">
        <v>6697633.6112783607</v>
      </c>
      <c r="J87" s="112">
        <v>3179748.339460317</v>
      </c>
      <c r="K87" s="112">
        <v>-7918485.2210957278</v>
      </c>
      <c r="L87" s="112">
        <v>1177870</v>
      </c>
      <c r="M87" s="112">
        <v>1156618.1100000001</v>
      </c>
      <c r="N87" s="112">
        <v>205552.65307803149</v>
      </c>
      <c r="O87" s="112">
        <v>-1766044.2325296882</v>
      </c>
      <c r="P87" s="130">
        <f t="shared" si="14"/>
        <v>-105594.58172659576</v>
      </c>
      <c r="Q87" s="130">
        <f t="shared" si="12"/>
        <v>-5.4153844672339995</v>
      </c>
      <c r="R87" s="112">
        <v>152932982.78</v>
      </c>
      <c r="S87" s="112">
        <v>78285676.590000004</v>
      </c>
      <c r="T87" s="112">
        <v>5257008.436744811</v>
      </c>
      <c r="U87" s="112">
        <v>43951446.774061777</v>
      </c>
      <c r="V87" s="112">
        <v>10604890.407821713</v>
      </c>
      <c r="W87" s="112">
        <v>9693323.1099999994</v>
      </c>
      <c r="X87" s="150">
        <f t="shared" si="13"/>
        <v>-5140637.46137169</v>
      </c>
      <c r="Y87" s="150">
        <f t="shared" si="9"/>
        <v>-263.6359537089948</v>
      </c>
      <c r="Z87" s="128">
        <f t="shared" si="11"/>
        <v>5035042.8796450943</v>
      </c>
      <c r="AA87" s="128">
        <f t="shared" si="10"/>
        <v>258.22056924176081</v>
      </c>
    </row>
    <row r="88" spans="1:27" s="113" customFormat="1" ht="15" x14ac:dyDescent="0.2">
      <c r="A88" s="112">
        <v>241</v>
      </c>
      <c r="B88" s="112" t="s">
        <v>88</v>
      </c>
      <c r="C88" s="112">
        <v>19</v>
      </c>
      <c r="D88" s="112">
        <v>7771</v>
      </c>
      <c r="E88" s="112">
        <v>20791565.307546973</v>
      </c>
      <c r="F88" s="112">
        <v>14058708</v>
      </c>
      <c r="G88" s="112">
        <v>3986691</v>
      </c>
      <c r="H88" s="112">
        <v>1249007.2654058142</v>
      </c>
      <c r="I88" s="112">
        <v>4006871.3423714028</v>
      </c>
      <c r="J88" s="112">
        <v>1170542.9307595924</v>
      </c>
      <c r="K88" s="112">
        <v>-1733822.0016617521</v>
      </c>
      <c r="L88" s="112">
        <v>-392168</v>
      </c>
      <c r="M88" s="112">
        <v>407324.24</v>
      </c>
      <c r="N88" s="112">
        <v>88517.38769163283</v>
      </c>
      <c r="O88" s="112">
        <v>-703827.36196667561</v>
      </c>
      <c r="P88" s="130">
        <f t="shared" si="14"/>
        <v>1346279.4950530417</v>
      </c>
      <c r="Q88" s="130">
        <f t="shared" si="12"/>
        <v>173.24404774842898</v>
      </c>
      <c r="R88" s="112">
        <v>55341466.969999991</v>
      </c>
      <c r="S88" s="112">
        <v>32994215.449999999</v>
      </c>
      <c r="T88" s="112">
        <v>1873235.0358950293</v>
      </c>
      <c r="U88" s="112">
        <v>12678169.511247599</v>
      </c>
      <c r="V88" s="112">
        <v>3903918.8555603726</v>
      </c>
      <c r="W88" s="112">
        <v>4001847.24</v>
      </c>
      <c r="X88" s="150">
        <f t="shared" si="13"/>
        <v>109919.12270300835</v>
      </c>
      <c r="Y88" s="150">
        <f t="shared" si="9"/>
        <v>14.144784802857851</v>
      </c>
      <c r="Z88" s="128">
        <f t="shared" si="11"/>
        <v>1236360.3723500334</v>
      </c>
      <c r="AA88" s="128">
        <f t="shared" si="10"/>
        <v>159.09926294557116</v>
      </c>
    </row>
    <row r="89" spans="1:27" s="113" customFormat="1" ht="15" x14ac:dyDescent="0.2">
      <c r="A89" s="112">
        <v>244</v>
      </c>
      <c r="B89" s="112" t="s">
        <v>89</v>
      </c>
      <c r="C89" s="112">
        <v>17</v>
      </c>
      <c r="D89" s="112">
        <v>19300</v>
      </c>
      <c r="E89" s="112">
        <v>57747197.4252076</v>
      </c>
      <c r="F89" s="112">
        <v>30968764.809999999</v>
      </c>
      <c r="G89" s="112">
        <v>4628223</v>
      </c>
      <c r="H89" s="112">
        <v>3636800.9745892002</v>
      </c>
      <c r="I89" s="112">
        <v>20195254.123951219</v>
      </c>
      <c r="J89" s="112">
        <v>2106011.4461454153</v>
      </c>
      <c r="K89" s="112">
        <v>565142.12860777462</v>
      </c>
      <c r="L89" s="112">
        <v>44798</v>
      </c>
      <c r="M89" s="112">
        <v>-475235.33</v>
      </c>
      <c r="N89" s="112">
        <v>212426.8338835027</v>
      </c>
      <c r="O89" s="112">
        <v>-1748020.6004319699</v>
      </c>
      <c r="P89" s="130">
        <f t="shared" si="14"/>
        <v>2386967.96153754</v>
      </c>
      <c r="Q89" s="130">
        <f t="shared" si="12"/>
        <v>123.67709645272228</v>
      </c>
      <c r="R89" s="112">
        <v>117861336.81992</v>
      </c>
      <c r="S89" s="112">
        <v>76091240.390000001</v>
      </c>
      <c r="T89" s="112">
        <v>5454398.2191842627</v>
      </c>
      <c r="U89" s="112">
        <v>26759578.408580389</v>
      </c>
      <c r="V89" s="112">
        <v>7023832.7690363359</v>
      </c>
      <c r="W89" s="112">
        <v>4197785.67</v>
      </c>
      <c r="X89" s="150">
        <f t="shared" si="13"/>
        <v>1665498.6368809938</v>
      </c>
      <c r="Y89" s="150">
        <f t="shared" si="9"/>
        <v>86.295266159636981</v>
      </c>
      <c r="Z89" s="128">
        <f t="shared" si="11"/>
        <v>721469.32465654612</v>
      </c>
      <c r="AA89" s="128">
        <f t="shared" si="10"/>
        <v>37.381830293085294</v>
      </c>
    </row>
    <row r="90" spans="1:27" s="113" customFormat="1" ht="15" x14ac:dyDescent="0.2">
      <c r="A90" s="112">
        <v>245</v>
      </c>
      <c r="B90" s="112" t="s">
        <v>90</v>
      </c>
      <c r="C90" s="112">
        <v>32</v>
      </c>
      <c r="D90" s="112">
        <v>37676</v>
      </c>
      <c r="E90" s="112">
        <v>99295540.388493329</v>
      </c>
      <c r="F90" s="112">
        <v>56073374.82</v>
      </c>
      <c r="G90" s="112">
        <v>14068327</v>
      </c>
      <c r="H90" s="112">
        <v>7709161.3356317403</v>
      </c>
      <c r="I90" s="112">
        <v>14358212.963612413</v>
      </c>
      <c r="J90" s="112">
        <v>4627350.3310485277</v>
      </c>
      <c r="K90" s="112">
        <v>-2323876.9373060782</v>
      </c>
      <c r="L90" s="112">
        <v>-3874723</v>
      </c>
      <c r="M90" s="112">
        <v>1039229.78</v>
      </c>
      <c r="N90" s="112">
        <v>461909.11304616823</v>
      </c>
      <c r="O90" s="112">
        <v>-3412353.5824805647</v>
      </c>
      <c r="P90" s="130">
        <f t="shared" si="14"/>
        <v>-10568928.564941123</v>
      </c>
      <c r="Q90" s="130">
        <f t="shared" si="12"/>
        <v>-280.52151409229015</v>
      </c>
      <c r="R90" s="112">
        <v>233280706.89999998</v>
      </c>
      <c r="S90" s="112">
        <v>154288804.34999999</v>
      </c>
      <c r="T90" s="112">
        <v>11562039.318146525</v>
      </c>
      <c r="U90" s="112">
        <v>29647164.659227043</v>
      </c>
      <c r="V90" s="112">
        <v>15432838.671659153</v>
      </c>
      <c r="W90" s="112">
        <v>11232833.779999999</v>
      </c>
      <c r="X90" s="150">
        <f t="shared" si="13"/>
        <v>-11117026.120967269</v>
      </c>
      <c r="Y90" s="150">
        <f t="shared" si="9"/>
        <v>-295.06917191228553</v>
      </c>
      <c r="Z90" s="128">
        <f t="shared" si="11"/>
        <v>548097.55602614582</v>
      </c>
      <c r="AA90" s="128">
        <f t="shared" si="10"/>
        <v>14.547657819995377</v>
      </c>
    </row>
    <row r="91" spans="1:27" s="113" customFormat="1" ht="15" x14ac:dyDescent="0.2">
      <c r="A91" s="112">
        <v>249</v>
      </c>
      <c r="B91" s="112" t="s">
        <v>91</v>
      </c>
      <c r="C91" s="112">
        <v>13</v>
      </c>
      <c r="D91" s="112">
        <v>9250</v>
      </c>
      <c r="E91" s="112">
        <v>28660801.033192731</v>
      </c>
      <c r="F91" s="112">
        <v>14353722.15</v>
      </c>
      <c r="G91" s="112">
        <v>2869743</v>
      </c>
      <c r="H91" s="112">
        <v>2466382.1151967747</v>
      </c>
      <c r="I91" s="112">
        <v>3894462.5335309315</v>
      </c>
      <c r="J91" s="112">
        <v>1683226.06561284</v>
      </c>
      <c r="K91" s="112">
        <v>321804.04423444072</v>
      </c>
      <c r="L91" s="112">
        <v>-105247</v>
      </c>
      <c r="M91" s="112">
        <v>238355.73</v>
      </c>
      <c r="N91" s="112">
        <v>85085.442507325264</v>
      </c>
      <c r="O91" s="112">
        <v>-837781.89398941561</v>
      </c>
      <c r="P91" s="130">
        <f t="shared" si="14"/>
        <v>-3691048.8460998312</v>
      </c>
      <c r="Q91" s="130">
        <f t="shared" si="12"/>
        <v>-399.03230768646824</v>
      </c>
      <c r="R91" s="112">
        <v>72608591.950000003</v>
      </c>
      <c r="S91" s="112">
        <v>31922452.260000002</v>
      </c>
      <c r="T91" s="112">
        <v>3699028.4348669266</v>
      </c>
      <c r="U91" s="112">
        <v>25486894.433345176</v>
      </c>
      <c r="V91" s="112">
        <v>5613786.3918006644</v>
      </c>
      <c r="W91" s="112">
        <v>3002851.73</v>
      </c>
      <c r="X91" s="150">
        <f t="shared" si="13"/>
        <v>-2883578.6999872327</v>
      </c>
      <c r="Y91" s="150">
        <f t="shared" si="9"/>
        <v>-311.73823783645759</v>
      </c>
      <c r="Z91" s="128">
        <f t="shared" si="11"/>
        <v>-807470.14611259848</v>
      </c>
      <c r="AA91" s="128">
        <f t="shared" si="10"/>
        <v>-87.294069850010644</v>
      </c>
    </row>
    <row r="92" spans="1:27" s="113" customFormat="1" ht="15" x14ac:dyDescent="0.2">
      <c r="A92" s="112">
        <v>250</v>
      </c>
      <c r="B92" s="112" t="s">
        <v>92</v>
      </c>
      <c r="C92" s="112">
        <v>6</v>
      </c>
      <c r="D92" s="112">
        <v>1771</v>
      </c>
      <c r="E92" s="112">
        <v>4498586.9028153867</v>
      </c>
      <c r="F92" s="112">
        <v>2293808.15</v>
      </c>
      <c r="G92" s="112">
        <v>549051</v>
      </c>
      <c r="H92" s="112">
        <v>667806.9052638904</v>
      </c>
      <c r="I92" s="112">
        <v>938948.46232970979</v>
      </c>
      <c r="J92" s="112">
        <v>440559.03762328892</v>
      </c>
      <c r="K92" s="112">
        <v>-33912.46675835787</v>
      </c>
      <c r="L92" s="112">
        <v>-375211</v>
      </c>
      <c r="M92" s="112">
        <v>-39814.910000000003</v>
      </c>
      <c r="N92" s="112">
        <v>13631.578702105946</v>
      </c>
      <c r="O92" s="112">
        <v>-160401.26856813568</v>
      </c>
      <c r="P92" s="130">
        <f t="shared" si="14"/>
        <v>-204121.41422288585</v>
      </c>
      <c r="Q92" s="130">
        <f t="shared" si="12"/>
        <v>-115.25771554087287</v>
      </c>
      <c r="R92" s="112">
        <v>14043231.52</v>
      </c>
      <c r="S92" s="112">
        <v>4972229.54</v>
      </c>
      <c r="T92" s="112">
        <v>1001562.8626039288</v>
      </c>
      <c r="U92" s="112">
        <v>6171078.2206002995</v>
      </c>
      <c r="V92" s="112">
        <v>1469323.9254787536</v>
      </c>
      <c r="W92" s="112">
        <v>134025.09</v>
      </c>
      <c r="X92" s="150">
        <f t="shared" si="13"/>
        <v>-295011.88131701946</v>
      </c>
      <c r="Y92" s="150">
        <f t="shared" si="9"/>
        <v>-166.57926669509851</v>
      </c>
      <c r="Z92" s="128">
        <f t="shared" si="11"/>
        <v>90890.467094133608</v>
      </c>
      <c r="AA92" s="128">
        <f t="shared" si="10"/>
        <v>51.321551154225638</v>
      </c>
    </row>
    <row r="93" spans="1:27" s="113" customFormat="1" ht="15" x14ac:dyDescent="0.2">
      <c r="A93" s="112">
        <v>256</v>
      </c>
      <c r="B93" s="112" t="s">
        <v>93</v>
      </c>
      <c r="C93" s="112">
        <v>13</v>
      </c>
      <c r="D93" s="112">
        <v>1554</v>
      </c>
      <c r="E93" s="112">
        <v>5158738.5234359838</v>
      </c>
      <c r="F93" s="112">
        <v>1796349.91</v>
      </c>
      <c r="G93" s="112">
        <v>451166</v>
      </c>
      <c r="H93" s="112">
        <v>580086.11840348307</v>
      </c>
      <c r="I93" s="112">
        <v>2082319.0501068356</v>
      </c>
      <c r="J93" s="112">
        <v>328229.3675821661</v>
      </c>
      <c r="K93" s="112">
        <v>-362507.93580721266</v>
      </c>
      <c r="L93" s="112">
        <v>256467</v>
      </c>
      <c r="M93" s="112">
        <v>54835.57</v>
      </c>
      <c r="N93" s="112">
        <v>11238.847201079048</v>
      </c>
      <c r="O93" s="112">
        <v>-140747.35819022183</v>
      </c>
      <c r="P93" s="130">
        <f t="shared" si="14"/>
        <v>-101301.95413985383</v>
      </c>
      <c r="Q93" s="130">
        <f t="shared" si="12"/>
        <v>-65.187872676868608</v>
      </c>
      <c r="R93" s="112">
        <v>13744023.049999999</v>
      </c>
      <c r="S93" s="112">
        <v>3989889.14</v>
      </c>
      <c r="T93" s="112">
        <v>870001.05678064108</v>
      </c>
      <c r="U93" s="112">
        <v>6466820.215231318</v>
      </c>
      <c r="V93" s="112">
        <v>1094689.296206468</v>
      </c>
      <c r="W93" s="112">
        <v>762468.57</v>
      </c>
      <c r="X93" s="150">
        <f t="shared" si="13"/>
        <v>-560154.77178157121</v>
      </c>
      <c r="Y93" s="150">
        <f t="shared" si="9"/>
        <v>-360.45995610139715</v>
      </c>
      <c r="Z93" s="128">
        <f t="shared" si="11"/>
        <v>458852.81764171738</v>
      </c>
      <c r="AA93" s="128">
        <f t="shared" si="10"/>
        <v>295.27208342452855</v>
      </c>
    </row>
    <row r="94" spans="1:27" s="113" customFormat="1" ht="15" x14ac:dyDescent="0.2">
      <c r="A94" s="112">
        <v>257</v>
      </c>
      <c r="B94" s="112" t="s">
        <v>94</v>
      </c>
      <c r="C94" s="112">
        <v>33</v>
      </c>
      <c r="D94" s="112">
        <v>40722</v>
      </c>
      <c r="E94" s="112">
        <v>110845581.20613433</v>
      </c>
      <c r="F94" s="112">
        <v>75978423.790000007</v>
      </c>
      <c r="G94" s="112">
        <v>12617940</v>
      </c>
      <c r="H94" s="112">
        <v>5574044.5339338863</v>
      </c>
      <c r="I94" s="112">
        <v>26548740.326173499</v>
      </c>
      <c r="J94" s="112">
        <v>4380115.1789958403</v>
      </c>
      <c r="K94" s="112">
        <v>6730177.9833535608</v>
      </c>
      <c r="L94" s="112">
        <v>-2487470</v>
      </c>
      <c r="M94" s="112">
        <v>-399897.28</v>
      </c>
      <c r="N94" s="112">
        <v>586823.34419723018</v>
      </c>
      <c r="O94" s="112">
        <v>-3688232.89589589</v>
      </c>
      <c r="P94" s="130">
        <f t="shared" si="14"/>
        <v>14995083.774623796</v>
      </c>
      <c r="Q94" s="130">
        <f t="shared" si="12"/>
        <v>368.23053324060203</v>
      </c>
      <c r="R94" s="112">
        <v>239709388.59</v>
      </c>
      <c r="S94" s="112">
        <v>202863305.63</v>
      </c>
      <c r="T94" s="112">
        <v>8359835.6885550991</v>
      </c>
      <c r="U94" s="112">
        <v>23784755.063564703</v>
      </c>
      <c r="V94" s="112">
        <v>14608276.029407758</v>
      </c>
      <c r="W94" s="112">
        <v>9730572.7200000007</v>
      </c>
      <c r="X94" s="150">
        <f t="shared" si="13"/>
        <v>19637356.541527539</v>
      </c>
      <c r="Y94" s="150">
        <f t="shared" si="9"/>
        <v>482.22966803024264</v>
      </c>
      <c r="Z94" s="128">
        <f t="shared" si="11"/>
        <v>-4642272.7669037431</v>
      </c>
      <c r="AA94" s="128">
        <f t="shared" si="10"/>
        <v>-113.99913478964056</v>
      </c>
    </row>
    <row r="95" spans="1:27" s="113" customFormat="1" ht="15" x14ac:dyDescent="0.2">
      <c r="A95" s="112">
        <v>260</v>
      </c>
      <c r="B95" s="112" t="s">
        <v>95</v>
      </c>
      <c r="C95" s="112">
        <v>12</v>
      </c>
      <c r="D95" s="112">
        <v>9727</v>
      </c>
      <c r="E95" s="112">
        <v>26653340.560508989</v>
      </c>
      <c r="F95" s="112">
        <v>11693749.279999999</v>
      </c>
      <c r="G95" s="112">
        <v>2919533</v>
      </c>
      <c r="H95" s="112">
        <v>2190401.3747911504</v>
      </c>
      <c r="I95" s="112">
        <v>5852773.8346144641</v>
      </c>
      <c r="J95" s="112">
        <v>2097339.0436756117</v>
      </c>
      <c r="K95" s="112">
        <v>2820993.2121783863</v>
      </c>
      <c r="L95" s="112">
        <v>-1033480</v>
      </c>
      <c r="M95" s="112">
        <v>394761.28</v>
      </c>
      <c r="N95" s="112">
        <v>76287.101472643946</v>
      </c>
      <c r="O95" s="112">
        <v>-880984.26841459959</v>
      </c>
      <c r="P95" s="130">
        <f t="shared" si="14"/>
        <v>-521966.70219133049</v>
      </c>
      <c r="Q95" s="130">
        <f t="shared" si="12"/>
        <v>-53.661632794420733</v>
      </c>
      <c r="R95" s="112">
        <v>76769924.031009927</v>
      </c>
      <c r="S95" s="112">
        <v>27456234.609999999</v>
      </c>
      <c r="T95" s="112">
        <v>3285118.2787942188</v>
      </c>
      <c r="U95" s="112">
        <v>38023761.869892992</v>
      </c>
      <c r="V95" s="112">
        <v>6994909.1348532606</v>
      </c>
      <c r="W95" s="112">
        <v>2280814.2800000003</v>
      </c>
      <c r="X95" s="150">
        <f t="shared" si="13"/>
        <v>1270914.1425305456</v>
      </c>
      <c r="Y95" s="150">
        <f t="shared" si="9"/>
        <v>130.65838825234354</v>
      </c>
      <c r="Z95" s="128">
        <f t="shared" si="11"/>
        <v>-1792880.8447218761</v>
      </c>
      <c r="AA95" s="128">
        <f t="shared" si="10"/>
        <v>-184.32002104676428</v>
      </c>
    </row>
    <row r="96" spans="1:27" s="113" customFormat="1" ht="15" x14ac:dyDescent="0.2">
      <c r="A96" s="112">
        <v>261</v>
      </c>
      <c r="B96" s="112" t="s">
        <v>96</v>
      </c>
      <c r="C96" s="112">
        <v>19</v>
      </c>
      <c r="D96" s="112">
        <v>6637</v>
      </c>
      <c r="E96" s="112">
        <v>25614737.634322207</v>
      </c>
      <c r="F96" s="112">
        <v>9669167.4199999999</v>
      </c>
      <c r="G96" s="112">
        <v>7868746</v>
      </c>
      <c r="H96" s="112">
        <v>3730738.5701388773</v>
      </c>
      <c r="I96" s="112">
        <v>8064914.4919462427</v>
      </c>
      <c r="J96" s="112">
        <v>1240157.0008223974</v>
      </c>
      <c r="K96" s="112">
        <v>610566.06775582687</v>
      </c>
      <c r="L96" s="112">
        <v>264358</v>
      </c>
      <c r="M96" s="112">
        <v>3201820.81</v>
      </c>
      <c r="N96" s="112">
        <v>71745.388827650473</v>
      </c>
      <c r="O96" s="112">
        <v>-601119.83031435148</v>
      </c>
      <c r="P96" s="130">
        <f t="shared" si="14"/>
        <v>8506356.2848544382</v>
      </c>
      <c r="Q96" s="130">
        <f t="shared" si="12"/>
        <v>1281.6568155573962</v>
      </c>
      <c r="R96" s="112">
        <v>55643988.259999998</v>
      </c>
      <c r="S96" s="112">
        <v>23658239.649999999</v>
      </c>
      <c r="T96" s="112">
        <v>5595283.8649648884</v>
      </c>
      <c r="U96" s="112">
        <v>21366636.261707067</v>
      </c>
      <c r="V96" s="112">
        <v>4136091.1865265919</v>
      </c>
      <c r="W96" s="112">
        <v>11334924.810000001</v>
      </c>
      <c r="X96" s="150">
        <f t="shared" si="13"/>
        <v>10447187.513198547</v>
      </c>
      <c r="Y96" s="150">
        <f t="shared" si="9"/>
        <v>1574.0827954193983</v>
      </c>
      <c r="Z96" s="128">
        <f t="shared" si="11"/>
        <v>-1940831.2283441089</v>
      </c>
      <c r="AA96" s="128">
        <f t="shared" si="10"/>
        <v>-292.42597986200224</v>
      </c>
    </row>
    <row r="97" spans="1:27" s="113" customFormat="1" ht="15" x14ac:dyDescent="0.2">
      <c r="A97" s="112">
        <v>263</v>
      </c>
      <c r="B97" s="112" t="s">
        <v>97</v>
      </c>
      <c r="C97" s="112">
        <v>11</v>
      </c>
      <c r="D97" s="112">
        <v>7597</v>
      </c>
      <c r="E97" s="112">
        <v>21727492.168371633</v>
      </c>
      <c r="F97" s="112">
        <v>10114717.76</v>
      </c>
      <c r="G97" s="112">
        <v>1712669</v>
      </c>
      <c r="H97" s="112">
        <v>1832144.4255389373</v>
      </c>
      <c r="I97" s="112">
        <v>6450165.9968268424</v>
      </c>
      <c r="J97" s="112">
        <v>1715056.7719500144</v>
      </c>
      <c r="K97" s="112">
        <v>1100378.9465230771</v>
      </c>
      <c r="L97" s="112">
        <v>-343160</v>
      </c>
      <c r="M97" s="112">
        <v>753949.22</v>
      </c>
      <c r="N97" s="112">
        <v>57566.465352806277</v>
      </c>
      <c r="O97" s="112">
        <v>-688068.00525811792</v>
      </c>
      <c r="P97" s="130">
        <f t="shared" si="14"/>
        <v>977928.41256192699</v>
      </c>
      <c r="Q97" s="130">
        <f t="shared" si="12"/>
        <v>128.72560386493709</v>
      </c>
      <c r="R97" s="112">
        <v>59912998.359999999</v>
      </c>
      <c r="S97" s="112">
        <v>21919543.309999999</v>
      </c>
      <c r="T97" s="112">
        <v>2747811.9814012516</v>
      </c>
      <c r="U97" s="112">
        <v>28979367.667388659</v>
      </c>
      <c r="V97" s="112">
        <v>5719946.0988819422</v>
      </c>
      <c r="W97" s="112">
        <v>2123458.2199999997</v>
      </c>
      <c r="X97" s="150">
        <f t="shared" si="13"/>
        <v>1577128.9176718593</v>
      </c>
      <c r="Y97" s="150">
        <f t="shared" si="9"/>
        <v>207.59890978963529</v>
      </c>
      <c r="Z97" s="128">
        <f t="shared" si="11"/>
        <v>-599200.50510993227</v>
      </c>
      <c r="AA97" s="128">
        <f t="shared" si="10"/>
        <v>-78.873305924698201</v>
      </c>
    </row>
    <row r="98" spans="1:27" s="113" customFormat="1" ht="15" x14ac:dyDescent="0.2">
      <c r="A98" s="112">
        <v>265</v>
      </c>
      <c r="B98" s="112" t="s">
        <v>98</v>
      </c>
      <c r="C98" s="112">
        <v>13</v>
      </c>
      <c r="D98" s="112">
        <v>1064</v>
      </c>
      <c r="E98" s="112">
        <v>2758032.9516217448</v>
      </c>
      <c r="F98" s="112">
        <v>1283103.9099999999</v>
      </c>
      <c r="G98" s="112">
        <v>526037</v>
      </c>
      <c r="H98" s="112">
        <v>581062.72594305209</v>
      </c>
      <c r="I98" s="112">
        <v>1011933.1066308215</v>
      </c>
      <c r="J98" s="112">
        <v>246994.62649182999</v>
      </c>
      <c r="K98" s="112">
        <v>405673.08716618933</v>
      </c>
      <c r="L98" s="112">
        <v>-292077</v>
      </c>
      <c r="M98" s="112">
        <v>-16855.650000000001</v>
      </c>
      <c r="N98" s="112">
        <v>7929.4231389372953</v>
      </c>
      <c r="O98" s="112">
        <v>-96367.560562674407</v>
      </c>
      <c r="P98" s="130">
        <f t="shared" si="14"/>
        <v>899400.71718641045</v>
      </c>
      <c r="Q98" s="130">
        <f t="shared" si="12"/>
        <v>845.3014259270775</v>
      </c>
      <c r="R98" s="112">
        <v>8472304.0600000005</v>
      </c>
      <c r="S98" s="112">
        <v>2744869.82</v>
      </c>
      <c r="T98" s="112">
        <v>871465.75239139516</v>
      </c>
      <c r="U98" s="112">
        <v>4899984.5779043213</v>
      </c>
      <c r="V98" s="112">
        <v>823760.45700248203</v>
      </c>
      <c r="W98" s="112">
        <v>217104.35</v>
      </c>
      <c r="X98" s="150">
        <f t="shared" si="13"/>
        <v>1084880.8972981963</v>
      </c>
      <c r="Y98" s="150">
        <f t="shared" si="9"/>
        <v>1019.6249034757484</v>
      </c>
      <c r="Z98" s="128">
        <f t="shared" si="11"/>
        <v>-185480.18011178588</v>
      </c>
      <c r="AA98" s="128">
        <f t="shared" si="10"/>
        <v>-174.32347754867095</v>
      </c>
    </row>
    <row r="99" spans="1:27" s="113" customFormat="1" ht="15" x14ac:dyDescent="0.2">
      <c r="A99" s="112">
        <v>271</v>
      </c>
      <c r="B99" s="112" t="s">
        <v>99</v>
      </c>
      <c r="C99" s="112">
        <v>4</v>
      </c>
      <c r="D99" s="112">
        <v>6903</v>
      </c>
      <c r="E99" s="112">
        <v>16220235.666553359</v>
      </c>
      <c r="F99" s="112">
        <v>10683566.32</v>
      </c>
      <c r="G99" s="112">
        <v>2697440</v>
      </c>
      <c r="H99" s="112">
        <v>1227026.7411134054</v>
      </c>
      <c r="I99" s="112">
        <v>3038645.6870397995</v>
      </c>
      <c r="J99" s="112">
        <v>1390891.2600495541</v>
      </c>
      <c r="K99" s="112">
        <v>-695416.62654656218</v>
      </c>
      <c r="L99" s="112">
        <v>-394592</v>
      </c>
      <c r="M99" s="112">
        <v>95816.79</v>
      </c>
      <c r="N99" s="112">
        <v>61535.902072400961</v>
      </c>
      <c r="O99" s="112">
        <v>-625211.72045502008</v>
      </c>
      <c r="P99" s="130">
        <f t="shared" si="14"/>
        <v>1259466.6867202185</v>
      </c>
      <c r="Q99" s="130">
        <f t="shared" si="12"/>
        <v>182.45207688254649</v>
      </c>
      <c r="R99" s="112">
        <v>48591609.880000003</v>
      </c>
      <c r="S99" s="112">
        <v>23667945.649999999</v>
      </c>
      <c r="T99" s="112">
        <v>1840269.1041888567</v>
      </c>
      <c r="U99" s="112">
        <v>16823492.942366745</v>
      </c>
      <c r="V99" s="112">
        <v>4638810.3105436508</v>
      </c>
      <c r="W99" s="112">
        <v>2398664.79</v>
      </c>
      <c r="X99" s="150">
        <f t="shared" si="13"/>
        <v>777572.91709924489</v>
      </c>
      <c r="Y99" s="150">
        <f t="shared" si="9"/>
        <v>112.64275200626466</v>
      </c>
      <c r="Z99" s="128">
        <f t="shared" si="11"/>
        <v>481893.76962097362</v>
      </c>
      <c r="AA99" s="128">
        <f t="shared" si="10"/>
        <v>69.809324876281849</v>
      </c>
    </row>
    <row r="100" spans="1:27" s="113" customFormat="1" ht="15" x14ac:dyDescent="0.2">
      <c r="A100" s="112">
        <v>272</v>
      </c>
      <c r="B100" s="112" t="s">
        <v>100</v>
      </c>
      <c r="C100" s="112">
        <v>16</v>
      </c>
      <c r="D100" s="112">
        <v>48006</v>
      </c>
      <c r="E100" s="112">
        <v>127362473.82291871</v>
      </c>
      <c r="F100" s="112">
        <v>78754491.810000002</v>
      </c>
      <c r="G100" s="112">
        <v>15510611</v>
      </c>
      <c r="H100" s="112">
        <v>15542695.643707547</v>
      </c>
      <c r="I100" s="112">
        <v>31746040.509306896</v>
      </c>
      <c r="J100" s="112">
        <v>7367313.71878222</v>
      </c>
      <c r="K100" s="112">
        <v>-9731663.1440515183</v>
      </c>
      <c r="L100" s="112">
        <v>-939364</v>
      </c>
      <c r="M100" s="112">
        <v>3896423.08</v>
      </c>
      <c r="N100" s="112">
        <v>488516.32593554078</v>
      </c>
      <c r="O100" s="112">
        <v>-4347952.1732817171</v>
      </c>
      <c r="P100" s="130">
        <f t="shared" si="14"/>
        <v>10924638.947480261</v>
      </c>
      <c r="Q100" s="130">
        <f t="shared" si="12"/>
        <v>227.56819871433282</v>
      </c>
      <c r="R100" s="112">
        <v>325403050.75</v>
      </c>
      <c r="S100" s="112">
        <v>178934294.62</v>
      </c>
      <c r="T100" s="112">
        <v>23310610.625300284</v>
      </c>
      <c r="U100" s="112">
        <v>85806667.384135455</v>
      </c>
      <c r="V100" s="112">
        <v>24570986.835073683</v>
      </c>
      <c r="W100" s="112">
        <v>18467670.079999998</v>
      </c>
      <c r="X100" s="150">
        <f t="shared" si="13"/>
        <v>5687178.7945094705</v>
      </c>
      <c r="Y100" s="150">
        <f t="shared" si="9"/>
        <v>118.4680830419004</v>
      </c>
      <c r="Z100" s="128">
        <f t="shared" si="11"/>
        <v>5237460.1529707909</v>
      </c>
      <c r="AA100" s="128">
        <f t="shared" si="10"/>
        <v>109.10011567243242</v>
      </c>
    </row>
    <row r="101" spans="1:27" s="113" customFormat="1" ht="15" x14ac:dyDescent="0.2">
      <c r="A101" s="112">
        <v>273</v>
      </c>
      <c r="B101" s="112" t="s">
        <v>101</v>
      </c>
      <c r="C101" s="112">
        <v>19</v>
      </c>
      <c r="D101" s="112">
        <v>3999</v>
      </c>
      <c r="E101" s="112">
        <v>13158885.560793504</v>
      </c>
      <c r="F101" s="112">
        <v>5435144.5800000001</v>
      </c>
      <c r="G101" s="112">
        <v>3903499</v>
      </c>
      <c r="H101" s="112">
        <v>833982.25203603134</v>
      </c>
      <c r="I101" s="112">
        <v>4032585.3014343614</v>
      </c>
      <c r="J101" s="112">
        <v>766321.46458210726</v>
      </c>
      <c r="K101" s="112">
        <v>-708765.87479334534</v>
      </c>
      <c r="L101" s="112">
        <v>-176788</v>
      </c>
      <c r="M101" s="112">
        <v>375452.42</v>
      </c>
      <c r="N101" s="112">
        <v>35622.566757478671</v>
      </c>
      <c r="O101" s="112">
        <v>-362193.49125012686</v>
      </c>
      <c r="P101" s="130">
        <f t="shared" si="14"/>
        <v>975974.65797300264</v>
      </c>
      <c r="Q101" s="130">
        <f t="shared" si="12"/>
        <v>244.05467816279136</v>
      </c>
      <c r="R101" s="112">
        <v>33949824.899999999</v>
      </c>
      <c r="S101" s="112">
        <v>12889875.57</v>
      </c>
      <c r="T101" s="112">
        <v>1250789.1804143705</v>
      </c>
      <c r="U101" s="112">
        <v>15138835.370917821</v>
      </c>
      <c r="V101" s="112">
        <v>2555785.6413360024</v>
      </c>
      <c r="W101" s="112">
        <v>4102163.42</v>
      </c>
      <c r="X101" s="150">
        <f t="shared" si="13"/>
        <v>1987624.2826681957</v>
      </c>
      <c r="Y101" s="150">
        <f t="shared" si="9"/>
        <v>497.03032824911122</v>
      </c>
      <c r="Z101" s="128">
        <f t="shared" si="11"/>
        <v>-1011649.624695193</v>
      </c>
      <c r="AA101" s="128">
        <f t="shared" si="10"/>
        <v>-252.97565008631983</v>
      </c>
    </row>
    <row r="102" spans="1:27" s="113" customFormat="1" ht="15" x14ac:dyDescent="0.2">
      <c r="A102" s="112">
        <v>275</v>
      </c>
      <c r="B102" s="112" t="s">
        <v>102</v>
      </c>
      <c r="C102" s="112">
        <v>13</v>
      </c>
      <c r="D102" s="112">
        <v>2521</v>
      </c>
      <c r="E102" s="112">
        <v>7219042.393880479</v>
      </c>
      <c r="F102" s="112">
        <v>3532488.42</v>
      </c>
      <c r="G102" s="112">
        <v>824713</v>
      </c>
      <c r="H102" s="112">
        <v>727845.72074966563</v>
      </c>
      <c r="I102" s="112">
        <v>1524724.402796132</v>
      </c>
      <c r="J102" s="112">
        <v>549702.70378580643</v>
      </c>
      <c r="K102" s="112">
        <v>182024.72181221083</v>
      </c>
      <c r="L102" s="112">
        <v>-58844</v>
      </c>
      <c r="M102" s="112">
        <v>-169892.12</v>
      </c>
      <c r="N102" s="112">
        <v>20101.555958099158</v>
      </c>
      <c r="O102" s="112">
        <v>-228329.53024295316</v>
      </c>
      <c r="P102" s="130">
        <f t="shared" si="14"/>
        <v>-314507.51902151853</v>
      </c>
      <c r="Q102" s="130">
        <f t="shared" si="12"/>
        <v>-124.75506506208589</v>
      </c>
      <c r="R102" s="112">
        <v>19773997.27</v>
      </c>
      <c r="S102" s="112">
        <v>7610578.0499999998</v>
      </c>
      <c r="T102" s="112">
        <v>1091607.825348841</v>
      </c>
      <c r="U102" s="112">
        <v>8599532.5585346036</v>
      </c>
      <c r="V102" s="112">
        <v>1833332.8012748254</v>
      </c>
      <c r="W102" s="112">
        <v>595976.88</v>
      </c>
      <c r="X102" s="150">
        <f t="shared" si="13"/>
        <v>-42969.154841732234</v>
      </c>
      <c r="Y102" s="150">
        <f t="shared" si="9"/>
        <v>-17.044488235514571</v>
      </c>
      <c r="Z102" s="128">
        <f t="shared" si="11"/>
        <v>-271538.36417978629</v>
      </c>
      <c r="AA102" s="128">
        <f t="shared" si="10"/>
        <v>-107.71057682657131</v>
      </c>
    </row>
    <row r="103" spans="1:27" s="113" customFormat="1" ht="15" x14ac:dyDescent="0.2">
      <c r="A103" s="112">
        <v>276</v>
      </c>
      <c r="B103" s="112" t="s">
        <v>103</v>
      </c>
      <c r="C103" s="112">
        <v>12</v>
      </c>
      <c r="D103" s="112">
        <v>15157</v>
      </c>
      <c r="E103" s="112">
        <v>44073703.138686351</v>
      </c>
      <c r="F103" s="112">
        <v>22247626.469999999</v>
      </c>
      <c r="G103" s="112">
        <v>3052030</v>
      </c>
      <c r="H103" s="112">
        <v>2530652.2352735493</v>
      </c>
      <c r="I103" s="112">
        <v>15472572.69138262</v>
      </c>
      <c r="J103" s="112">
        <v>2065375.3018972864</v>
      </c>
      <c r="K103" s="112">
        <v>1190534.1531384191</v>
      </c>
      <c r="L103" s="112">
        <v>-1601954</v>
      </c>
      <c r="M103" s="112">
        <v>-274587.77</v>
      </c>
      <c r="N103" s="112">
        <v>148918.71894966974</v>
      </c>
      <c r="O103" s="112">
        <v>-1372784.8829402782</v>
      </c>
      <c r="P103" s="130">
        <f t="shared" si="14"/>
        <v>-615320.22098508477</v>
      </c>
      <c r="Q103" s="130">
        <f t="shared" si="12"/>
        <v>-40.596438674215527</v>
      </c>
      <c r="R103" s="112">
        <v>89210345.219918981</v>
      </c>
      <c r="S103" s="112">
        <v>53889509.469999999</v>
      </c>
      <c r="T103" s="112">
        <v>3795419.4199504904</v>
      </c>
      <c r="U103" s="112">
        <v>22835500.348967548</v>
      </c>
      <c r="V103" s="112">
        <v>6888305.7365979804</v>
      </c>
      <c r="W103" s="112">
        <v>1175488.23</v>
      </c>
      <c r="X103" s="150">
        <f t="shared" si="13"/>
        <v>-626122.01440295577</v>
      </c>
      <c r="Y103" s="150">
        <f t="shared" si="9"/>
        <v>-41.309099056736542</v>
      </c>
      <c r="Z103" s="128">
        <f t="shared" si="11"/>
        <v>10801.793417870998</v>
      </c>
      <c r="AA103" s="128">
        <f t="shared" si="10"/>
        <v>0.71266038252101327</v>
      </c>
    </row>
    <row r="104" spans="1:27" s="113" customFormat="1" ht="15" x14ac:dyDescent="0.2">
      <c r="A104" s="112">
        <v>280</v>
      </c>
      <c r="B104" s="112" t="s">
        <v>104</v>
      </c>
      <c r="C104" s="112">
        <v>15</v>
      </c>
      <c r="D104" s="112">
        <v>2024</v>
      </c>
      <c r="E104" s="112">
        <v>6739334.5803183187</v>
      </c>
      <c r="F104" s="112">
        <v>2920811.8</v>
      </c>
      <c r="G104" s="112">
        <v>796478</v>
      </c>
      <c r="H104" s="112">
        <v>529076.32282638666</v>
      </c>
      <c r="I104" s="112">
        <v>2034889.4025898704</v>
      </c>
      <c r="J104" s="112">
        <v>515568.80649195891</v>
      </c>
      <c r="K104" s="112">
        <v>105036.56164960016</v>
      </c>
      <c r="L104" s="112">
        <v>-259196</v>
      </c>
      <c r="M104" s="112">
        <v>-27730.86</v>
      </c>
      <c r="N104" s="112">
        <v>15925.862649290193</v>
      </c>
      <c r="O104" s="112">
        <v>-183315.73550644077</v>
      </c>
      <c r="P104" s="130">
        <f t="shared" si="14"/>
        <v>-291790.41961765382</v>
      </c>
      <c r="Q104" s="130">
        <f t="shared" si="12"/>
        <v>-144.16522708382107</v>
      </c>
      <c r="R104" s="112">
        <v>15233532.26</v>
      </c>
      <c r="S104" s="112">
        <v>6175537.0099999998</v>
      </c>
      <c r="T104" s="112">
        <v>793497.62970264547</v>
      </c>
      <c r="U104" s="112">
        <v>6066531.8348427098</v>
      </c>
      <c r="V104" s="112">
        <v>1719491.6411110202</v>
      </c>
      <c r="W104" s="112">
        <v>509551.14</v>
      </c>
      <c r="X104" s="150">
        <f t="shared" si="13"/>
        <v>31076.995656376705</v>
      </c>
      <c r="Y104" s="150">
        <f t="shared" si="9"/>
        <v>15.354246865798768</v>
      </c>
      <c r="Z104" s="128">
        <f t="shared" si="11"/>
        <v>-322867.41527403053</v>
      </c>
      <c r="AA104" s="128">
        <f t="shared" si="10"/>
        <v>-159.51947394961982</v>
      </c>
    </row>
    <row r="105" spans="1:27" s="113" customFormat="1" ht="15" x14ac:dyDescent="0.2">
      <c r="A105" s="112">
        <v>284</v>
      </c>
      <c r="B105" s="112" t="s">
        <v>105</v>
      </c>
      <c r="C105" s="112">
        <v>2</v>
      </c>
      <c r="D105" s="112">
        <v>2227</v>
      </c>
      <c r="E105" s="112">
        <v>7156106.7830087766</v>
      </c>
      <c r="F105" s="112">
        <v>2705008.11</v>
      </c>
      <c r="G105" s="112">
        <v>539287</v>
      </c>
      <c r="H105" s="112">
        <v>398603.07077885524</v>
      </c>
      <c r="I105" s="112">
        <v>1147932.6851701292</v>
      </c>
      <c r="J105" s="112">
        <v>478730.96189215779</v>
      </c>
      <c r="K105" s="112">
        <v>495986.30034370022</v>
      </c>
      <c r="L105" s="112">
        <v>739685</v>
      </c>
      <c r="M105" s="112">
        <v>18199.259999999998</v>
      </c>
      <c r="N105" s="112">
        <v>19058.830743906481</v>
      </c>
      <c r="O105" s="112">
        <v>-201701.65166642473</v>
      </c>
      <c r="P105" s="130">
        <f t="shared" si="14"/>
        <v>-815317.21574645396</v>
      </c>
      <c r="Q105" s="130">
        <f t="shared" si="12"/>
        <v>-366.10562000289804</v>
      </c>
      <c r="R105" s="112">
        <v>17499748.85678</v>
      </c>
      <c r="S105" s="112">
        <v>6717234.79</v>
      </c>
      <c r="T105" s="112">
        <v>597816.56862956309</v>
      </c>
      <c r="U105" s="112">
        <v>6945112.2410172271</v>
      </c>
      <c r="V105" s="112">
        <v>1596632.4512835755</v>
      </c>
      <c r="W105" s="112">
        <v>1297171.26</v>
      </c>
      <c r="X105" s="150">
        <f t="shared" si="13"/>
        <v>-345781.54584963247</v>
      </c>
      <c r="Y105" s="150">
        <f t="shared" si="9"/>
        <v>-155.26786971245284</v>
      </c>
      <c r="Z105" s="128">
        <f t="shared" si="11"/>
        <v>-469535.66989682149</v>
      </c>
      <c r="AA105" s="128">
        <f t="shared" si="10"/>
        <v>-210.8377502904452</v>
      </c>
    </row>
    <row r="106" spans="1:27" s="113" customFormat="1" ht="15" x14ac:dyDescent="0.2">
      <c r="A106" s="112">
        <v>285</v>
      </c>
      <c r="B106" s="112" t="s">
        <v>106</v>
      </c>
      <c r="C106" s="112">
        <v>8</v>
      </c>
      <c r="D106" s="112">
        <v>50617</v>
      </c>
      <c r="E106" s="112">
        <v>132891600.04066405</v>
      </c>
      <c r="F106" s="112">
        <v>95563976.780000001</v>
      </c>
      <c r="G106" s="112">
        <v>16373197</v>
      </c>
      <c r="H106" s="112">
        <v>11785838.684416607</v>
      </c>
      <c r="I106" s="112">
        <v>13879206.827607723</v>
      </c>
      <c r="J106" s="112">
        <v>7648979.9037510864</v>
      </c>
      <c r="K106" s="112">
        <v>-9374034.1984421462</v>
      </c>
      <c r="L106" s="112">
        <v>-1698135</v>
      </c>
      <c r="M106" s="112">
        <v>2662051.0299999998</v>
      </c>
      <c r="N106" s="112">
        <v>560886.23626076255</v>
      </c>
      <c r="O106" s="112">
        <v>-4584433.0949256485</v>
      </c>
      <c r="P106" s="130">
        <f t="shared" si="14"/>
        <v>-74065.87199562788</v>
      </c>
      <c r="Q106" s="130">
        <f t="shared" si="12"/>
        <v>-1.4632608016205599</v>
      </c>
      <c r="R106" s="112">
        <v>385720305.81999999</v>
      </c>
      <c r="S106" s="112">
        <v>213612996.69</v>
      </c>
      <c r="T106" s="112">
        <v>17676154.945250008</v>
      </c>
      <c r="U106" s="112">
        <v>108346603.88713506</v>
      </c>
      <c r="V106" s="112">
        <v>25510381.624942832</v>
      </c>
      <c r="W106" s="112">
        <v>17337113.030000001</v>
      </c>
      <c r="X106" s="150">
        <f t="shared" si="13"/>
        <v>-3237055.6426721215</v>
      </c>
      <c r="Y106" s="150">
        <f t="shared" si="9"/>
        <v>-63.951945841755169</v>
      </c>
      <c r="Z106" s="128">
        <f t="shared" si="11"/>
        <v>3162989.7706764936</v>
      </c>
      <c r="AA106" s="128">
        <f t="shared" si="10"/>
        <v>62.488685040134612</v>
      </c>
    </row>
    <row r="107" spans="1:27" s="113" customFormat="1" ht="15" x14ac:dyDescent="0.2">
      <c r="A107" s="112">
        <v>286</v>
      </c>
      <c r="B107" s="112" t="s">
        <v>107</v>
      </c>
      <c r="C107" s="112">
        <v>8</v>
      </c>
      <c r="D107" s="112">
        <v>79429</v>
      </c>
      <c r="E107" s="112">
        <v>211304062.30641818</v>
      </c>
      <c r="F107" s="112">
        <v>135324382.36000001</v>
      </c>
      <c r="G107" s="112">
        <v>29514787</v>
      </c>
      <c r="H107" s="112">
        <v>21486250.481410827</v>
      </c>
      <c r="I107" s="112">
        <v>14925006.356013276</v>
      </c>
      <c r="J107" s="112">
        <v>12969757.757887859</v>
      </c>
      <c r="K107" s="112">
        <v>-15053612.211614927</v>
      </c>
      <c r="L107" s="112">
        <v>-7243028</v>
      </c>
      <c r="M107" s="112">
        <v>9075700.6999999993</v>
      </c>
      <c r="N107" s="112">
        <v>864198.66901548929</v>
      </c>
      <c r="O107" s="112">
        <v>-7193965.1954254378</v>
      </c>
      <c r="P107" s="130">
        <f t="shared" si="14"/>
        <v>-16634584.389131099</v>
      </c>
      <c r="Q107" s="130">
        <f t="shared" si="12"/>
        <v>-209.42709072418259</v>
      </c>
      <c r="R107" s="112">
        <v>589183234.13999999</v>
      </c>
      <c r="S107" s="112">
        <v>315548451.81</v>
      </c>
      <c r="T107" s="112">
        <v>32224630.157549959</v>
      </c>
      <c r="U107" s="112">
        <v>142226775.90896529</v>
      </c>
      <c r="V107" s="112">
        <v>43255894.792523317</v>
      </c>
      <c r="W107" s="112">
        <v>31347459.699999999</v>
      </c>
      <c r="X107" s="150">
        <f t="shared" si="13"/>
        <v>-24580021.770961404</v>
      </c>
      <c r="Y107" s="150">
        <f t="shared" si="9"/>
        <v>-309.45903600651405</v>
      </c>
      <c r="Z107" s="128">
        <f t="shared" si="11"/>
        <v>7945437.3818303049</v>
      </c>
      <c r="AA107" s="128">
        <f t="shared" si="10"/>
        <v>100.03194528233145</v>
      </c>
    </row>
    <row r="108" spans="1:27" s="113" customFormat="1" ht="15" x14ac:dyDescent="0.2">
      <c r="A108" s="112">
        <v>287</v>
      </c>
      <c r="B108" s="112" t="s">
        <v>108</v>
      </c>
      <c r="C108" s="112">
        <v>15</v>
      </c>
      <c r="D108" s="112">
        <v>6242</v>
      </c>
      <c r="E108" s="112">
        <v>21266780.698819254</v>
      </c>
      <c r="F108" s="112">
        <v>9852703.5999999996</v>
      </c>
      <c r="G108" s="112">
        <v>3074077</v>
      </c>
      <c r="H108" s="112">
        <v>1280726.6268710694</v>
      </c>
      <c r="I108" s="112">
        <v>3203748.0391257778</v>
      </c>
      <c r="J108" s="112">
        <v>1394564.1116987979</v>
      </c>
      <c r="K108" s="112">
        <v>1344414.7852380527</v>
      </c>
      <c r="L108" s="112">
        <v>91417</v>
      </c>
      <c r="M108" s="112">
        <v>-275996.94</v>
      </c>
      <c r="N108" s="112">
        <v>58685.977783433154</v>
      </c>
      <c r="O108" s="112">
        <v>-565344.27916561428</v>
      </c>
      <c r="P108" s="130">
        <f t="shared" si="14"/>
        <v>-1807784.7772677355</v>
      </c>
      <c r="Q108" s="130">
        <f t="shared" si="12"/>
        <v>-289.61627319252409</v>
      </c>
      <c r="R108" s="112">
        <v>51428274.170000002</v>
      </c>
      <c r="S108" s="112">
        <v>22180495.530000001</v>
      </c>
      <c r="T108" s="112">
        <v>1920807.0723904532</v>
      </c>
      <c r="U108" s="112">
        <v>18846870.116298445</v>
      </c>
      <c r="V108" s="112">
        <v>4651059.7671251819</v>
      </c>
      <c r="W108" s="112">
        <v>2889497.06</v>
      </c>
      <c r="X108" s="150">
        <f t="shared" si="13"/>
        <v>-939544.62418591976</v>
      </c>
      <c r="Y108" s="150">
        <f t="shared" si="9"/>
        <v>-150.5198052204293</v>
      </c>
      <c r="Z108" s="128">
        <f t="shared" si="11"/>
        <v>-868240.15308181569</v>
      </c>
      <c r="AA108" s="128">
        <f t="shared" si="10"/>
        <v>-139.09646797209479</v>
      </c>
    </row>
    <row r="109" spans="1:27" s="113" customFormat="1" ht="15" x14ac:dyDescent="0.2">
      <c r="A109" s="112">
        <v>288</v>
      </c>
      <c r="B109" s="112" t="s">
        <v>109</v>
      </c>
      <c r="C109" s="112">
        <v>15</v>
      </c>
      <c r="D109" s="112">
        <v>6405</v>
      </c>
      <c r="E109" s="112">
        <v>17170848.338464294</v>
      </c>
      <c r="F109" s="112">
        <v>10202759.810000001</v>
      </c>
      <c r="G109" s="112">
        <v>1793312</v>
      </c>
      <c r="H109" s="112">
        <v>2025978.8347168285</v>
      </c>
      <c r="I109" s="112">
        <v>5985264.7068657856</v>
      </c>
      <c r="J109" s="112">
        <v>1294172.2385443882</v>
      </c>
      <c r="K109" s="112">
        <v>3202.2815455690056</v>
      </c>
      <c r="L109" s="112">
        <v>99419</v>
      </c>
      <c r="M109" s="112">
        <v>-160276.22</v>
      </c>
      <c r="N109" s="112">
        <v>58474.470558481189</v>
      </c>
      <c r="O109" s="112">
        <v>-580107.35470294137</v>
      </c>
      <c r="P109" s="130">
        <f t="shared" si="14"/>
        <v>3551351.4290638193</v>
      </c>
      <c r="Q109" s="130">
        <f t="shared" si="12"/>
        <v>554.46548463135355</v>
      </c>
      <c r="R109" s="112">
        <v>43125184.200000003</v>
      </c>
      <c r="S109" s="112">
        <v>22111353.370000001</v>
      </c>
      <c r="T109" s="112">
        <v>3038520.7838965403</v>
      </c>
      <c r="U109" s="112">
        <v>15151207.48135066</v>
      </c>
      <c r="V109" s="112">
        <v>4316239.3036858812</v>
      </c>
      <c r="W109" s="112">
        <v>1732454.78</v>
      </c>
      <c r="X109" s="150">
        <f t="shared" si="13"/>
        <v>3224591.5189330801</v>
      </c>
      <c r="Y109" s="150">
        <f t="shared" si="9"/>
        <v>503.44910521984076</v>
      </c>
      <c r="Z109" s="128">
        <f t="shared" si="11"/>
        <v>326759.91013073921</v>
      </c>
      <c r="AA109" s="128">
        <f t="shared" si="10"/>
        <v>51.016379411512759</v>
      </c>
    </row>
    <row r="110" spans="1:27" s="113" customFormat="1" ht="15" x14ac:dyDescent="0.2">
      <c r="A110" s="112">
        <v>290</v>
      </c>
      <c r="B110" s="112" t="s">
        <v>110</v>
      </c>
      <c r="C110" s="112">
        <v>18</v>
      </c>
      <c r="D110" s="112">
        <v>7755</v>
      </c>
      <c r="E110" s="112">
        <v>22835892.981689408</v>
      </c>
      <c r="F110" s="112">
        <v>11343042.74</v>
      </c>
      <c r="G110" s="112">
        <v>2288714</v>
      </c>
      <c r="H110" s="112">
        <v>2908500.8625591183</v>
      </c>
      <c r="I110" s="112">
        <v>5841377.3472862486</v>
      </c>
      <c r="J110" s="112">
        <v>1653615.2453967961</v>
      </c>
      <c r="K110" s="112">
        <v>398281.32944976032</v>
      </c>
      <c r="L110" s="112">
        <v>-580173</v>
      </c>
      <c r="M110" s="112">
        <v>-183907.88</v>
      </c>
      <c r="N110" s="112">
        <v>67329.862183248682</v>
      </c>
      <c r="O110" s="112">
        <v>-702378.22571761278</v>
      </c>
      <c r="P110" s="130">
        <f t="shared" si="14"/>
        <v>198509.29946815595</v>
      </c>
      <c r="Q110" s="130">
        <f t="shared" si="12"/>
        <v>25.597588583901477</v>
      </c>
      <c r="R110" s="112">
        <v>66421278.799529165</v>
      </c>
      <c r="S110" s="112">
        <v>24767350.899999999</v>
      </c>
      <c r="T110" s="112">
        <v>4362108.9072740087</v>
      </c>
      <c r="U110" s="112">
        <v>31275962.566140302</v>
      </c>
      <c r="V110" s="112">
        <v>5515030.3049179669</v>
      </c>
      <c r="W110" s="112">
        <v>1524633.12</v>
      </c>
      <c r="X110" s="150">
        <f t="shared" si="13"/>
        <v>1023806.9988031089</v>
      </c>
      <c r="Y110" s="150">
        <f t="shared" si="9"/>
        <v>132.01895535823454</v>
      </c>
      <c r="Z110" s="128">
        <f t="shared" si="11"/>
        <v>-825297.69933495298</v>
      </c>
      <c r="AA110" s="128">
        <f t="shared" si="10"/>
        <v>-106.42136677433307</v>
      </c>
    </row>
    <row r="111" spans="1:27" s="113" customFormat="1" ht="15" x14ac:dyDescent="0.2">
      <c r="A111" s="112">
        <v>291</v>
      </c>
      <c r="B111" s="112" t="s">
        <v>111</v>
      </c>
      <c r="C111" s="112">
        <v>6</v>
      </c>
      <c r="D111" s="112">
        <v>2119</v>
      </c>
      <c r="E111" s="112">
        <v>8148176.7248671483</v>
      </c>
      <c r="F111" s="112">
        <v>3010790</v>
      </c>
      <c r="G111" s="112">
        <v>1573605</v>
      </c>
      <c r="H111" s="112">
        <v>930176.83198450541</v>
      </c>
      <c r="I111" s="112">
        <v>-24346.200333576311</v>
      </c>
      <c r="J111" s="112">
        <v>446032.02819678537</v>
      </c>
      <c r="K111" s="112">
        <v>1054656.6899326986</v>
      </c>
      <c r="L111" s="112">
        <v>-96129</v>
      </c>
      <c r="M111" s="112">
        <v>27222.93</v>
      </c>
      <c r="N111" s="112">
        <v>18580.019658459034</v>
      </c>
      <c r="O111" s="112">
        <v>-191919.98198525101</v>
      </c>
      <c r="P111" s="130">
        <f t="shared" si="14"/>
        <v>-1399508.4074135283</v>
      </c>
      <c r="Q111" s="130">
        <f t="shared" si="12"/>
        <v>-660.4570115212498</v>
      </c>
      <c r="R111" s="112">
        <v>19414082.629999999</v>
      </c>
      <c r="S111" s="112">
        <v>6651544.0599999996</v>
      </c>
      <c r="T111" s="112">
        <v>1395059.8043039283</v>
      </c>
      <c r="U111" s="112">
        <v>7931140.799128619</v>
      </c>
      <c r="V111" s="112">
        <v>1487577.0886346849</v>
      </c>
      <c r="W111" s="112">
        <v>1504698.93</v>
      </c>
      <c r="X111" s="150">
        <f t="shared" si="13"/>
        <v>-444061.94793276861</v>
      </c>
      <c r="Y111" s="150">
        <f t="shared" si="9"/>
        <v>-209.56203300272233</v>
      </c>
      <c r="Z111" s="128">
        <f t="shared" si="11"/>
        <v>-955446.45948075969</v>
      </c>
      <c r="AA111" s="128">
        <f t="shared" si="10"/>
        <v>-450.89497851852747</v>
      </c>
    </row>
    <row r="112" spans="1:27" s="113" customFormat="1" ht="15" x14ac:dyDescent="0.2">
      <c r="A112" s="112">
        <v>297</v>
      </c>
      <c r="B112" s="112" t="s">
        <v>112</v>
      </c>
      <c r="C112" s="112">
        <v>11</v>
      </c>
      <c r="D112" s="112">
        <v>122594</v>
      </c>
      <c r="E112" s="112">
        <v>309119587.75516611</v>
      </c>
      <c r="F112" s="112">
        <v>192440356.63</v>
      </c>
      <c r="G112" s="112">
        <v>46998090</v>
      </c>
      <c r="H112" s="112">
        <v>26278927.810177729</v>
      </c>
      <c r="I112" s="112">
        <v>35408319.021848157</v>
      </c>
      <c r="J112" s="112">
        <v>18810094.740516961</v>
      </c>
      <c r="K112" s="112">
        <v>-12747671.117118452</v>
      </c>
      <c r="L112" s="112">
        <v>-1586408</v>
      </c>
      <c r="M112" s="112">
        <v>13135991.68</v>
      </c>
      <c r="N112" s="112">
        <v>1272950.6080519343</v>
      </c>
      <c r="O112" s="112">
        <v>-11103463.082350099</v>
      </c>
      <c r="P112" s="130">
        <f t="shared" si="14"/>
        <v>-212399.46403986216</v>
      </c>
      <c r="Q112" s="130">
        <f t="shared" si="12"/>
        <v>-1.7325437137205912</v>
      </c>
      <c r="R112" s="112">
        <v>811796486.60000002</v>
      </c>
      <c r="S112" s="112">
        <v>460591283.86000001</v>
      </c>
      <c r="T112" s="112">
        <v>39412587.615162492</v>
      </c>
      <c r="U112" s="112">
        <v>184175656.63352802</v>
      </c>
      <c r="V112" s="112">
        <v>62734207.864318751</v>
      </c>
      <c r="W112" s="112">
        <v>58547673.68</v>
      </c>
      <c r="X112" s="150">
        <f t="shared" si="13"/>
        <v>-6335076.9469908476</v>
      </c>
      <c r="Y112" s="150">
        <f t="shared" si="9"/>
        <v>-51.675260999648003</v>
      </c>
      <c r="Z112" s="128">
        <f t="shared" si="11"/>
        <v>6122677.4829509854</v>
      </c>
      <c r="AA112" s="128">
        <f t="shared" si="10"/>
        <v>49.942717285927415</v>
      </c>
    </row>
    <row r="113" spans="1:27" s="113" customFormat="1" ht="15" x14ac:dyDescent="0.2">
      <c r="A113" s="112">
        <v>300</v>
      </c>
      <c r="B113" s="112" t="s">
        <v>113</v>
      </c>
      <c r="C113" s="112">
        <v>14</v>
      </c>
      <c r="D113" s="112">
        <v>3437</v>
      </c>
      <c r="E113" s="112">
        <v>10264616.17367799</v>
      </c>
      <c r="F113" s="112">
        <v>4559630.3099999996</v>
      </c>
      <c r="G113" s="112">
        <v>959934</v>
      </c>
      <c r="H113" s="112">
        <v>625214.08131661091</v>
      </c>
      <c r="I113" s="112">
        <v>2286437.5600698441</v>
      </c>
      <c r="J113" s="112">
        <v>752239.10934231849</v>
      </c>
      <c r="K113" s="112">
        <v>1409171.1510585283</v>
      </c>
      <c r="L113" s="112">
        <v>960661</v>
      </c>
      <c r="M113" s="112">
        <v>63633.49</v>
      </c>
      <c r="N113" s="112">
        <v>27920.395179012787</v>
      </c>
      <c r="O113" s="112">
        <v>-311292.58050179691</v>
      </c>
      <c r="P113" s="130">
        <f t="shared" si="14"/>
        <v>1068932.3427865282</v>
      </c>
      <c r="Q113" s="130">
        <f t="shared" si="12"/>
        <v>311.00737351950193</v>
      </c>
      <c r="R113" s="112">
        <v>26508412.069999997</v>
      </c>
      <c r="S113" s="112">
        <v>10416746.24</v>
      </c>
      <c r="T113" s="112">
        <v>937683.03395471</v>
      </c>
      <c r="U113" s="112">
        <v>12498460.150815271</v>
      </c>
      <c r="V113" s="112">
        <v>2508819.0835903282</v>
      </c>
      <c r="W113" s="112">
        <v>1984228.49</v>
      </c>
      <c r="X113" s="150">
        <f t="shared" si="13"/>
        <v>1837524.9283603132</v>
      </c>
      <c r="Y113" s="150">
        <f t="shared" si="9"/>
        <v>534.63047086421682</v>
      </c>
      <c r="Z113" s="128">
        <f t="shared" si="11"/>
        <v>-768592.58557378501</v>
      </c>
      <c r="AA113" s="128">
        <f t="shared" si="10"/>
        <v>-223.62309734471486</v>
      </c>
    </row>
    <row r="114" spans="1:27" s="113" customFormat="1" ht="15" x14ac:dyDescent="0.2">
      <c r="A114" s="112">
        <v>301</v>
      </c>
      <c r="B114" s="112" t="s">
        <v>114</v>
      </c>
      <c r="C114" s="112">
        <v>14</v>
      </c>
      <c r="D114" s="112">
        <v>19890</v>
      </c>
      <c r="E114" s="112">
        <v>52868629.764439464</v>
      </c>
      <c r="F114" s="112">
        <v>27016383.84</v>
      </c>
      <c r="G114" s="112">
        <v>5050320</v>
      </c>
      <c r="H114" s="112">
        <v>3803119.1867420832</v>
      </c>
      <c r="I114" s="112">
        <v>13844939.004117411</v>
      </c>
      <c r="J114" s="112">
        <v>4259249.4221404158</v>
      </c>
      <c r="K114" s="112">
        <v>-1709106.965171943</v>
      </c>
      <c r="L114" s="112">
        <v>-2569373</v>
      </c>
      <c r="M114" s="112">
        <v>11597754.74</v>
      </c>
      <c r="N114" s="112">
        <v>166425.45138604403</v>
      </c>
      <c r="O114" s="112">
        <v>-1801457.4996161596</v>
      </c>
      <c r="P114" s="130">
        <f t="shared" si="14"/>
        <v>6789624.4151583984</v>
      </c>
      <c r="Q114" s="130">
        <f t="shared" si="12"/>
        <v>341.35869357256905</v>
      </c>
      <c r="R114" s="112">
        <v>152358406.44999999</v>
      </c>
      <c r="S114" s="112">
        <v>61890786.579999998</v>
      </c>
      <c r="T114" s="112">
        <v>5703838.8035118291</v>
      </c>
      <c r="U114" s="112">
        <v>60924428.249818847</v>
      </c>
      <c r="V114" s="112">
        <v>14205172.397084527</v>
      </c>
      <c r="W114" s="112">
        <v>14078701.74</v>
      </c>
      <c r="X114" s="150">
        <f t="shared" si="13"/>
        <v>4444521.3204152286</v>
      </c>
      <c r="Y114" s="150">
        <f t="shared" si="9"/>
        <v>223.45506889970983</v>
      </c>
      <c r="Z114" s="128">
        <f t="shared" si="11"/>
        <v>2345103.0947431698</v>
      </c>
      <c r="AA114" s="128">
        <f t="shared" si="10"/>
        <v>117.90362467285922</v>
      </c>
    </row>
    <row r="115" spans="1:27" s="113" customFormat="1" ht="15" x14ac:dyDescent="0.2">
      <c r="A115" s="112">
        <v>304</v>
      </c>
      <c r="B115" s="112" t="s">
        <v>115</v>
      </c>
      <c r="C115" s="112">
        <v>2</v>
      </c>
      <c r="D115" s="112">
        <v>950</v>
      </c>
      <c r="E115" s="112">
        <v>2915057.364807304</v>
      </c>
      <c r="F115" s="112">
        <v>1148451</v>
      </c>
      <c r="G115" s="112">
        <v>1494642</v>
      </c>
      <c r="H115" s="112">
        <v>229739.97883870953</v>
      </c>
      <c r="I115" s="112">
        <v>203629.06231963728</v>
      </c>
      <c r="J115" s="112">
        <v>180052.12681472843</v>
      </c>
      <c r="K115" s="112">
        <v>-267775.09514843271</v>
      </c>
      <c r="L115" s="112">
        <v>-188510</v>
      </c>
      <c r="M115" s="112">
        <v>-7866.99</v>
      </c>
      <c r="N115" s="112">
        <v>11847.687898451757</v>
      </c>
      <c r="O115" s="112">
        <v>-86042.464788102152</v>
      </c>
      <c r="P115" s="130">
        <f t="shared" si="14"/>
        <v>-196890.05887231138</v>
      </c>
      <c r="Q115" s="130">
        <f t="shared" si="12"/>
        <v>-207.25269354980145</v>
      </c>
      <c r="R115" s="112">
        <v>8086600.1545199994</v>
      </c>
      <c r="S115" s="112">
        <v>3651621.78</v>
      </c>
      <c r="T115" s="112">
        <v>344559.22669643263</v>
      </c>
      <c r="U115" s="112">
        <v>1965865.1572953188</v>
      </c>
      <c r="V115" s="112">
        <v>600498.17429560807</v>
      </c>
      <c r="W115" s="112">
        <v>1298265.01</v>
      </c>
      <c r="X115" s="150">
        <f t="shared" si="13"/>
        <v>-225790.80623264052</v>
      </c>
      <c r="Y115" s="150">
        <f t="shared" si="9"/>
        <v>-237.6745328764637</v>
      </c>
      <c r="Z115" s="128">
        <f t="shared" si="11"/>
        <v>28900.747360329144</v>
      </c>
      <c r="AA115" s="128">
        <f t="shared" si="10"/>
        <v>30.421839326662255</v>
      </c>
    </row>
    <row r="116" spans="1:27" s="113" customFormat="1" ht="15" x14ac:dyDescent="0.2">
      <c r="A116" s="112">
        <v>305</v>
      </c>
      <c r="B116" s="112" t="s">
        <v>116</v>
      </c>
      <c r="C116" s="112">
        <v>17</v>
      </c>
      <c r="D116" s="112">
        <v>15146</v>
      </c>
      <c r="E116" s="112">
        <v>41404203.938219637</v>
      </c>
      <c r="F116" s="112">
        <v>18313051.760000002</v>
      </c>
      <c r="G116" s="112">
        <v>7836083</v>
      </c>
      <c r="H116" s="112">
        <v>3847773.2767319661</v>
      </c>
      <c r="I116" s="112">
        <v>10870612.799990298</v>
      </c>
      <c r="J116" s="112">
        <v>2744680.3713774914</v>
      </c>
      <c r="K116" s="112">
        <v>708301.42696446052</v>
      </c>
      <c r="L116" s="112">
        <v>-745181</v>
      </c>
      <c r="M116" s="112">
        <v>-1335752.1100000001</v>
      </c>
      <c r="N116" s="112">
        <v>130774.68748030943</v>
      </c>
      <c r="O116" s="112">
        <v>-1371788.6017690476</v>
      </c>
      <c r="P116" s="130">
        <f t="shared" si="14"/>
        <v>-405648.32744415849</v>
      </c>
      <c r="Q116" s="130">
        <f t="shared" si="12"/>
        <v>-26.782538455312196</v>
      </c>
      <c r="R116" s="112">
        <v>110874169.17971998</v>
      </c>
      <c r="S116" s="112">
        <v>45287368.659999996</v>
      </c>
      <c r="T116" s="112">
        <v>5770810.0759630594</v>
      </c>
      <c r="U116" s="112">
        <v>45997651.677155122</v>
      </c>
      <c r="V116" s="112">
        <v>9153879.941296827</v>
      </c>
      <c r="W116" s="112">
        <v>5755149.8899999997</v>
      </c>
      <c r="X116" s="150">
        <f t="shared" si="13"/>
        <v>1090691.0646950305</v>
      </c>
      <c r="Y116" s="150">
        <f t="shared" si="9"/>
        <v>72.011822573288683</v>
      </c>
      <c r="Z116" s="128">
        <f t="shared" si="11"/>
        <v>-1496339.3921391889</v>
      </c>
      <c r="AA116" s="128">
        <f t="shared" si="10"/>
        <v>-98.794361028600875</v>
      </c>
    </row>
    <row r="117" spans="1:27" s="113" customFormat="1" ht="15" x14ac:dyDescent="0.2">
      <c r="A117" s="112">
        <v>309</v>
      </c>
      <c r="B117" s="112" t="s">
        <v>117</v>
      </c>
      <c r="C117" s="112">
        <v>12</v>
      </c>
      <c r="D117" s="112">
        <v>6457</v>
      </c>
      <c r="E117" s="112">
        <v>16319206.873046134</v>
      </c>
      <c r="F117" s="112">
        <v>8703357.4800000004</v>
      </c>
      <c r="G117" s="112">
        <v>1573716</v>
      </c>
      <c r="H117" s="112">
        <v>1002093.6772570445</v>
      </c>
      <c r="I117" s="112">
        <v>4462631.7815837059</v>
      </c>
      <c r="J117" s="112">
        <v>1241762.1980564659</v>
      </c>
      <c r="K117" s="112">
        <v>-1325671.1750459524</v>
      </c>
      <c r="L117" s="112">
        <v>-552696</v>
      </c>
      <c r="M117" s="112">
        <v>-3937639.66</v>
      </c>
      <c r="N117" s="112">
        <v>51052.157900386141</v>
      </c>
      <c r="O117" s="112">
        <v>-584817.04751239531</v>
      </c>
      <c r="P117" s="130">
        <f t="shared" si="14"/>
        <v>-5685417.4608068783</v>
      </c>
      <c r="Q117" s="130">
        <f t="shared" si="12"/>
        <v>-880.50448517994084</v>
      </c>
      <c r="R117" s="112">
        <v>49696813.753668174</v>
      </c>
      <c r="S117" s="112">
        <v>19483555.02</v>
      </c>
      <c r="T117" s="112">
        <v>1502919.1882858069</v>
      </c>
      <c r="U117" s="112">
        <v>20720384.226599969</v>
      </c>
      <c r="V117" s="112">
        <v>4141444.7362207561</v>
      </c>
      <c r="W117" s="112">
        <v>-2916619.66</v>
      </c>
      <c r="X117" s="150">
        <f t="shared" si="13"/>
        <v>-6765130.2425616533</v>
      </c>
      <c r="Y117" s="150">
        <f t="shared" si="9"/>
        <v>-1047.7203411122275</v>
      </c>
      <c r="Z117" s="128">
        <f t="shared" si="11"/>
        <v>1079712.781754775</v>
      </c>
      <c r="AA117" s="128">
        <f t="shared" si="10"/>
        <v>167.21585593228667</v>
      </c>
    </row>
    <row r="118" spans="1:27" s="113" customFormat="1" ht="15" x14ac:dyDescent="0.2">
      <c r="A118" s="112">
        <v>312</v>
      </c>
      <c r="B118" s="112" t="s">
        <v>118</v>
      </c>
      <c r="C118" s="112">
        <v>13</v>
      </c>
      <c r="D118" s="112">
        <v>1196</v>
      </c>
      <c r="E118" s="112">
        <v>3313050.8370452384</v>
      </c>
      <c r="F118" s="112">
        <v>1723937.77</v>
      </c>
      <c r="G118" s="112">
        <v>482411</v>
      </c>
      <c r="H118" s="112">
        <v>819831.00314811338</v>
      </c>
      <c r="I118" s="112">
        <v>1061855.5349678551</v>
      </c>
      <c r="J118" s="112">
        <v>283825.71553729614</v>
      </c>
      <c r="K118" s="112">
        <v>-92523.861880266297</v>
      </c>
      <c r="L118" s="112">
        <v>-284203</v>
      </c>
      <c r="M118" s="112">
        <v>-128680.09</v>
      </c>
      <c r="N118" s="112">
        <v>10234.839264351636</v>
      </c>
      <c r="O118" s="112">
        <v>-108322.93461744228</v>
      </c>
      <c r="P118" s="130">
        <f t="shared" si="14"/>
        <v>455315.13937467011</v>
      </c>
      <c r="Q118" s="130">
        <f t="shared" si="12"/>
        <v>380.69827706912218</v>
      </c>
      <c r="R118" s="112">
        <v>9905085.6899999995</v>
      </c>
      <c r="S118" s="112">
        <v>3575801.33</v>
      </c>
      <c r="T118" s="112">
        <v>1229565.4326006174</v>
      </c>
      <c r="U118" s="112">
        <v>4393240.9073845968</v>
      </c>
      <c r="V118" s="112">
        <v>946597.11614330707</v>
      </c>
      <c r="W118" s="112">
        <v>69527.91</v>
      </c>
      <c r="X118" s="150">
        <f t="shared" si="13"/>
        <v>309647.00612852164</v>
      </c>
      <c r="Y118" s="150">
        <f t="shared" si="9"/>
        <v>258.90217903722544</v>
      </c>
      <c r="Z118" s="128">
        <f t="shared" si="11"/>
        <v>145668.13324614847</v>
      </c>
      <c r="AA118" s="128">
        <f t="shared" si="10"/>
        <v>121.79609803189672</v>
      </c>
    </row>
    <row r="119" spans="1:27" s="113" customFormat="1" ht="15" x14ac:dyDescent="0.2">
      <c r="A119" s="112">
        <v>316</v>
      </c>
      <c r="B119" s="112" t="s">
        <v>119</v>
      </c>
      <c r="C119" s="112">
        <v>7</v>
      </c>
      <c r="D119" s="112">
        <v>4198</v>
      </c>
      <c r="E119" s="112">
        <v>10935061.317170411</v>
      </c>
      <c r="F119" s="112">
        <v>7137479.8700000001</v>
      </c>
      <c r="G119" s="112">
        <v>1203218</v>
      </c>
      <c r="H119" s="112">
        <v>555955.21759108873</v>
      </c>
      <c r="I119" s="112">
        <v>2032619.0217546544</v>
      </c>
      <c r="J119" s="112">
        <v>827459.53426801274</v>
      </c>
      <c r="K119" s="112">
        <v>-213263.92770545735</v>
      </c>
      <c r="L119" s="112">
        <v>-1102722</v>
      </c>
      <c r="M119" s="112">
        <v>74621.88</v>
      </c>
      <c r="N119" s="112">
        <v>39481.782279182269</v>
      </c>
      <c r="O119" s="112">
        <v>-380217.12334784504</v>
      </c>
      <c r="P119" s="130">
        <f t="shared" si="14"/>
        <v>-760429.06233077496</v>
      </c>
      <c r="Q119" s="130">
        <f t="shared" si="12"/>
        <v>-181.14079617217126</v>
      </c>
      <c r="R119" s="112">
        <v>28042199.710298002</v>
      </c>
      <c r="S119" s="112">
        <v>15583935.92</v>
      </c>
      <c r="T119" s="112">
        <v>833810.03523778555</v>
      </c>
      <c r="U119" s="112">
        <v>7688445.8136950927</v>
      </c>
      <c r="V119" s="112">
        <v>2759689.3656398058</v>
      </c>
      <c r="W119" s="112">
        <v>175117.88</v>
      </c>
      <c r="X119" s="150">
        <f t="shared" si="13"/>
        <v>-1001200.695725318</v>
      </c>
      <c r="Y119" s="150">
        <f t="shared" si="9"/>
        <v>-238.49468692837496</v>
      </c>
      <c r="Z119" s="128">
        <f t="shared" si="11"/>
        <v>240771.63339454308</v>
      </c>
      <c r="AA119" s="128">
        <f t="shared" si="10"/>
        <v>57.35389075620369</v>
      </c>
    </row>
    <row r="120" spans="1:27" s="113" customFormat="1" ht="15" x14ac:dyDescent="0.2">
      <c r="A120" s="112">
        <v>317</v>
      </c>
      <c r="B120" s="112" t="s">
        <v>120</v>
      </c>
      <c r="C120" s="112">
        <v>17</v>
      </c>
      <c r="D120" s="112">
        <v>2474</v>
      </c>
      <c r="E120" s="112">
        <v>7980343.5094503295</v>
      </c>
      <c r="F120" s="112">
        <v>2957595.57</v>
      </c>
      <c r="G120" s="112">
        <v>638158</v>
      </c>
      <c r="H120" s="112">
        <v>769298.68820589676</v>
      </c>
      <c r="I120" s="112">
        <v>3191721.8498324733</v>
      </c>
      <c r="J120" s="112">
        <v>569123.00038735685</v>
      </c>
      <c r="K120" s="112">
        <v>603531.88054677029</v>
      </c>
      <c r="L120" s="112">
        <v>50206</v>
      </c>
      <c r="M120" s="112">
        <v>-378031.07</v>
      </c>
      <c r="N120" s="112">
        <v>17559.214140774977</v>
      </c>
      <c r="O120" s="112">
        <v>-224072.69251133129</v>
      </c>
      <c r="P120" s="130">
        <f t="shared" si="14"/>
        <v>214746.93115160987</v>
      </c>
      <c r="Q120" s="130">
        <f t="shared" si="12"/>
        <v>86.801508145355641</v>
      </c>
      <c r="R120" s="112">
        <v>19863585.629999999</v>
      </c>
      <c r="S120" s="112">
        <v>6453185.2199999997</v>
      </c>
      <c r="T120" s="112">
        <v>1153778.1210160956</v>
      </c>
      <c r="U120" s="112">
        <v>10525233.454705406</v>
      </c>
      <c r="V120" s="112">
        <v>1898102.114805402</v>
      </c>
      <c r="W120" s="112">
        <v>310332.93</v>
      </c>
      <c r="X120" s="150">
        <f t="shared" si="13"/>
        <v>477046.21052690223</v>
      </c>
      <c r="Y120" s="150">
        <f t="shared" si="9"/>
        <v>192.8238522744148</v>
      </c>
      <c r="Z120" s="128">
        <f t="shared" si="11"/>
        <v>-262299.27937529236</v>
      </c>
      <c r="AA120" s="128">
        <f t="shared" si="10"/>
        <v>-106.02234412905916</v>
      </c>
    </row>
    <row r="121" spans="1:27" s="113" customFormat="1" ht="15" x14ac:dyDescent="0.2">
      <c r="A121" s="112">
        <v>320</v>
      </c>
      <c r="B121" s="112" t="s">
        <v>121</v>
      </c>
      <c r="C121" s="112">
        <v>19</v>
      </c>
      <c r="D121" s="112">
        <v>6996</v>
      </c>
      <c r="E121" s="112">
        <v>20740078.715890549</v>
      </c>
      <c r="F121" s="112">
        <v>10880193.619999999</v>
      </c>
      <c r="G121" s="112">
        <v>4501174</v>
      </c>
      <c r="H121" s="112">
        <v>1159696.1992567405</v>
      </c>
      <c r="I121" s="112">
        <v>3486645.1223209403</v>
      </c>
      <c r="J121" s="112">
        <v>1319142.2897712681</v>
      </c>
      <c r="K121" s="112">
        <v>428143.17379731592</v>
      </c>
      <c r="L121" s="112">
        <v>-305796</v>
      </c>
      <c r="M121" s="112">
        <v>8007293.9000000004</v>
      </c>
      <c r="N121" s="112">
        <v>65590.25912833793</v>
      </c>
      <c r="O121" s="112">
        <v>-633634.82490269747</v>
      </c>
      <c r="P121" s="130">
        <f t="shared" si="14"/>
        <v>8168369.0234813541</v>
      </c>
      <c r="Q121" s="130">
        <f t="shared" si="12"/>
        <v>1167.5770473815544</v>
      </c>
      <c r="R121" s="112">
        <v>60336269.240000002</v>
      </c>
      <c r="S121" s="112">
        <v>24794116.829999998</v>
      </c>
      <c r="T121" s="112">
        <v>1739288.1623760622</v>
      </c>
      <c r="U121" s="112">
        <v>26196052.277605809</v>
      </c>
      <c r="V121" s="112">
        <v>4399517.798858773</v>
      </c>
      <c r="W121" s="112">
        <v>12202671.9</v>
      </c>
      <c r="X121" s="150">
        <f t="shared" si="13"/>
        <v>8995377.7288406417</v>
      </c>
      <c r="Y121" s="150">
        <f t="shared" si="9"/>
        <v>1285.7886976616126</v>
      </c>
      <c r="Z121" s="128">
        <f t="shared" si="11"/>
        <v>-827008.70535928756</v>
      </c>
      <c r="AA121" s="128">
        <f t="shared" si="10"/>
        <v>-118.21165028005825</v>
      </c>
    </row>
    <row r="122" spans="1:27" s="113" customFormat="1" ht="15" x14ac:dyDescent="0.2">
      <c r="A122" s="112">
        <v>322</v>
      </c>
      <c r="B122" s="112" t="s">
        <v>122</v>
      </c>
      <c r="C122" s="112">
        <v>2</v>
      </c>
      <c r="D122" s="112">
        <v>6549</v>
      </c>
      <c r="E122" s="112">
        <v>19772717.265342195</v>
      </c>
      <c r="F122" s="112">
        <v>8019377.2300000004</v>
      </c>
      <c r="G122" s="112">
        <v>3502416</v>
      </c>
      <c r="H122" s="112">
        <v>1071233.6668841965</v>
      </c>
      <c r="I122" s="112">
        <v>6529992.5903664017</v>
      </c>
      <c r="J122" s="112">
        <v>1238023.7177783982</v>
      </c>
      <c r="K122" s="112">
        <v>1132721.2076239495</v>
      </c>
      <c r="L122" s="112">
        <v>-494756</v>
      </c>
      <c r="M122" s="112">
        <v>-93990.1</v>
      </c>
      <c r="N122" s="112">
        <v>59521.72225518374</v>
      </c>
      <c r="O122" s="112">
        <v>-593149.58094450622</v>
      </c>
      <c r="P122" s="130">
        <f t="shared" si="14"/>
        <v>598673.18862143531</v>
      </c>
      <c r="Q122" s="130">
        <f t="shared" si="12"/>
        <v>91.4144432159773</v>
      </c>
      <c r="R122" s="112">
        <v>49075298.922600001</v>
      </c>
      <c r="S122" s="112">
        <v>20636544.280000001</v>
      </c>
      <c r="T122" s="112">
        <v>1606613.9021103252</v>
      </c>
      <c r="U122" s="112">
        <v>21514092.061993629</v>
      </c>
      <c r="V122" s="112">
        <v>4128976.3992933631</v>
      </c>
      <c r="W122" s="112">
        <v>2913669.9</v>
      </c>
      <c r="X122" s="150">
        <f t="shared" si="13"/>
        <v>1724597.6207973137</v>
      </c>
      <c r="Y122" s="150">
        <f t="shared" si="9"/>
        <v>263.33755089285597</v>
      </c>
      <c r="Z122" s="128">
        <f t="shared" si="11"/>
        <v>-1125924.4321758784</v>
      </c>
      <c r="AA122" s="128">
        <f t="shared" si="10"/>
        <v>-171.92310767687869</v>
      </c>
    </row>
    <row r="123" spans="1:27" s="113" customFormat="1" ht="15" x14ac:dyDescent="0.2">
      <c r="A123" s="112">
        <v>398</v>
      </c>
      <c r="B123" s="112" t="s">
        <v>123</v>
      </c>
      <c r="C123" s="112">
        <v>7</v>
      </c>
      <c r="D123" s="112">
        <v>120175</v>
      </c>
      <c r="E123" s="112">
        <v>354799237.04704815</v>
      </c>
      <c r="F123" s="112">
        <v>189327271.81999999</v>
      </c>
      <c r="G123" s="112">
        <v>44020339</v>
      </c>
      <c r="H123" s="112">
        <v>28826930.071860287</v>
      </c>
      <c r="I123" s="112">
        <v>38540004.72241725</v>
      </c>
      <c r="J123" s="112">
        <v>17900798.732980557</v>
      </c>
      <c r="K123" s="112">
        <v>9529173.0882378947</v>
      </c>
      <c r="L123" s="112">
        <v>-3860814</v>
      </c>
      <c r="M123" s="112">
        <v>4296476.55</v>
      </c>
      <c r="N123" s="112">
        <v>1271255.1184672143</v>
      </c>
      <c r="O123" s="112">
        <v>-10884371.795694921</v>
      </c>
      <c r="P123" s="130">
        <f t="shared" si="14"/>
        <v>-35832173.738779902</v>
      </c>
      <c r="Q123" s="130">
        <f t="shared" si="12"/>
        <v>-298.1666215001448</v>
      </c>
      <c r="R123" s="112">
        <v>813523777.38944554</v>
      </c>
      <c r="S123" s="112">
        <v>455830107.43000001</v>
      </c>
      <c r="T123" s="112">
        <v>43234028.242709801</v>
      </c>
      <c r="U123" s="112">
        <v>190467314.55373392</v>
      </c>
      <c r="V123" s="112">
        <v>59701582.801346004</v>
      </c>
      <c r="W123" s="112">
        <v>44456001.549999997</v>
      </c>
      <c r="X123" s="150">
        <f t="shared" si="13"/>
        <v>-19834742.81165576</v>
      </c>
      <c r="Y123" s="150">
        <f t="shared" si="9"/>
        <v>-165.04882722409619</v>
      </c>
      <c r="Z123" s="128">
        <f t="shared" si="11"/>
        <v>-15997430.927124143</v>
      </c>
      <c r="AA123" s="128">
        <f t="shared" si="10"/>
        <v>-133.11779427604861</v>
      </c>
    </row>
    <row r="124" spans="1:27" s="113" customFormat="1" ht="15" x14ac:dyDescent="0.2">
      <c r="A124" s="112">
        <v>399</v>
      </c>
      <c r="B124" s="112" t="s">
        <v>124</v>
      </c>
      <c r="C124" s="112">
        <v>15</v>
      </c>
      <c r="D124" s="112">
        <v>7817</v>
      </c>
      <c r="E124" s="112">
        <v>20934898.923957903</v>
      </c>
      <c r="F124" s="112">
        <v>14012770.470000001</v>
      </c>
      <c r="G124" s="112">
        <v>1538618</v>
      </c>
      <c r="H124" s="112">
        <v>876537.91655347135</v>
      </c>
      <c r="I124" s="112">
        <v>7253233.2517776377</v>
      </c>
      <c r="J124" s="112">
        <v>1333003.1788775139</v>
      </c>
      <c r="K124" s="112">
        <v>-1522000.7555946151</v>
      </c>
      <c r="L124" s="112">
        <v>-305492</v>
      </c>
      <c r="M124" s="112">
        <v>-732.88</v>
      </c>
      <c r="N124" s="112">
        <v>80884.441796454936</v>
      </c>
      <c r="O124" s="112">
        <v>-707993.62868273107</v>
      </c>
      <c r="P124" s="130">
        <f t="shared" si="14"/>
        <v>1623929.0707698278</v>
      </c>
      <c r="Q124" s="130">
        <f t="shared" si="12"/>
        <v>207.74326094023638</v>
      </c>
      <c r="R124" s="112">
        <v>53997418.030000001</v>
      </c>
      <c r="S124" s="112">
        <v>31447774.129999999</v>
      </c>
      <c r="T124" s="112">
        <v>1314613.2781260542</v>
      </c>
      <c r="U124" s="112">
        <v>15379345.155832067</v>
      </c>
      <c r="V124" s="112">
        <v>4445745.7371212244</v>
      </c>
      <c r="W124" s="112">
        <v>1232393.1200000001</v>
      </c>
      <c r="X124" s="150">
        <f t="shared" si="13"/>
        <v>-177546.60892065614</v>
      </c>
      <c r="Y124" s="150">
        <f t="shared" si="9"/>
        <v>-22.712883321051063</v>
      </c>
      <c r="Z124" s="128">
        <f t="shared" si="11"/>
        <v>1801475.679690484</v>
      </c>
      <c r="AA124" s="128">
        <f t="shared" si="10"/>
        <v>230.45614426128745</v>
      </c>
    </row>
    <row r="125" spans="1:27" s="113" customFormat="1" ht="15" x14ac:dyDescent="0.2">
      <c r="A125" s="112">
        <v>400</v>
      </c>
      <c r="B125" s="112" t="s">
        <v>125</v>
      </c>
      <c r="C125" s="112">
        <v>2</v>
      </c>
      <c r="D125" s="112">
        <v>8366</v>
      </c>
      <c r="E125" s="112">
        <v>25848488.257743474</v>
      </c>
      <c r="F125" s="112">
        <v>12077536.33</v>
      </c>
      <c r="G125" s="112">
        <v>2120230</v>
      </c>
      <c r="H125" s="112">
        <v>2115750.7860272615</v>
      </c>
      <c r="I125" s="112">
        <v>6136692.3743820991</v>
      </c>
      <c r="J125" s="112">
        <v>1635398.6660552179</v>
      </c>
      <c r="K125" s="112">
        <v>1537828.7900891798</v>
      </c>
      <c r="L125" s="112">
        <v>952208</v>
      </c>
      <c r="M125" s="112">
        <v>3346.99</v>
      </c>
      <c r="N125" s="112">
        <v>77592.207616919186</v>
      </c>
      <c r="O125" s="112">
        <v>-757717.11622869747</v>
      </c>
      <c r="P125" s="130">
        <f t="shared" si="14"/>
        <v>50378.770198501647</v>
      </c>
      <c r="Q125" s="130">
        <f t="shared" si="12"/>
        <v>6.021846784425251</v>
      </c>
      <c r="R125" s="112">
        <v>58020969.935879998</v>
      </c>
      <c r="S125" s="112">
        <v>28165720.48</v>
      </c>
      <c r="T125" s="112">
        <v>3173158.8833640623</v>
      </c>
      <c r="U125" s="112">
        <v>19413337.454964381</v>
      </c>
      <c r="V125" s="112">
        <v>5454275.5511138914</v>
      </c>
      <c r="W125" s="112">
        <v>3075784.99</v>
      </c>
      <c r="X125" s="150">
        <f t="shared" si="13"/>
        <v>1261307.423562333</v>
      </c>
      <c r="Y125" s="150">
        <f t="shared" si="9"/>
        <v>150.76588854438597</v>
      </c>
      <c r="Z125" s="128">
        <f t="shared" si="11"/>
        <v>-1210928.6533638313</v>
      </c>
      <c r="AA125" s="128">
        <f t="shared" si="10"/>
        <v>-144.74404175996071</v>
      </c>
    </row>
    <row r="126" spans="1:27" s="113" customFormat="1" ht="15" x14ac:dyDescent="0.2">
      <c r="A126" s="112">
        <v>402</v>
      </c>
      <c r="B126" s="112" t="s">
        <v>126</v>
      </c>
      <c r="C126" s="112">
        <v>11</v>
      </c>
      <c r="D126" s="112">
        <v>9099</v>
      </c>
      <c r="E126" s="112">
        <v>24825659.240106963</v>
      </c>
      <c r="F126" s="112">
        <v>12499460.99</v>
      </c>
      <c r="G126" s="112">
        <v>2353379</v>
      </c>
      <c r="H126" s="112">
        <v>1613034.0278757324</v>
      </c>
      <c r="I126" s="112">
        <v>7054522.5419038152</v>
      </c>
      <c r="J126" s="112">
        <v>1858099.2929648142</v>
      </c>
      <c r="K126" s="112">
        <v>-1869385.7573780392</v>
      </c>
      <c r="L126" s="112">
        <v>-359445</v>
      </c>
      <c r="M126" s="112">
        <v>1385078.43</v>
      </c>
      <c r="N126" s="112">
        <v>74540.995462632505</v>
      </c>
      <c r="O126" s="112">
        <v>-824105.6706388857</v>
      </c>
      <c r="P126" s="130">
        <f t="shared" si="14"/>
        <v>-1040480.3899168894</v>
      </c>
      <c r="Q126" s="130">
        <f t="shared" si="12"/>
        <v>-114.35107043816787</v>
      </c>
      <c r="R126" s="112">
        <v>70681941.75999999</v>
      </c>
      <c r="S126" s="112">
        <v>28164664.48</v>
      </c>
      <c r="T126" s="112">
        <v>2419194.7787637231</v>
      </c>
      <c r="U126" s="112">
        <v>27759794.761398613</v>
      </c>
      <c r="V126" s="112">
        <v>6197012.2365367077</v>
      </c>
      <c r="W126" s="112">
        <v>3379012.4299999997</v>
      </c>
      <c r="X126" s="150">
        <f t="shared" si="13"/>
        <v>-2762263.0733009577</v>
      </c>
      <c r="Y126" s="150">
        <f t="shared" si="9"/>
        <v>-303.57875297295942</v>
      </c>
      <c r="Z126" s="128">
        <f t="shared" si="11"/>
        <v>1721782.6833840683</v>
      </c>
      <c r="AA126" s="128">
        <f t="shared" si="10"/>
        <v>189.22768253479154</v>
      </c>
    </row>
    <row r="127" spans="1:27" s="113" customFormat="1" ht="15" x14ac:dyDescent="0.2">
      <c r="A127" s="112">
        <v>403</v>
      </c>
      <c r="B127" s="112" t="s">
        <v>127</v>
      </c>
      <c r="C127" s="112">
        <v>14</v>
      </c>
      <c r="D127" s="112">
        <v>2820</v>
      </c>
      <c r="E127" s="112">
        <v>7811073.4866719767</v>
      </c>
      <c r="F127" s="112">
        <v>3880113.11</v>
      </c>
      <c r="G127" s="112">
        <v>1002071</v>
      </c>
      <c r="H127" s="112">
        <v>587406.34569628874</v>
      </c>
      <c r="I127" s="112">
        <v>2106467.7337112646</v>
      </c>
      <c r="J127" s="112">
        <v>660879.11040460761</v>
      </c>
      <c r="K127" s="112">
        <v>275941.70974205603</v>
      </c>
      <c r="L127" s="112">
        <v>-140203</v>
      </c>
      <c r="M127" s="112">
        <v>-5631.25</v>
      </c>
      <c r="N127" s="112">
        <v>21799.550385765186</v>
      </c>
      <c r="O127" s="112">
        <v>-255410.26389731374</v>
      </c>
      <c r="P127" s="130">
        <f t="shared" si="14"/>
        <v>322360.55937069189</v>
      </c>
      <c r="Q127" s="130">
        <f t="shared" si="12"/>
        <v>114.31225509599003</v>
      </c>
      <c r="R127" s="112">
        <v>22505847.940000001</v>
      </c>
      <c r="S127" s="112">
        <v>8403598.1600000001</v>
      </c>
      <c r="T127" s="112">
        <v>880979.78093653556</v>
      </c>
      <c r="U127" s="112">
        <v>10434851.711929478</v>
      </c>
      <c r="V127" s="112">
        <v>2204121.1411872599</v>
      </c>
      <c r="W127" s="112">
        <v>856236.75</v>
      </c>
      <c r="X127" s="150">
        <f t="shared" si="13"/>
        <v>273939.60405327007</v>
      </c>
      <c r="Y127" s="150">
        <f t="shared" si="9"/>
        <v>97.141703564989385</v>
      </c>
      <c r="Z127" s="128">
        <f t="shared" si="11"/>
        <v>48420.955317421816</v>
      </c>
      <c r="AA127" s="128">
        <f t="shared" si="10"/>
        <v>17.170551531000644</v>
      </c>
    </row>
    <row r="128" spans="1:27" s="113" customFormat="1" ht="15" x14ac:dyDescent="0.2">
      <c r="A128" s="112">
        <v>405</v>
      </c>
      <c r="B128" s="112" t="s">
        <v>128</v>
      </c>
      <c r="C128" s="112">
        <v>9</v>
      </c>
      <c r="D128" s="112">
        <v>72650</v>
      </c>
      <c r="E128" s="112">
        <v>175121160.18060637</v>
      </c>
      <c r="F128" s="112">
        <v>116123890.77</v>
      </c>
      <c r="G128" s="112">
        <v>27164665</v>
      </c>
      <c r="H128" s="112">
        <v>20118944.728026219</v>
      </c>
      <c r="I128" s="112">
        <v>16944446.346502915</v>
      </c>
      <c r="J128" s="112">
        <v>11322898.92995324</v>
      </c>
      <c r="K128" s="112">
        <v>-2680554.9973284649</v>
      </c>
      <c r="L128" s="112">
        <v>-5709506</v>
      </c>
      <c r="M128" s="112">
        <v>10241591.199999999</v>
      </c>
      <c r="N128" s="112">
        <v>760739.95927432098</v>
      </c>
      <c r="O128" s="112">
        <v>-6579984.2809006535</v>
      </c>
      <c r="P128" s="130">
        <f t="shared" si="14"/>
        <v>12585971.474921167</v>
      </c>
      <c r="Q128" s="130">
        <f t="shared" si="12"/>
        <v>173.24117653022941</v>
      </c>
      <c r="R128" s="112">
        <v>459150805.38</v>
      </c>
      <c r="S128" s="112">
        <v>274169983.83999997</v>
      </c>
      <c r="T128" s="112">
        <v>30173973.517703503</v>
      </c>
      <c r="U128" s="112">
        <v>100208986.51198107</v>
      </c>
      <c r="V128" s="112">
        <v>37763398.052871093</v>
      </c>
      <c r="W128" s="112">
        <v>31696750.199999999</v>
      </c>
      <c r="X128" s="150">
        <f t="shared" si="13"/>
        <v>14862286.742555618</v>
      </c>
      <c r="Y128" s="150">
        <f t="shared" si="9"/>
        <v>204.57380237516335</v>
      </c>
      <c r="Z128" s="128">
        <f t="shared" si="11"/>
        <v>-2276315.2676344514</v>
      </c>
      <c r="AA128" s="128">
        <f t="shared" si="10"/>
        <v>-31.332625844933951</v>
      </c>
    </row>
    <row r="129" spans="1:27" s="113" customFormat="1" ht="15" x14ac:dyDescent="0.2">
      <c r="A129" s="112">
        <v>407</v>
      </c>
      <c r="B129" s="112" t="s">
        <v>129</v>
      </c>
      <c r="C129" s="112">
        <v>34</v>
      </c>
      <c r="D129" s="112">
        <v>2518</v>
      </c>
      <c r="E129" s="112">
        <v>7131044.8296102975</v>
      </c>
      <c r="F129" s="112">
        <v>3689883.2</v>
      </c>
      <c r="G129" s="112">
        <v>745220</v>
      </c>
      <c r="H129" s="112">
        <v>537334.37475868606</v>
      </c>
      <c r="I129" s="112">
        <v>2013260.7369976586</v>
      </c>
      <c r="J129" s="112">
        <v>573509.47713478678</v>
      </c>
      <c r="K129" s="112">
        <v>219185.76756665396</v>
      </c>
      <c r="L129" s="112">
        <v>-597059</v>
      </c>
      <c r="M129" s="112">
        <v>268329.07</v>
      </c>
      <c r="N129" s="112">
        <v>21762.38943117097</v>
      </c>
      <c r="O129" s="112">
        <v>-228057.81719625389</v>
      </c>
      <c r="P129" s="130">
        <f t="shared" si="14"/>
        <v>112323.36908240523</v>
      </c>
      <c r="Q129" s="130">
        <f t="shared" si="12"/>
        <v>44.608168817476262</v>
      </c>
      <c r="R129" s="112">
        <v>18358002.130000003</v>
      </c>
      <c r="S129" s="112">
        <v>8230181.7000000002</v>
      </c>
      <c r="T129" s="112">
        <v>805882.88368497335</v>
      </c>
      <c r="U129" s="112">
        <v>7196910.8676481629</v>
      </c>
      <c r="V129" s="112">
        <v>1912731.607525209</v>
      </c>
      <c r="W129" s="112">
        <v>416490.07</v>
      </c>
      <c r="X129" s="150">
        <f t="shared" si="13"/>
        <v>204194.99885834008</v>
      </c>
      <c r="Y129" s="150">
        <f t="shared" si="9"/>
        <v>81.094121865901542</v>
      </c>
      <c r="Z129" s="128">
        <f t="shared" si="11"/>
        <v>-91871.629775934853</v>
      </c>
      <c r="AA129" s="128">
        <f t="shared" si="10"/>
        <v>-36.48595304842528</v>
      </c>
    </row>
    <row r="130" spans="1:27" s="113" customFormat="1" ht="15" x14ac:dyDescent="0.2">
      <c r="A130" s="112">
        <v>408</v>
      </c>
      <c r="B130" s="112" t="s">
        <v>130</v>
      </c>
      <c r="C130" s="112">
        <v>14</v>
      </c>
      <c r="D130" s="112">
        <v>14099</v>
      </c>
      <c r="E130" s="112">
        <v>40267702.882080264</v>
      </c>
      <c r="F130" s="112">
        <v>21896152.41</v>
      </c>
      <c r="G130" s="112">
        <v>3142726</v>
      </c>
      <c r="H130" s="112">
        <v>2533334.5688741012</v>
      </c>
      <c r="I130" s="112">
        <v>11993235.160108302</v>
      </c>
      <c r="J130" s="112">
        <v>2545954.3857871434</v>
      </c>
      <c r="K130" s="112">
        <v>580006.69596974109</v>
      </c>
      <c r="L130" s="112">
        <v>236434</v>
      </c>
      <c r="M130" s="112">
        <v>2825.3</v>
      </c>
      <c r="N130" s="112">
        <v>129750.11037086687</v>
      </c>
      <c r="O130" s="112">
        <v>-1276960.7484710023</v>
      </c>
      <c r="P130" s="130">
        <f t="shared" si="14"/>
        <v>1515755.000558883</v>
      </c>
      <c r="Q130" s="130">
        <f t="shared" si="12"/>
        <v>107.50797932895119</v>
      </c>
      <c r="R130" s="112">
        <v>98875286.469999999</v>
      </c>
      <c r="S130" s="112">
        <v>49300996.990000002</v>
      </c>
      <c r="T130" s="112">
        <v>3799442.3279172266</v>
      </c>
      <c r="U130" s="112">
        <v>35061108.631456599</v>
      </c>
      <c r="V130" s="112">
        <v>8491101.9244900998</v>
      </c>
      <c r="W130" s="112">
        <v>3381985.3</v>
      </c>
      <c r="X130" s="150">
        <f t="shared" si="13"/>
        <v>1159348.7038639188</v>
      </c>
      <c r="Y130" s="150">
        <f t="shared" si="9"/>
        <v>82.229144184971901</v>
      </c>
      <c r="Z130" s="128">
        <f t="shared" si="11"/>
        <v>356406.29669496417</v>
      </c>
      <c r="AA130" s="128">
        <f t="shared" si="10"/>
        <v>25.2788351439793</v>
      </c>
    </row>
    <row r="131" spans="1:27" s="113" customFormat="1" ht="15" x14ac:dyDescent="0.2">
      <c r="A131" s="112">
        <v>410</v>
      </c>
      <c r="B131" s="112" t="s">
        <v>131</v>
      </c>
      <c r="C131" s="112">
        <v>13</v>
      </c>
      <c r="D131" s="112">
        <v>18775</v>
      </c>
      <c r="E131" s="112">
        <v>59783444.87404044</v>
      </c>
      <c r="F131" s="112">
        <v>30011005.039999999</v>
      </c>
      <c r="G131" s="112">
        <v>6172434</v>
      </c>
      <c r="H131" s="112">
        <v>2629073.6752286684</v>
      </c>
      <c r="I131" s="112">
        <v>21234214.924980529</v>
      </c>
      <c r="J131" s="112">
        <v>2718648.2973175347</v>
      </c>
      <c r="K131" s="112">
        <v>-3718134.796940987</v>
      </c>
      <c r="L131" s="112">
        <v>-1171434</v>
      </c>
      <c r="M131" s="112">
        <v>495998.92</v>
      </c>
      <c r="N131" s="112">
        <v>177970.12284193267</v>
      </c>
      <c r="O131" s="112">
        <v>-1700470.8172595976</v>
      </c>
      <c r="P131" s="130">
        <f t="shared" si="14"/>
        <v>-2934139.507872358</v>
      </c>
      <c r="Q131" s="130">
        <f t="shared" si="12"/>
        <v>-156.27906832875408</v>
      </c>
      <c r="R131" s="112">
        <v>131373030.05</v>
      </c>
      <c r="S131" s="112">
        <v>68023203.549999997</v>
      </c>
      <c r="T131" s="112">
        <v>3943029.842014181</v>
      </c>
      <c r="U131" s="112">
        <v>38792287.275181606</v>
      </c>
      <c r="V131" s="112">
        <v>9067059.4564590249</v>
      </c>
      <c r="W131" s="112">
        <v>5496998.9199999999</v>
      </c>
      <c r="X131" s="150">
        <f t="shared" si="13"/>
        <v>-6050451.0063451827</v>
      </c>
      <c r="Y131" s="150">
        <f t="shared" si="9"/>
        <v>-322.26103895313889</v>
      </c>
      <c r="Z131" s="128">
        <f t="shared" si="11"/>
        <v>3116311.4984728247</v>
      </c>
      <c r="AA131" s="128">
        <f t="shared" si="10"/>
        <v>165.98197062438481</v>
      </c>
    </row>
    <row r="132" spans="1:27" s="113" customFormat="1" ht="15" x14ac:dyDescent="0.2">
      <c r="A132" s="112">
        <v>416</v>
      </c>
      <c r="B132" s="112" t="s">
        <v>132</v>
      </c>
      <c r="C132" s="112">
        <v>9</v>
      </c>
      <c r="D132" s="112">
        <v>2886</v>
      </c>
      <c r="E132" s="112">
        <v>7032915.9991032872</v>
      </c>
      <c r="F132" s="112">
        <v>4725315</v>
      </c>
      <c r="G132" s="112">
        <v>962897</v>
      </c>
      <c r="H132" s="112">
        <v>351373.61583839473</v>
      </c>
      <c r="I132" s="112">
        <v>2202624.2272827053</v>
      </c>
      <c r="J132" s="112">
        <v>522594.68104558275</v>
      </c>
      <c r="K132" s="112">
        <v>-449151.69105400209</v>
      </c>
      <c r="L132" s="112">
        <v>-621063</v>
      </c>
      <c r="M132" s="112">
        <v>-54214.55</v>
      </c>
      <c r="N132" s="112">
        <v>26159.17888436505</v>
      </c>
      <c r="O132" s="112">
        <v>-261387.95092469768</v>
      </c>
      <c r="P132" s="130">
        <f t="shared" si="14"/>
        <v>372230.51196906064</v>
      </c>
      <c r="Q132" s="130">
        <f t="shared" si="12"/>
        <v>128.97800137528088</v>
      </c>
      <c r="R132" s="112">
        <v>19004348.109999999</v>
      </c>
      <c r="S132" s="112">
        <v>10330113.76</v>
      </c>
      <c r="T132" s="112">
        <v>526982.81756090873</v>
      </c>
      <c r="U132" s="112">
        <v>6136241.2950158538</v>
      </c>
      <c r="V132" s="112">
        <v>1742923.8821898634</v>
      </c>
      <c r="W132" s="112">
        <v>287619.45</v>
      </c>
      <c r="X132" s="150">
        <f t="shared" si="13"/>
        <v>19533.094766624272</v>
      </c>
      <c r="Y132" s="150">
        <f t="shared" si="9"/>
        <v>6.7682241048594154</v>
      </c>
      <c r="Z132" s="128">
        <f t="shared" si="11"/>
        <v>352697.41720243637</v>
      </c>
      <c r="AA132" s="128">
        <f t="shared" si="10"/>
        <v>122.20977727042147</v>
      </c>
    </row>
    <row r="133" spans="1:27" s="113" customFormat="1" ht="15" x14ac:dyDescent="0.2">
      <c r="A133" s="112">
        <v>418</v>
      </c>
      <c r="B133" s="112" t="s">
        <v>133</v>
      </c>
      <c r="C133" s="112">
        <v>6</v>
      </c>
      <c r="D133" s="112">
        <v>24580</v>
      </c>
      <c r="E133" s="112">
        <v>73695023.503759101</v>
      </c>
      <c r="F133" s="112">
        <v>41715873.850000001</v>
      </c>
      <c r="G133" s="112">
        <v>6280878</v>
      </c>
      <c r="H133" s="112">
        <v>4480939.8368053995</v>
      </c>
      <c r="I133" s="112">
        <v>20746183.180091776</v>
      </c>
      <c r="J133" s="112">
        <v>2834189.2429537158</v>
      </c>
      <c r="K133" s="112">
        <v>87527.887049725701</v>
      </c>
      <c r="L133" s="112">
        <v>-2266907</v>
      </c>
      <c r="M133" s="112">
        <v>273764.49</v>
      </c>
      <c r="N133" s="112">
        <v>289000.03967292188</v>
      </c>
      <c r="O133" s="112">
        <v>-2226235.562622685</v>
      </c>
      <c r="P133" s="130">
        <f t="shared" si="14"/>
        <v>-1479809.5398082584</v>
      </c>
      <c r="Q133" s="130">
        <f t="shared" si="12"/>
        <v>-60.203805525152909</v>
      </c>
      <c r="R133" s="112">
        <v>149427452.16</v>
      </c>
      <c r="S133" s="112">
        <v>103336889.3</v>
      </c>
      <c r="T133" s="112">
        <v>6720420.071627357</v>
      </c>
      <c r="U133" s="112">
        <v>24300484.652439509</v>
      </c>
      <c r="V133" s="112">
        <v>9452404.1237969939</v>
      </c>
      <c r="W133" s="112">
        <v>4287735.49</v>
      </c>
      <c r="X133" s="150">
        <f t="shared" si="13"/>
        <v>-1329518.522136122</v>
      </c>
      <c r="Y133" s="150">
        <f t="shared" si="9"/>
        <v>-54.089443536864195</v>
      </c>
      <c r="Z133" s="128">
        <f t="shared" si="11"/>
        <v>-150291.01767213643</v>
      </c>
      <c r="AA133" s="128">
        <f t="shared" si="10"/>
        <v>-6.1143619882887075</v>
      </c>
    </row>
    <row r="134" spans="1:27" s="113" customFormat="1" ht="15" x14ac:dyDescent="0.2">
      <c r="A134" s="112">
        <v>420</v>
      </c>
      <c r="B134" s="112" t="s">
        <v>134</v>
      </c>
      <c r="C134" s="112">
        <v>11</v>
      </c>
      <c r="D134" s="112">
        <v>9177</v>
      </c>
      <c r="E134" s="112">
        <v>23174711.047550626</v>
      </c>
      <c r="F134" s="112">
        <v>13756918.689999999</v>
      </c>
      <c r="G134" s="112">
        <v>2780353</v>
      </c>
      <c r="H134" s="112">
        <v>2428939.6603794866</v>
      </c>
      <c r="I134" s="112">
        <v>2997786.0921220947</v>
      </c>
      <c r="J134" s="112">
        <v>1722284.7525844411</v>
      </c>
      <c r="K134" s="112">
        <v>830477.12585432839</v>
      </c>
      <c r="L134" s="112">
        <v>-1186772</v>
      </c>
      <c r="M134" s="112">
        <v>798397.52</v>
      </c>
      <c r="N134" s="112">
        <v>88875.333780028857</v>
      </c>
      <c r="O134" s="112">
        <v>-831170.20985306671</v>
      </c>
      <c r="P134" s="130">
        <f t="shared" si="14"/>
        <v>211378.91731668636</v>
      </c>
      <c r="Q134" s="130">
        <f t="shared" si="12"/>
        <v>23.033553156443975</v>
      </c>
      <c r="R134" s="112">
        <v>67411979.590000004</v>
      </c>
      <c r="S134" s="112">
        <v>32181816.09</v>
      </c>
      <c r="T134" s="112">
        <v>3642873.0223754928</v>
      </c>
      <c r="U134" s="112">
        <v>24087620.327098124</v>
      </c>
      <c r="V134" s="112">
        <v>5744052.3910518959</v>
      </c>
      <c r="W134" s="112">
        <v>2391978.52</v>
      </c>
      <c r="X134" s="150">
        <f t="shared" si="13"/>
        <v>636360.76052550972</v>
      </c>
      <c r="Y134" s="150">
        <f t="shared" ref="Y134:Y197" si="15">X134/D134</f>
        <v>69.343005396699326</v>
      </c>
      <c r="Z134" s="128">
        <f t="shared" si="11"/>
        <v>-424981.84320882335</v>
      </c>
      <c r="AA134" s="128">
        <f t="shared" ref="AA134:AA197" si="16">Z134/D134</f>
        <v>-46.309452240255354</v>
      </c>
    </row>
    <row r="135" spans="1:27" s="113" customFormat="1" ht="15" x14ac:dyDescent="0.2">
      <c r="A135" s="112">
        <v>421</v>
      </c>
      <c r="B135" s="112" t="s">
        <v>135</v>
      </c>
      <c r="C135" s="112">
        <v>16</v>
      </c>
      <c r="D135" s="112">
        <v>695</v>
      </c>
      <c r="E135" s="112">
        <v>4174607.685081623</v>
      </c>
      <c r="F135" s="112">
        <v>831512.87</v>
      </c>
      <c r="G135" s="112">
        <v>283470</v>
      </c>
      <c r="H135" s="112">
        <v>380291.40883356391</v>
      </c>
      <c r="I135" s="112">
        <v>801748.79818766192</v>
      </c>
      <c r="J135" s="112">
        <v>168347.76836910687</v>
      </c>
      <c r="K135" s="112">
        <v>339846.08488809998</v>
      </c>
      <c r="L135" s="112">
        <v>-188960</v>
      </c>
      <c r="M135" s="112">
        <v>4295</v>
      </c>
      <c r="N135" s="112">
        <v>5739.8277355903128</v>
      </c>
      <c r="O135" s="112">
        <v>-62946.855818664204</v>
      </c>
      <c r="P135" s="130">
        <f t="shared" si="14"/>
        <v>-1611262.7828862639</v>
      </c>
      <c r="Q135" s="130">
        <f t="shared" si="12"/>
        <v>-2318.3637163831136</v>
      </c>
      <c r="R135" s="112">
        <v>7082591</v>
      </c>
      <c r="S135" s="112">
        <v>1909784.01</v>
      </c>
      <c r="T135" s="112">
        <v>570353.12012012594</v>
      </c>
      <c r="U135" s="112">
        <v>2463674.7759963665</v>
      </c>
      <c r="V135" s="112">
        <v>561462.55720939999</v>
      </c>
      <c r="W135" s="112">
        <v>98805</v>
      </c>
      <c r="X135" s="150">
        <f t="shared" si="13"/>
        <v>-1478511.5366741065</v>
      </c>
      <c r="Y135" s="150">
        <f t="shared" si="15"/>
        <v>-2127.3547290274914</v>
      </c>
      <c r="Z135" s="128">
        <f t="shared" ref="Z135:Z198" si="17">P135-X135</f>
        <v>-132751.24621215742</v>
      </c>
      <c r="AA135" s="128">
        <f t="shared" si="16"/>
        <v>-191.0089873556222</v>
      </c>
    </row>
    <row r="136" spans="1:27" s="113" customFormat="1" ht="15" x14ac:dyDescent="0.2">
      <c r="A136" s="112">
        <v>422</v>
      </c>
      <c r="B136" s="112" t="s">
        <v>136</v>
      </c>
      <c r="C136" s="112">
        <v>12</v>
      </c>
      <c r="D136" s="112">
        <v>10372</v>
      </c>
      <c r="E136" s="112">
        <v>25151183.622778162</v>
      </c>
      <c r="F136" s="112">
        <v>13944154.18</v>
      </c>
      <c r="G136" s="112">
        <v>3411224</v>
      </c>
      <c r="H136" s="112">
        <v>3692333.5778573961</v>
      </c>
      <c r="I136" s="112">
        <v>3961043.5502648246</v>
      </c>
      <c r="J136" s="112">
        <v>2050201.4227373954</v>
      </c>
      <c r="K136" s="112">
        <v>-303805.50825229962</v>
      </c>
      <c r="L136" s="112">
        <v>-426638</v>
      </c>
      <c r="M136" s="112">
        <v>640540.06000000006</v>
      </c>
      <c r="N136" s="112">
        <v>92623.452546827262</v>
      </c>
      <c r="O136" s="112">
        <v>-939402.57345494255</v>
      </c>
      <c r="P136" s="130">
        <f t="shared" si="14"/>
        <v>971090.53892103583</v>
      </c>
      <c r="Q136" s="130">
        <f t="shared" ref="Q136:Q199" si="18">P136/D136</f>
        <v>93.626160713559187</v>
      </c>
      <c r="R136" s="112">
        <v>83462031.367047817</v>
      </c>
      <c r="S136" s="112">
        <v>32565857.5</v>
      </c>
      <c r="T136" s="112">
        <v>5537684.8588681761</v>
      </c>
      <c r="U136" s="112">
        <v>35943929.611101776</v>
      </c>
      <c r="V136" s="112">
        <v>6837698.7990755327</v>
      </c>
      <c r="W136" s="112">
        <v>3625126.06</v>
      </c>
      <c r="X136" s="150">
        <f t="shared" ref="X136:X199" si="19">S136+T136+U136+V136+W136-R136</f>
        <v>1048265.4619976729</v>
      </c>
      <c r="Y136" s="150">
        <f t="shared" si="15"/>
        <v>101.0668590433545</v>
      </c>
      <c r="Z136" s="128">
        <f t="shared" si="17"/>
        <v>-77174.923076637089</v>
      </c>
      <c r="AA136" s="128">
        <f t="shared" si="16"/>
        <v>-7.4406983297953229</v>
      </c>
    </row>
    <row r="137" spans="1:27" s="113" customFormat="1" ht="15" x14ac:dyDescent="0.2">
      <c r="A137" s="112">
        <v>423</v>
      </c>
      <c r="B137" s="112" t="s">
        <v>137</v>
      </c>
      <c r="C137" s="112">
        <v>2</v>
      </c>
      <c r="D137" s="112">
        <v>20497</v>
      </c>
      <c r="E137" s="112">
        <v>48958266.136643924</v>
      </c>
      <c r="F137" s="112">
        <v>30531662.07</v>
      </c>
      <c r="G137" s="112">
        <v>4675220</v>
      </c>
      <c r="H137" s="112">
        <v>3906806.26221393</v>
      </c>
      <c r="I137" s="112">
        <v>13444048.216048447</v>
      </c>
      <c r="J137" s="112">
        <v>2500431.4661001489</v>
      </c>
      <c r="K137" s="112">
        <v>2692273.7804819779</v>
      </c>
      <c r="L137" s="112">
        <v>-1650190</v>
      </c>
      <c r="M137" s="112">
        <v>-446437.38</v>
      </c>
      <c r="N137" s="112">
        <v>241471.29683675236</v>
      </c>
      <c r="O137" s="112">
        <v>-1856434.1060649788</v>
      </c>
      <c r="P137" s="130">
        <f t="shared" ref="P137:P200" si="20">SUM(F137:O137)-E137</f>
        <v>5080585.4689723551</v>
      </c>
      <c r="Q137" s="130">
        <f t="shared" si="18"/>
        <v>247.8697111271091</v>
      </c>
      <c r="R137" s="112">
        <v>112994505.28</v>
      </c>
      <c r="S137" s="112">
        <v>81937165.390000001</v>
      </c>
      <c r="T137" s="112">
        <v>5859346.5158550786</v>
      </c>
      <c r="U137" s="112">
        <v>20320996.241685383</v>
      </c>
      <c r="V137" s="112">
        <v>8339276.8355880678</v>
      </c>
      <c r="W137" s="112">
        <v>2578592.62</v>
      </c>
      <c r="X137" s="150">
        <f t="shared" si="19"/>
        <v>6040872.3231285214</v>
      </c>
      <c r="Y137" s="150">
        <f t="shared" si="15"/>
        <v>294.71982842018451</v>
      </c>
      <c r="Z137" s="128">
        <f t="shared" si="17"/>
        <v>-960286.85415616632</v>
      </c>
      <c r="AA137" s="128">
        <f t="shared" si="16"/>
        <v>-46.850117293075392</v>
      </c>
    </row>
    <row r="138" spans="1:27" s="113" customFormat="1" ht="15" x14ac:dyDescent="0.2">
      <c r="A138" s="112">
        <v>425</v>
      </c>
      <c r="B138" s="112" t="s">
        <v>138</v>
      </c>
      <c r="C138" s="112">
        <v>17</v>
      </c>
      <c r="D138" s="112">
        <v>10258</v>
      </c>
      <c r="E138" s="112">
        <v>38828200.338921674</v>
      </c>
      <c r="F138" s="112">
        <v>15977316.07</v>
      </c>
      <c r="G138" s="112">
        <v>1573560</v>
      </c>
      <c r="H138" s="112">
        <v>928144.24724939954</v>
      </c>
      <c r="I138" s="112">
        <v>21571078.876020968</v>
      </c>
      <c r="J138" s="112">
        <v>1201284.9136626851</v>
      </c>
      <c r="K138" s="112">
        <v>-655908.62277299759</v>
      </c>
      <c r="L138" s="112">
        <v>590543</v>
      </c>
      <c r="M138" s="112">
        <v>-122398.63</v>
      </c>
      <c r="N138" s="112">
        <v>94622.717480201856</v>
      </c>
      <c r="O138" s="112">
        <v>-929077.47768037033</v>
      </c>
      <c r="P138" s="130">
        <f t="shared" si="20"/>
        <v>1400964.7550382167</v>
      </c>
      <c r="Q138" s="130">
        <f t="shared" si="18"/>
        <v>136.5728948175294</v>
      </c>
      <c r="R138" s="112">
        <v>68713375.964279994</v>
      </c>
      <c r="S138" s="112">
        <v>36422282.200000003</v>
      </c>
      <c r="T138" s="112">
        <v>1392011.3761284614</v>
      </c>
      <c r="U138" s="112">
        <v>24643640.897452414</v>
      </c>
      <c r="V138" s="112">
        <v>4006447.5228641997</v>
      </c>
      <c r="W138" s="112">
        <v>2041704.37</v>
      </c>
      <c r="X138" s="150">
        <f t="shared" si="19"/>
        <v>-207289.59783491492</v>
      </c>
      <c r="Y138" s="150">
        <f t="shared" si="15"/>
        <v>-20.207603610344602</v>
      </c>
      <c r="Z138" s="128">
        <f t="shared" si="17"/>
        <v>1608254.3528731316</v>
      </c>
      <c r="AA138" s="128">
        <f t="shared" si="16"/>
        <v>156.78049842787402</v>
      </c>
    </row>
    <row r="139" spans="1:27" s="113" customFormat="1" ht="15" x14ac:dyDescent="0.2">
      <c r="A139" s="112">
        <v>426</v>
      </c>
      <c r="B139" s="112" t="s">
        <v>139</v>
      </c>
      <c r="C139" s="112">
        <v>12</v>
      </c>
      <c r="D139" s="112">
        <v>11962</v>
      </c>
      <c r="E139" s="112">
        <v>32860563.785792209</v>
      </c>
      <c r="F139" s="112">
        <v>18086924.07</v>
      </c>
      <c r="G139" s="112">
        <v>2932754</v>
      </c>
      <c r="H139" s="112">
        <v>1416857.8530756235</v>
      </c>
      <c r="I139" s="112">
        <v>10923939.823208392</v>
      </c>
      <c r="J139" s="112">
        <v>2103553.7127240766</v>
      </c>
      <c r="K139" s="112">
        <v>-1689718.2459034517</v>
      </c>
      <c r="L139" s="112">
        <v>-2732252</v>
      </c>
      <c r="M139" s="112">
        <v>79778.69</v>
      </c>
      <c r="N139" s="112">
        <v>104339.81426711736</v>
      </c>
      <c r="O139" s="112">
        <v>-1083410.4882055556</v>
      </c>
      <c r="P139" s="130">
        <f t="shared" si="20"/>
        <v>-2717796.5566260107</v>
      </c>
      <c r="Q139" s="130">
        <f t="shared" si="18"/>
        <v>-227.20252103544647</v>
      </c>
      <c r="R139" s="112">
        <v>81207839.6504962</v>
      </c>
      <c r="S139" s="112">
        <v>40434833.490000002</v>
      </c>
      <c r="T139" s="112">
        <v>2124973.8450495927</v>
      </c>
      <c r="U139" s="112">
        <v>27332922.629205883</v>
      </c>
      <c r="V139" s="112">
        <v>7015635.8959500305</v>
      </c>
      <c r="W139" s="112">
        <v>280280.69</v>
      </c>
      <c r="X139" s="150">
        <f t="shared" si="19"/>
        <v>-4019193.1002906859</v>
      </c>
      <c r="Y139" s="150">
        <f t="shared" si="15"/>
        <v>-335.99674805974638</v>
      </c>
      <c r="Z139" s="128">
        <f t="shared" si="17"/>
        <v>1301396.5436646752</v>
      </c>
      <c r="AA139" s="128">
        <f t="shared" si="16"/>
        <v>108.79422702429989</v>
      </c>
    </row>
    <row r="140" spans="1:27" s="113" customFormat="1" ht="15" x14ac:dyDescent="0.2">
      <c r="A140" s="112">
        <v>430</v>
      </c>
      <c r="B140" s="112" t="s">
        <v>140</v>
      </c>
      <c r="C140" s="112">
        <v>2</v>
      </c>
      <c r="D140" s="112">
        <v>15392</v>
      </c>
      <c r="E140" s="112">
        <v>38815889.942050666</v>
      </c>
      <c r="F140" s="112">
        <v>21994740.07</v>
      </c>
      <c r="G140" s="112">
        <v>4332257</v>
      </c>
      <c r="H140" s="112">
        <v>3604735.6335781575</v>
      </c>
      <c r="I140" s="112">
        <v>7391699.3494977131</v>
      </c>
      <c r="J140" s="112">
        <v>3074547.2846662533</v>
      </c>
      <c r="K140" s="112">
        <v>1261488.4010607996</v>
      </c>
      <c r="L140" s="112">
        <v>-1730805</v>
      </c>
      <c r="M140" s="112">
        <v>191855.56</v>
      </c>
      <c r="N140" s="112">
        <v>139293.93394490698</v>
      </c>
      <c r="O140" s="112">
        <v>-1394069.0715983876</v>
      </c>
      <c r="P140" s="130">
        <f t="shared" si="20"/>
        <v>49853.219098776579</v>
      </c>
      <c r="Q140" s="130">
        <f t="shared" si="18"/>
        <v>3.2389045672282082</v>
      </c>
      <c r="R140" s="112">
        <v>108965531.75762999</v>
      </c>
      <c r="S140" s="112">
        <v>50973024.630000003</v>
      </c>
      <c r="T140" s="112">
        <v>5406307.2897849921</v>
      </c>
      <c r="U140" s="112">
        <v>40251589.121175207</v>
      </c>
      <c r="V140" s="112">
        <v>10254030.673724752</v>
      </c>
      <c r="W140" s="112">
        <v>2793307.56</v>
      </c>
      <c r="X140" s="150">
        <f t="shared" si="19"/>
        <v>712727.51705496013</v>
      </c>
      <c r="Y140" s="150">
        <f t="shared" si="15"/>
        <v>46.305062178726622</v>
      </c>
      <c r="Z140" s="128">
        <f t="shared" si="17"/>
        <v>-662874.29795618355</v>
      </c>
      <c r="AA140" s="128">
        <f t="shared" si="16"/>
        <v>-43.066157611498411</v>
      </c>
    </row>
    <row r="141" spans="1:27" s="113" customFormat="1" ht="15" x14ac:dyDescent="0.2">
      <c r="A141" s="112">
        <v>433</v>
      </c>
      <c r="B141" s="112" t="s">
        <v>141</v>
      </c>
      <c r="C141" s="112">
        <v>5</v>
      </c>
      <c r="D141" s="112">
        <v>7749</v>
      </c>
      <c r="E141" s="112">
        <v>21785642.908215024</v>
      </c>
      <c r="F141" s="112">
        <v>12688031.01</v>
      </c>
      <c r="G141" s="112">
        <v>2131769</v>
      </c>
      <c r="H141" s="112">
        <v>1667574.871215493</v>
      </c>
      <c r="I141" s="112">
        <v>4679255.410982375</v>
      </c>
      <c r="J141" s="112">
        <v>1470353.0501399366</v>
      </c>
      <c r="K141" s="112">
        <v>55291.691277203128</v>
      </c>
      <c r="L141" s="112">
        <v>-633271</v>
      </c>
      <c r="M141" s="112">
        <v>-202976.93</v>
      </c>
      <c r="N141" s="112">
        <v>75655.632292440117</v>
      </c>
      <c r="O141" s="112">
        <v>-701834.7996242143</v>
      </c>
      <c r="P141" s="130">
        <f t="shared" si="20"/>
        <v>-555794.9719317928</v>
      </c>
      <c r="Q141" s="130">
        <f t="shared" si="18"/>
        <v>-71.724735053786659</v>
      </c>
      <c r="R141" s="112">
        <v>52138701.210000001</v>
      </c>
      <c r="S141" s="112">
        <v>28572278.030000001</v>
      </c>
      <c r="T141" s="112">
        <v>2500993.9976002173</v>
      </c>
      <c r="U141" s="112">
        <v>14444019.427632414</v>
      </c>
      <c r="V141" s="112">
        <v>4903826.1185748177</v>
      </c>
      <c r="W141" s="112">
        <v>1295521.07</v>
      </c>
      <c r="X141" s="150">
        <f t="shared" si="19"/>
        <v>-422062.566192545</v>
      </c>
      <c r="Y141" s="150">
        <f t="shared" si="15"/>
        <v>-54.466713923415277</v>
      </c>
      <c r="Z141" s="128">
        <f t="shared" si="17"/>
        <v>-133732.4057392478</v>
      </c>
      <c r="AA141" s="128">
        <f t="shared" si="16"/>
        <v>-17.258021130371375</v>
      </c>
    </row>
    <row r="142" spans="1:27" s="113" customFormat="1" ht="15" x14ac:dyDescent="0.2">
      <c r="A142" s="112">
        <v>434</v>
      </c>
      <c r="B142" s="112" t="s">
        <v>142</v>
      </c>
      <c r="C142" s="112">
        <v>34</v>
      </c>
      <c r="D142" s="112">
        <v>14568</v>
      </c>
      <c r="E142" s="112">
        <v>42932913.897459328</v>
      </c>
      <c r="F142" s="112">
        <v>21412386.390000001</v>
      </c>
      <c r="G142" s="112">
        <v>8543603</v>
      </c>
      <c r="H142" s="112">
        <v>5122679.762808024</v>
      </c>
      <c r="I142" s="112">
        <v>6179800.2356202882</v>
      </c>
      <c r="J142" s="112">
        <v>2599741.4787412304</v>
      </c>
      <c r="K142" s="112">
        <v>2253525.4227396073</v>
      </c>
      <c r="L142" s="112">
        <v>-866843</v>
      </c>
      <c r="M142" s="112">
        <v>596112.12</v>
      </c>
      <c r="N142" s="112">
        <v>155309.59099153921</v>
      </c>
      <c r="O142" s="112">
        <v>-1319438.5547716548</v>
      </c>
      <c r="P142" s="130">
        <f t="shared" si="20"/>
        <v>1743962.5486697108</v>
      </c>
      <c r="Q142" s="130">
        <f t="shared" si="18"/>
        <v>119.71187181972205</v>
      </c>
      <c r="R142" s="112">
        <v>102223405.84</v>
      </c>
      <c r="S142" s="112">
        <v>53171022.579999998</v>
      </c>
      <c r="T142" s="112">
        <v>7682888.2226274358</v>
      </c>
      <c r="U142" s="112">
        <v>27540313.568221591</v>
      </c>
      <c r="V142" s="112">
        <v>8670489.1480180528</v>
      </c>
      <c r="W142" s="112">
        <v>8272872.1200000001</v>
      </c>
      <c r="X142" s="150">
        <f t="shared" si="19"/>
        <v>3114179.7988670766</v>
      </c>
      <c r="Y142" s="150">
        <f t="shared" si="15"/>
        <v>213.76851996616398</v>
      </c>
      <c r="Z142" s="128">
        <f t="shared" si="17"/>
        <v>-1370217.2501973659</v>
      </c>
      <c r="AA142" s="128">
        <f t="shared" si="16"/>
        <v>-94.056648146441916</v>
      </c>
    </row>
    <row r="143" spans="1:27" s="113" customFormat="1" ht="15" x14ac:dyDescent="0.2">
      <c r="A143" s="112">
        <v>435</v>
      </c>
      <c r="B143" s="112" t="s">
        <v>143</v>
      </c>
      <c r="C143" s="112">
        <v>13</v>
      </c>
      <c r="D143" s="112">
        <v>692</v>
      </c>
      <c r="E143" s="112">
        <v>2468180.7408296526</v>
      </c>
      <c r="F143" s="112">
        <v>707676.19</v>
      </c>
      <c r="G143" s="112">
        <v>624087</v>
      </c>
      <c r="H143" s="112">
        <v>261095.86335674798</v>
      </c>
      <c r="I143" s="112">
        <v>141997.26427714105</v>
      </c>
      <c r="J143" s="112">
        <v>150592.9042023865</v>
      </c>
      <c r="K143" s="112">
        <v>386514.52093453839</v>
      </c>
      <c r="L143" s="112">
        <v>-182564</v>
      </c>
      <c r="M143" s="112">
        <v>7901.67</v>
      </c>
      <c r="N143" s="112">
        <v>6807.0314010098355</v>
      </c>
      <c r="O143" s="112">
        <v>-62675.142771964929</v>
      </c>
      <c r="P143" s="130">
        <f t="shared" si="20"/>
        <v>-426747.43942979397</v>
      </c>
      <c r="Q143" s="130">
        <f t="shared" si="18"/>
        <v>-616.6870511991242</v>
      </c>
      <c r="R143" s="112">
        <v>5637198.5100000007</v>
      </c>
      <c r="S143" s="112">
        <v>2081339.35</v>
      </c>
      <c r="T143" s="112">
        <v>391586.12805043237</v>
      </c>
      <c r="U143" s="112">
        <v>2194604.5697020716</v>
      </c>
      <c r="V143" s="112">
        <v>502247.68590741896</v>
      </c>
      <c r="W143" s="112">
        <v>449424.67</v>
      </c>
      <c r="X143" s="150">
        <f t="shared" si="19"/>
        <v>-17996.106340077706</v>
      </c>
      <c r="Y143" s="150">
        <f t="shared" si="15"/>
        <v>-26.005934017453331</v>
      </c>
      <c r="Z143" s="128">
        <f t="shared" si="17"/>
        <v>-408751.33308971627</v>
      </c>
      <c r="AA143" s="128">
        <f t="shared" si="16"/>
        <v>-590.68111718167086</v>
      </c>
    </row>
    <row r="144" spans="1:27" s="113" customFormat="1" ht="15" x14ac:dyDescent="0.2">
      <c r="A144" s="112">
        <v>436</v>
      </c>
      <c r="B144" s="112" t="s">
        <v>144</v>
      </c>
      <c r="C144" s="112">
        <v>17</v>
      </c>
      <c r="D144" s="112">
        <v>1988</v>
      </c>
      <c r="E144" s="112">
        <v>7181393.9646253316</v>
      </c>
      <c r="F144" s="112">
        <v>2574056.2999999998</v>
      </c>
      <c r="G144" s="112">
        <v>311884</v>
      </c>
      <c r="H144" s="112">
        <v>174175.44732254447</v>
      </c>
      <c r="I144" s="112">
        <v>3827029.7480982337</v>
      </c>
      <c r="J144" s="112">
        <v>323735.25570308452</v>
      </c>
      <c r="K144" s="112">
        <v>-93853.417441251542</v>
      </c>
      <c r="L144" s="112">
        <v>-336778</v>
      </c>
      <c r="M144" s="112">
        <v>-48262.87</v>
      </c>
      <c r="N144" s="112">
        <v>15724.473668169398</v>
      </c>
      <c r="O144" s="112">
        <v>-180055.17894604953</v>
      </c>
      <c r="P144" s="130">
        <f t="shared" si="20"/>
        <v>-613738.20622060169</v>
      </c>
      <c r="Q144" s="130">
        <f t="shared" si="18"/>
        <v>-308.72143170050384</v>
      </c>
      <c r="R144" s="112">
        <v>14392288.042719999</v>
      </c>
      <c r="S144" s="112">
        <v>5961652.5300000003</v>
      </c>
      <c r="T144" s="112">
        <v>261224.70169240425</v>
      </c>
      <c r="U144" s="112">
        <v>6320459.1541309021</v>
      </c>
      <c r="V144" s="112">
        <v>1079700.8257773151</v>
      </c>
      <c r="W144" s="112">
        <v>-73156.87</v>
      </c>
      <c r="X144" s="150">
        <f t="shared" si="19"/>
        <v>-842407.70111937821</v>
      </c>
      <c r="Y144" s="150">
        <f t="shared" si="15"/>
        <v>-423.74632853087434</v>
      </c>
      <c r="Z144" s="128">
        <f t="shared" si="17"/>
        <v>228669.49489877652</v>
      </c>
      <c r="AA144" s="128">
        <f t="shared" si="16"/>
        <v>115.02489683037048</v>
      </c>
    </row>
    <row r="145" spans="1:27" s="113" customFormat="1" ht="15" x14ac:dyDescent="0.2">
      <c r="A145" s="112">
        <v>440</v>
      </c>
      <c r="B145" s="112" t="s">
        <v>145</v>
      </c>
      <c r="C145" s="112">
        <v>15</v>
      </c>
      <c r="D145" s="112">
        <v>5732</v>
      </c>
      <c r="E145" s="112">
        <v>16969062.582887121</v>
      </c>
      <c r="F145" s="112">
        <v>6934424.2199999997</v>
      </c>
      <c r="G145" s="112">
        <v>1439572</v>
      </c>
      <c r="H145" s="112">
        <v>420291.73120000015</v>
      </c>
      <c r="I145" s="112">
        <v>12217892.325259862</v>
      </c>
      <c r="J145" s="112">
        <v>753119.01954361494</v>
      </c>
      <c r="K145" s="112">
        <v>-1088842.0824706783</v>
      </c>
      <c r="L145" s="112">
        <v>-1244698</v>
      </c>
      <c r="M145" s="112">
        <v>699041.73</v>
      </c>
      <c r="N145" s="112">
        <v>48671.119884340536</v>
      </c>
      <c r="O145" s="112">
        <v>-519153.06122673844</v>
      </c>
      <c r="P145" s="130">
        <f t="shared" si="20"/>
        <v>2691256.4193032831</v>
      </c>
      <c r="Q145" s="130">
        <f t="shared" si="18"/>
        <v>469.51437880378279</v>
      </c>
      <c r="R145" s="112">
        <v>35327926.060000002</v>
      </c>
      <c r="S145" s="112">
        <v>17479254.969999999</v>
      </c>
      <c r="T145" s="112">
        <v>630344.76899140654</v>
      </c>
      <c r="U145" s="112">
        <v>15254212.077365723</v>
      </c>
      <c r="V145" s="112">
        <v>2511753.7030184357</v>
      </c>
      <c r="W145" s="112">
        <v>893915.73</v>
      </c>
      <c r="X145" s="150">
        <f t="shared" si="19"/>
        <v>1441555.189375557</v>
      </c>
      <c r="Y145" s="150">
        <f t="shared" si="15"/>
        <v>251.49253129371198</v>
      </c>
      <c r="Z145" s="128">
        <f t="shared" si="17"/>
        <v>1249701.2299277261</v>
      </c>
      <c r="AA145" s="128">
        <f t="shared" si="16"/>
        <v>218.02184751007084</v>
      </c>
    </row>
    <row r="146" spans="1:27" s="113" customFormat="1" ht="15" x14ac:dyDescent="0.2">
      <c r="A146" s="112">
        <v>441</v>
      </c>
      <c r="B146" s="112" t="s">
        <v>146</v>
      </c>
      <c r="C146" s="112">
        <v>9</v>
      </c>
      <c r="D146" s="112">
        <v>4421</v>
      </c>
      <c r="E146" s="112">
        <v>11860584.041414253</v>
      </c>
      <c r="F146" s="112">
        <v>6230712.4699999997</v>
      </c>
      <c r="G146" s="112">
        <v>1654281</v>
      </c>
      <c r="H146" s="112">
        <v>1503263.8094306896</v>
      </c>
      <c r="I146" s="112">
        <v>1076224.7995170408</v>
      </c>
      <c r="J146" s="112">
        <v>903950.5741007952</v>
      </c>
      <c r="K146" s="112">
        <v>-829996.46312295948</v>
      </c>
      <c r="L146" s="112">
        <v>-422447</v>
      </c>
      <c r="M146" s="112">
        <v>397867.69</v>
      </c>
      <c r="N146" s="112">
        <v>40862.809742555291</v>
      </c>
      <c r="O146" s="112">
        <v>-400414.45981915749</v>
      </c>
      <c r="P146" s="130">
        <f t="shared" si="20"/>
        <v>-1706278.8115652893</v>
      </c>
      <c r="Q146" s="130">
        <f t="shared" si="18"/>
        <v>-385.9486115280003</v>
      </c>
      <c r="R146" s="112">
        <v>34729081.810000002</v>
      </c>
      <c r="S146" s="112">
        <v>14508889.84</v>
      </c>
      <c r="T146" s="112">
        <v>2254563.6955151437</v>
      </c>
      <c r="U146" s="112">
        <v>11299341.010956787</v>
      </c>
      <c r="V146" s="112">
        <v>3014797.3201091406</v>
      </c>
      <c r="W146" s="112">
        <v>1629701.69</v>
      </c>
      <c r="X146" s="150">
        <f t="shared" si="19"/>
        <v>-2021788.2534189299</v>
      </c>
      <c r="Y146" s="150">
        <f t="shared" si="15"/>
        <v>-457.31469201966297</v>
      </c>
      <c r="Z146" s="128">
        <f t="shared" si="17"/>
        <v>315509.4418536406</v>
      </c>
      <c r="AA146" s="128">
        <f t="shared" si="16"/>
        <v>71.366080491662657</v>
      </c>
    </row>
    <row r="147" spans="1:27" s="113" customFormat="1" ht="15" x14ac:dyDescent="0.2">
      <c r="A147" s="112">
        <v>444</v>
      </c>
      <c r="B147" s="112" t="s">
        <v>147</v>
      </c>
      <c r="C147" s="112">
        <v>33</v>
      </c>
      <c r="D147" s="112">
        <v>45811</v>
      </c>
      <c r="E147" s="112">
        <v>117492630.98615551</v>
      </c>
      <c r="F147" s="112">
        <v>75989520.709999993</v>
      </c>
      <c r="G147" s="112">
        <v>14215039</v>
      </c>
      <c r="H147" s="112">
        <v>8152429.4999209652</v>
      </c>
      <c r="I147" s="112">
        <v>19979054.915244233</v>
      </c>
      <c r="J147" s="112">
        <v>7119001.3747097366</v>
      </c>
      <c r="K147" s="112">
        <v>2478386.7976316563</v>
      </c>
      <c r="L147" s="112">
        <v>-575417</v>
      </c>
      <c r="M147" s="112">
        <v>50347.6</v>
      </c>
      <c r="N147" s="112">
        <v>521829.67997644481</v>
      </c>
      <c r="O147" s="112">
        <v>-4149148.7941134186</v>
      </c>
      <c r="P147" s="130">
        <f t="shared" si="20"/>
        <v>6288412.7972141057</v>
      </c>
      <c r="Q147" s="130">
        <f t="shared" si="18"/>
        <v>137.26862101272852</v>
      </c>
      <c r="R147" s="112">
        <v>293113823.75999999</v>
      </c>
      <c r="S147" s="112">
        <v>187224094.27000001</v>
      </c>
      <c r="T147" s="112">
        <v>12226843.662077755</v>
      </c>
      <c r="U147" s="112">
        <v>66756953.542353585</v>
      </c>
      <c r="V147" s="112">
        <v>23742831.611869782</v>
      </c>
      <c r="W147" s="112">
        <v>13689969.6</v>
      </c>
      <c r="X147" s="150">
        <f t="shared" si="19"/>
        <v>10526868.926301122</v>
      </c>
      <c r="Y147" s="150">
        <f t="shared" si="15"/>
        <v>229.78911017661963</v>
      </c>
      <c r="Z147" s="128">
        <f t="shared" si="17"/>
        <v>-4238456.129087016</v>
      </c>
      <c r="AA147" s="128">
        <f t="shared" si="16"/>
        <v>-92.520489163891114</v>
      </c>
    </row>
    <row r="148" spans="1:27" s="113" customFormat="1" ht="15" x14ac:dyDescent="0.2">
      <c r="A148" s="112">
        <v>445</v>
      </c>
      <c r="B148" s="112" t="s">
        <v>148</v>
      </c>
      <c r="C148" s="112">
        <v>2</v>
      </c>
      <c r="D148" s="112">
        <v>14991</v>
      </c>
      <c r="E148" s="112">
        <v>44687955.141175285</v>
      </c>
      <c r="F148" s="112">
        <v>25559195</v>
      </c>
      <c r="G148" s="112">
        <v>9963346</v>
      </c>
      <c r="H148" s="112">
        <v>2427101.5313015021</v>
      </c>
      <c r="I148" s="112">
        <v>12019173.317575591</v>
      </c>
      <c r="J148" s="112">
        <v>2172749.395259141</v>
      </c>
      <c r="K148" s="112">
        <v>-4499630.5183719164</v>
      </c>
      <c r="L148" s="112">
        <v>-292032</v>
      </c>
      <c r="M148" s="112">
        <v>-481235.37</v>
      </c>
      <c r="N148" s="112">
        <v>176042.20857053593</v>
      </c>
      <c r="O148" s="112">
        <v>-1357750.0943562519</v>
      </c>
      <c r="P148" s="130">
        <f t="shared" si="20"/>
        <v>999004.32880330831</v>
      </c>
      <c r="Q148" s="130">
        <f t="shared" si="18"/>
        <v>66.640272750537548</v>
      </c>
      <c r="R148" s="112">
        <v>111726760.53968</v>
      </c>
      <c r="S148" s="112">
        <v>63246322.710000001</v>
      </c>
      <c r="T148" s="112">
        <v>3640116.2347372249</v>
      </c>
      <c r="U148" s="112">
        <v>28377477.758460645</v>
      </c>
      <c r="V148" s="112">
        <v>7246412.8479723809</v>
      </c>
      <c r="W148" s="112">
        <v>9190078.6300000008</v>
      </c>
      <c r="X148" s="150">
        <f t="shared" si="19"/>
        <v>-26352.358509764075</v>
      </c>
      <c r="Y148" s="150">
        <f t="shared" si="15"/>
        <v>-1.757878627827635</v>
      </c>
      <c r="Z148" s="128">
        <f t="shared" si="17"/>
        <v>1025356.6873130724</v>
      </c>
      <c r="AA148" s="128">
        <f t="shared" si="16"/>
        <v>68.398151378365185</v>
      </c>
    </row>
    <row r="149" spans="1:27" s="113" customFormat="1" ht="15" x14ac:dyDescent="0.2">
      <c r="A149" s="112">
        <v>475</v>
      </c>
      <c r="B149" s="112" t="s">
        <v>149</v>
      </c>
      <c r="C149" s="112">
        <v>15</v>
      </c>
      <c r="D149" s="112">
        <v>5479</v>
      </c>
      <c r="E149" s="112">
        <v>16630469.96422511</v>
      </c>
      <c r="F149" s="112">
        <v>8760454.8800000008</v>
      </c>
      <c r="G149" s="112">
        <v>2084200</v>
      </c>
      <c r="H149" s="112">
        <v>1203541.0795269141</v>
      </c>
      <c r="I149" s="112">
        <v>6588617.2126064654</v>
      </c>
      <c r="J149" s="112">
        <v>1117749.6629083124</v>
      </c>
      <c r="K149" s="112">
        <v>-1368804.3046799542</v>
      </c>
      <c r="L149" s="112">
        <v>-19113</v>
      </c>
      <c r="M149" s="112">
        <v>-80632.39</v>
      </c>
      <c r="N149" s="112">
        <v>51682.428915456818</v>
      </c>
      <c r="O149" s="112">
        <v>-496238.59428843332</v>
      </c>
      <c r="P149" s="130">
        <f t="shared" si="20"/>
        <v>1210987.0107636489</v>
      </c>
      <c r="Q149" s="130">
        <f t="shared" si="18"/>
        <v>221.02336389188702</v>
      </c>
      <c r="R149" s="112">
        <v>42633645.170000002</v>
      </c>
      <c r="S149" s="112">
        <v>19579244.539999999</v>
      </c>
      <c r="T149" s="112">
        <v>1805045.798973978</v>
      </c>
      <c r="U149" s="112">
        <v>15681405.174741337</v>
      </c>
      <c r="V149" s="112">
        <v>3727846.1730509689</v>
      </c>
      <c r="W149" s="112">
        <v>1984454.61</v>
      </c>
      <c r="X149" s="150">
        <f t="shared" si="19"/>
        <v>144351.12676627934</v>
      </c>
      <c r="Y149" s="150">
        <f t="shared" si="15"/>
        <v>26.346254200817548</v>
      </c>
      <c r="Z149" s="128">
        <f t="shared" si="17"/>
        <v>1066635.8839973696</v>
      </c>
      <c r="AA149" s="128">
        <f t="shared" si="16"/>
        <v>194.67710969106946</v>
      </c>
    </row>
    <row r="150" spans="1:27" s="113" customFormat="1" ht="15" x14ac:dyDescent="0.2">
      <c r="A150" s="112">
        <v>480</v>
      </c>
      <c r="B150" s="112" t="s">
        <v>150</v>
      </c>
      <c r="C150" s="112">
        <v>2</v>
      </c>
      <c r="D150" s="112">
        <v>1978</v>
      </c>
      <c r="E150" s="112">
        <v>5028232.7648848444</v>
      </c>
      <c r="F150" s="112">
        <v>2679770.27</v>
      </c>
      <c r="G150" s="112">
        <v>544696</v>
      </c>
      <c r="H150" s="112">
        <v>278899.37911826279</v>
      </c>
      <c r="I150" s="112">
        <v>1348466.0133018647</v>
      </c>
      <c r="J150" s="112">
        <v>411394.23761871096</v>
      </c>
      <c r="K150" s="112">
        <v>111836.96442156307</v>
      </c>
      <c r="L150" s="112">
        <v>-475710</v>
      </c>
      <c r="M150" s="112">
        <v>24698.880000000001</v>
      </c>
      <c r="N150" s="112">
        <v>16975.953174492839</v>
      </c>
      <c r="O150" s="112">
        <v>-179149.46879038532</v>
      </c>
      <c r="P150" s="130">
        <f t="shared" si="20"/>
        <v>-266354.53604033496</v>
      </c>
      <c r="Q150" s="130">
        <f t="shared" si="18"/>
        <v>-134.65851164829877</v>
      </c>
      <c r="R150" s="112">
        <v>12821849.3519</v>
      </c>
      <c r="S150" s="112">
        <v>6291567.7699999996</v>
      </c>
      <c r="T150" s="112">
        <v>418287.46951600275</v>
      </c>
      <c r="U150" s="112">
        <v>4345774.235937125</v>
      </c>
      <c r="V150" s="112">
        <v>1372055.3762742963</v>
      </c>
      <c r="W150" s="112">
        <v>93684.88</v>
      </c>
      <c r="X150" s="150">
        <f t="shared" si="19"/>
        <v>-300479.62017257512</v>
      </c>
      <c r="Y150" s="150">
        <f t="shared" si="15"/>
        <v>-151.91082920757083</v>
      </c>
      <c r="Z150" s="128">
        <f t="shared" si="17"/>
        <v>34125.084132240154</v>
      </c>
      <c r="AA150" s="128">
        <f t="shared" si="16"/>
        <v>17.252317559272068</v>
      </c>
    </row>
    <row r="151" spans="1:27" s="113" customFormat="1" ht="15" x14ac:dyDescent="0.2">
      <c r="A151" s="112">
        <v>481</v>
      </c>
      <c r="B151" s="112" t="s">
        <v>151</v>
      </c>
      <c r="C151" s="112">
        <v>2</v>
      </c>
      <c r="D151" s="112">
        <v>9642</v>
      </c>
      <c r="E151" s="112">
        <v>25728355.217635635</v>
      </c>
      <c r="F151" s="112">
        <v>17218896</v>
      </c>
      <c r="G151" s="112">
        <v>2150799</v>
      </c>
      <c r="H151" s="112">
        <v>1676509.0083081736</v>
      </c>
      <c r="I151" s="112">
        <v>6703593.9938688232</v>
      </c>
      <c r="J151" s="112">
        <v>1285401.1698365146</v>
      </c>
      <c r="K151" s="112">
        <v>328508.05771031545</v>
      </c>
      <c r="L151" s="112">
        <v>-1856027</v>
      </c>
      <c r="M151" s="112">
        <v>-131258.67000000001</v>
      </c>
      <c r="N151" s="112">
        <v>114104.46479798971</v>
      </c>
      <c r="O151" s="112">
        <v>-873285.73209145362</v>
      </c>
      <c r="P151" s="130">
        <f t="shared" si="20"/>
        <v>888885.07479472458</v>
      </c>
      <c r="Q151" s="130">
        <f t="shared" si="18"/>
        <v>92.188868989289006</v>
      </c>
      <c r="R151" s="112">
        <v>55849212.490000002</v>
      </c>
      <c r="S151" s="112">
        <v>41594737.32</v>
      </c>
      <c r="T151" s="112">
        <v>2514393.2299994468</v>
      </c>
      <c r="U151" s="112">
        <v>8264387.6836951235</v>
      </c>
      <c r="V151" s="112">
        <v>4286986.6042655669</v>
      </c>
      <c r="W151" s="112">
        <v>163513.32999999999</v>
      </c>
      <c r="X151" s="150">
        <f t="shared" si="19"/>
        <v>974805.67796013504</v>
      </c>
      <c r="Y151" s="150">
        <f t="shared" si="15"/>
        <v>101.09994585771987</v>
      </c>
      <c r="Z151" s="128">
        <f t="shared" si="17"/>
        <v>-85920.603165410459</v>
      </c>
      <c r="AA151" s="128">
        <f t="shared" si="16"/>
        <v>-8.9110768684308717</v>
      </c>
    </row>
    <row r="152" spans="1:27" s="113" customFormat="1" ht="15" x14ac:dyDescent="0.2">
      <c r="A152" s="112">
        <v>483</v>
      </c>
      <c r="B152" s="112" t="s">
        <v>152</v>
      </c>
      <c r="C152" s="112">
        <v>17</v>
      </c>
      <c r="D152" s="112">
        <v>1067</v>
      </c>
      <c r="E152" s="112">
        <v>3958629.5486493576</v>
      </c>
      <c r="F152" s="112">
        <v>1238927.06</v>
      </c>
      <c r="G152" s="112">
        <v>339965</v>
      </c>
      <c r="H152" s="112">
        <v>129468.14358604669</v>
      </c>
      <c r="I152" s="112">
        <v>2083395.7286402744</v>
      </c>
      <c r="J152" s="112">
        <v>230951.94149333844</v>
      </c>
      <c r="K152" s="112">
        <v>-212018.61245962916</v>
      </c>
      <c r="L152" s="112">
        <v>-197264</v>
      </c>
      <c r="M152" s="112">
        <v>19861.55</v>
      </c>
      <c r="N152" s="112">
        <v>6031.0174328093581</v>
      </c>
      <c r="O152" s="112">
        <v>-96639.273609373675</v>
      </c>
      <c r="P152" s="130">
        <f t="shared" si="20"/>
        <v>-415950.99356589187</v>
      </c>
      <c r="Q152" s="130">
        <f t="shared" si="18"/>
        <v>-389.83223389493145</v>
      </c>
      <c r="R152" s="112">
        <v>8489293.8720399998</v>
      </c>
      <c r="S152" s="112">
        <v>2506898.7799999998</v>
      </c>
      <c r="T152" s="112">
        <v>194173.62037431591</v>
      </c>
      <c r="U152" s="112">
        <v>4147485.8493449651</v>
      </c>
      <c r="V152" s="112">
        <v>770255.93460210762</v>
      </c>
      <c r="W152" s="112">
        <v>162562.54999999999</v>
      </c>
      <c r="X152" s="150">
        <f t="shared" si="19"/>
        <v>-707917.1377186114</v>
      </c>
      <c r="Y152" s="150">
        <f t="shared" si="15"/>
        <v>-663.46498380375954</v>
      </c>
      <c r="Z152" s="128">
        <f t="shared" si="17"/>
        <v>291966.14415271953</v>
      </c>
      <c r="AA152" s="128">
        <f t="shared" si="16"/>
        <v>273.63274990882803</v>
      </c>
    </row>
    <row r="153" spans="1:27" s="113" customFormat="1" ht="15" x14ac:dyDescent="0.2">
      <c r="A153" s="112">
        <v>484</v>
      </c>
      <c r="B153" s="112" t="s">
        <v>153</v>
      </c>
      <c r="C153" s="112">
        <v>4</v>
      </c>
      <c r="D153" s="112">
        <v>2967</v>
      </c>
      <c r="E153" s="112">
        <v>8824328.8281771578</v>
      </c>
      <c r="F153" s="112">
        <v>3688181.48</v>
      </c>
      <c r="G153" s="112">
        <v>1243767</v>
      </c>
      <c r="H153" s="112">
        <v>979556.48305936973</v>
      </c>
      <c r="I153" s="112">
        <v>977508.99191928795</v>
      </c>
      <c r="J153" s="112">
        <v>590949.96653250745</v>
      </c>
      <c r="K153" s="112">
        <v>-370876.19512735825</v>
      </c>
      <c r="L153" s="112">
        <v>165604</v>
      </c>
      <c r="M153" s="112">
        <v>165376.14000000001</v>
      </c>
      <c r="N153" s="112">
        <v>25549.212106442228</v>
      </c>
      <c r="O153" s="112">
        <v>-268724.20318557799</v>
      </c>
      <c r="P153" s="130">
        <f t="shared" si="20"/>
        <v>-1627435.9528724868</v>
      </c>
      <c r="Q153" s="130">
        <f t="shared" si="18"/>
        <v>-548.51228610464671</v>
      </c>
      <c r="R153" s="112">
        <v>24595319.800000001</v>
      </c>
      <c r="S153" s="112">
        <v>8844242.8599999994</v>
      </c>
      <c r="T153" s="112">
        <v>1469118.3746707335</v>
      </c>
      <c r="U153" s="112">
        <v>9220556.3121283893</v>
      </c>
      <c r="V153" s="112">
        <v>1970897.996489499</v>
      </c>
      <c r="W153" s="112">
        <v>1574747.1400000001</v>
      </c>
      <c r="X153" s="150">
        <f t="shared" si="19"/>
        <v>-1515757.1167113781</v>
      </c>
      <c r="Y153" s="150">
        <f t="shared" si="15"/>
        <v>-510.87196383935895</v>
      </c>
      <c r="Z153" s="128">
        <f t="shared" si="17"/>
        <v>-111678.83616110869</v>
      </c>
      <c r="AA153" s="128">
        <f t="shared" si="16"/>
        <v>-37.640322265287729</v>
      </c>
    </row>
    <row r="154" spans="1:27" s="113" customFormat="1" ht="15" x14ac:dyDescent="0.2">
      <c r="A154" s="112">
        <v>489</v>
      </c>
      <c r="B154" s="112" t="s">
        <v>154</v>
      </c>
      <c r="C154" s="112">
        <v>8</v>
      </c>
      <c r="D154" s="112">
        <v>1791</v>
      </c>
      <c r="E154" s="112">
        <v>6527065.6149378661</v>
      </c>
      <c r="F154" s="112">
        <v>2329224.6800000002</v>
      </c>
      <c r="G154" s="112">
        <v>513219</v>
      </c>
      <c r="H154" s="112">
        <v>586222.2947377126</v>
      </c>
      <c r="I154" s="112">
        <v>924804.61406807532</v>
      </c>
      <c r="J154" s="112">
        <v>422239.16431304347</v>
      </c>
      <c r="K154" s="112">
        <v>633509.21216143866</v>
      </c>
      <c r="L154" s="112">
        <v>-420682</v>
      </c>
      <c r="M154" s="112">
        <v>30091.19</v>
      </c>
      <c r="N154" s="112">
        <v>14445.077512945667</v>
      </c>
      <c r="O154" s="112">
        <v>-162212.68887946414</v>
      </c>
      <c r="P154" s="130">
        <f t="shared" si="20"/>
        <v>-1656205.0710241133</v>
      </c>
      <c r="Q154" s="130">
        <f t="shared" si="18"/>
        <v>-924.73761642887405</v>
      </c>
      <c r="R154" s="112">
        <v>16070616.74</v>
      </c>
      <c r="S154" s="112">
        <v>5228179.63</v>
      </c>
      <c r="T154" s="112">
        <v>879203.96601429873</v>
      </c>
      <c r="U154" s="112">
        <v>7132321.9398948792</v>
      </c>
      <c r="V154" s="112">
        <v>1408224.6723305294</v>
      </c>
      <c r="W154" s="112">
        <v>122628.19</v>
      </c>
      <c r="X154" s="150">
        <f t="shared" si="19"/>
        <v>-1300058.3417602926</v>
      </c>
      <c r="Y154" s="150">
        <f t="shared" si="15"/>
        <v>-725.8840545841947</v>
      </c>
      <c r="Z154" s="128">
        <f t="shared" si="17"/>
        <v>-356146.72926382069</v>
      </c>
      <c r="AA154" s="128">
        <f t="shared" si="16"/>
        <v>-198.85356184467932</v>
      </c>
    </row>
    <row r="155" spans="1:27" s="113" customFormat="1" ht="15" x14ac:dyDescent="0.2">
      <c r="A155" s="112">
        <v>491</v>
      </c>
      <c r="B155" s="112" t="s">
        <v>155</v>
      </c>
      <c r="C155" s="112">
        <v>10</v>
      </c>
      <c r="D155" s="112">
        <v>51980</v>
      </c>
      <c r="E155" s="112">
        <v>127102983.9435949</v>
      </c>
      <c r="F155" s="112">
        <v>91642115.980000004</v>
      </c>
      <c r="G155" s="112">
        <v>21509108</v>
      </c>
      <c r="H155" s="112">
        <v>13234109.423854101</v>
      </c>
      <c r="I155" s="112">
        <v>15415959.854735026</v>
      </c>
      <c r="J155" s="112">
        <v>8835308.4677305967</v>
      </c>
      <c r="K155" s="112">
        <v>-12122341.839662476</v>
      </c>
      <c r="L155" s="112">
        <v>1058135</v>
      </c>
      <c r="M155" s="112">
        <v>3285495.67</v>
      </c>
      <c r="N155" s="112">
        <v>531983.6421999312</v>
      </c>
      <c r="O155" s="112">
        <v>-4707881.3891426837</v>
      </c>
      <c r="P155" s="130">
        <f t="shared" si="20"/>
        <v>11579008.866119593</v>
      </c>
      <c r="Q155" s="130">
        <f t="shared" si="18"/>
        <v>222.75892393458241</v>
      </c>
      <c r="R155" s="112">
        <v>376036653.83000004</v>
      </c>
      <c r="S155" s="112">
        <v>202580698.49000001</v>
      </c>
      <c r="T155" s="112">
        <v>19848241.181829624</v>
      </c>
      <c r="U155" s="112">
        <v>104033650.33221558</v>
      </c>
      <c r="V155" s="112">
        <v>29466947.700485308</v>
      </c>
      <c r="W155" s="112">
        <v>25852738.670000002</v>
      </c>
      <c r="X155" s="150">
        <f t="shared" si="19"/>
        <v>5745622.5445305109</v>
      </c>
      <c r="Y155" s="150">
        <f t="shared" si="15"/>
        <v>110.53525480051002</v>
      </c>
      <c r="Z155" s="128">
        <f t="shared" si="17"/>
        <v>5833386.3215890825</v>
      </c>
      <c r="AA155" s="128">
        <f t="shared" si="16"/>
        <v>112.22366913407238</v>
      </c>
    </row>
    <row r="156" spans="1:27" s="113" customFormat="1" ht="15" x14ac:dyDescent="0.2">
      <c r="A156" s="112">
        <v>494</v>
      </c>
      <c r="B156" s="112" t="s">
        <v>156</v>
      </c>
      <c r="C156" s="112">
        <v>17</v>
      </c>
      <c r="D156" s="112">
        <v>8882</v>
      </c>
      <c r="E156" s="112">
        <v>28419567.07439287</v>
      </c>
      <c r="F156" s="112">
        <v>13675331</v>
      </c>
      <c r="G156" s="112">
        <v>4082142</v>
      </c>
      <c r="H156" s="112">
        <v>920504.01593457768</v>
      </c>
      <c r="I156" s="112">
        <v>12989403.359351192</v>
      </c>
      <c r="J156" s="112">
        <v>1347344.4454076407</v>
      </c>
      <c r="K156" s="112">
        <v>-1683048.3172458161</v>
      </c>
      <c r="L156" s="112">
        <v>-9224</v>
      </c>
      <c r="M156" s="112">
        <v>-149419.41</v>
      </c>
      <c r="N156" s="112">
        <v>75358.738033050162</v>
      </c>
      <c r="O156" s="112">
        <v>-804451.76026097185</v>
      </c>
      <c r="P156" s="130">
        <f t="shared" si="20"/>
        <v>2024372.9968268014</v>
      </c>
      <c r="Q156" s="130">
        <f t="shared" si="18"/>
        <v>227.91859905728455</v>
      </c>
      <c r="R156" s="112">
        <v>64506283.82632</v>
      </c>
      <c r="S156" s="112">
        <v>29867343.559999999</v>
      </c>
      <c r="T156" s="112">
        <v>1380552.7166172883</v>
      </c>
      <c r="U156" s="112">
        <v>24788315.810552366</v>
      </c>
      <c r="V156" s="112">
        <v>4493575.7990081869</v>
      </c>
      <c r="W156" s="112">
        <v>3923498.59</v>
      </c>
      <c r="X156" s="150">
        <f t="shared" si="19"/>
        <v>-52997.350142158568</v>
      </c>
      <c r="Y156" s="150">
        <f t="shared" si="15"/>
        <v>-5.9668261812833334</v>
      </c>
      <c r="Z156" s="128">
        <f t="shared" si="17"/>
        <v>2077370.34696896</v>
      </c>
      <c r="AA156" s="128">
        <f t="shared" si="16"/>
        <v>233.8854252385679</v>
      </c>
    </row>
    <row r="157" spans="1:27" s="113" customFormat="1" ht="15" x14ac:dyDescent="0.2">
      <c r="A157" s="112">
        <v>495</v>
      </c>
      <c r="B157" s="112" t="s">
        <v>157</v>
      </c>
      <c r="C157" s="112">
        <v>13</v>
      </c>
      <c r="D157" s="112">
        <v>1477</v>
      </c>
      <c r="E157" s="112">
        <v>4615532.0164766805</v>
      </c>
      <c r="F157" s="112">
        <v>1977157.96</v>
      </c>
      <c r="G157" s="112">
        <v>478892</v>
      </c>
      <c r="H157" s="112">
        <v>930567.36676898401</v>
      </c>
      <c r="I157" s="112">
        <v>873321.19218334975</v>
      </c>
      <c r="J157" s="112">
        <v>335372.9538111873</v>
      </c>
      <c r="K157" s="112">
        <v>-7961.7651400020659</v>
      </c>
      <c r="L157" s="112">
        <v>-388195</v>
      </c>
      <c r="M157" s="112">
        <v>5187.91</v>
      </c>
      <c r="N157" s="112">
        <v>12546.518898833119</v>
      </c>
      <c r="O157" s="112">
        <v>-133773.38999160723</v>
      </c>
      <c r="P157" s="130">
        <f t="shared" si="20"/>
        <v>-532416.26994593395</v>
      </c>
      <c r="Q157" s="130">
        <f t="shared" si="18"/>
        <v>-360.47140822338116</v>
      </c>
      <c r="R157" s="112">
        <v>12664479.040000001</v>
      </c>
      <c r="S157" s="112">
        <v>4284490.9000000004</v>
      </c>
      <c r="T157" s="112">
        <v>1395645.5202251109</v>
      </c>
      <c r="U157" s="112">
        <v>5261014.7884016288</v>
      </c>
      <c r="V157" s="112">
        <v>1118514.1216297441</v>
      </c>
      <c r="W157" s="112">
        <v>95884.91</v>
      </c>
      <c r="X157" s="150">
        <f t="shared" si="19"/>
        <v>-508928.79974351637</v>
      </c>
      <c r="Y157" s="150">
        <f t="shared" si="15"/>
        <v>-344.56926184395149</v>
      </c>
      <c r="Z157" s="128">
        <f t="shared" si="17"/>
        <v>-23487.470202417579</v>
      </c>
      <c r="AA157" s="128">
        <f t="shared" si="16"/>
        <v>-15.90214637942964</v>
      </c>
    </row>
    <row r="158" spans="1:27" s="113" customFormat="1" ht="15" x14ac:dyDescent="0.2">
      <c r="A158" s="112">
        <v>498</v>
      </c>
      <c r="B158" s="112" t="s">
        <v>158</v>
      </c>
      <c r="C158" s="112">
        <v>19</v>
      </c>
      <c r="D158" s="112">
        <v>2281</v>
      </c>
      <c r="E158" s="112">
        <v>8330608.4794262312</v>
      </c>
      <c r="F158" s="112">
        <v>3678411.74</v>
      </c>
      <c r="G158" s="112">
        <v>1195613</v>
      </c>
      <c r="H158" s="112">
        <v>1075816.723359599</v>
      </c>
      <c r="I158" s="112">
        <v>2777023.7496504183</v>
      </c>
      <c r="J158" s="112">
        <v>451249.68529735203</v>
      </c>
      <c r="K158" s="112">
        <v>73697.868990974603</v>
      </c>
      <c r="L158" s="112">
        <v>153518</v>
      </c>
      <c r="M158" s="112">
        <v>219189.5</v>
      </c>
      <c r="N158" s="112">
        <v>23145.204254329099</v>
      </c>
      <c r="O158" s="112">
        <v>-206592.48650701158</v>
      </c>
      <c r="P158" s="130">
        <f t="shared" si="20"/>
        <v>1110464.5056194291</v>
      </c>
      <c r="Q158" s="130">
        <f t="shared" si="18"/>
        <v>486.8323128537611</v>
      </c>
      <c r="R158" s="112">
        <v>19923838.449999999</v>
      </c>
      <c r="S158" s="112">
        <v>8255149.3399999999</v>
      </c>
      <c r="T158" s="112">
        <v>1613487.4745858386</v>
      </c>
      <c r="U158" s="112">
        <v>8707001.4184687212</v>
      </c>
      <c r="V158" s="112">
        <v>1504978.6801538721</v>
      </c>
      <c r="W158" s="112">
        <v>1568320.5</v>
      </c>
      <c r="X158" s="150">
        <f t="shared" si="19"/>
        <v>1725098.9632084332</v>
      </c>
      <c r="Y158" s="150">
        <f t="shared" si="15"/>
        <v>756.29064586077743</v>
      </c>
      <c r="Z158" s="128">
        <f t="shared" si="17"/>
        <v>-614634.45758900419</v>
      </c>
      <c r="AA158" s="128">
        <f t="shared" si="16"/>
        <v>-269.45833300701628</v>
      </c>
    </row>
    <row r="159" spans="1:27" s="113" customFormat="1" ht="15" x14ac:dyDescent="0.2">
      <c r="A159" s="112">
        <v>499</v>
      </c>
      <c r="B159" s="112" t="s">
        <v>159</v>
      </c>
      <c r="C159" s="112">
        <v>15</v>
      </c>
      <c r="D159" s="112">
        <v>19662</v>
      </c>
      <c r="E159" s="112">
        <v>60488208.366294146</v>
      </c>
      <c r="F159" s="112">
        <v>32793462.539999999</v>
      </c>
      <c r="G159" s="112">
        <v>5059677</v>
      </c>
      <c r="H159" s="112">
        <v>3188543.164723319</v>
      </c>
      <c r="I159" s="112">
        <v>19786444.999655616</v>
      </c>
      <c r="J159" s="112">
        <v>2870551.6972954422</v>
      </c>
      <c r="K159" s="112">
        <v>1283600.7430349656</v>
      </c>
      <c r="L159" s="112">
        <v>-1255080</v>
      </c>
      <c r="M159" s="112">
        <v>-128182.79</v>
      </c>
      <c r="N159" s="112">
        <v>216102.91200998682</v>
      </c>
      <c r="O159" s="112">
        <v>-1780807.3080670151</v>
      </c>
      <c r="P159" s="130">
        <f t="shared" si="20"/>
        <v>1546104.5923581645</v>
      </c>
      <c r="Q159" s="130">
        <f t="shared" si="18"/>
        <v>78.634146697089022</v>
      </c>
      <c r="R159" s="112">
        <v>130687493.90000001</v>
      </c>
      <c r="S159" s="112">
        <v>78952273</v>
      </c>
      <c r="T159" s="112">
        <v>4782110.5089270147</v>
      </c>
      <c r="U159" s="112">
        <v>35278218.179145597</v>
      </c>
      <c r="V159" s="112">
        <v>9573677.8228718303</v>
      </c>
      <c r="W159" s="112">
        <v>3676414.21</v>
      </c>
      <c r="X159" s="150">
        <f t="shared" si="19"/>
        <v>1575199.8209444433</v>
      </c>
      <c r="Y159" s="150">
        <f t="shared" si="15"/>
        <v>80.113916231535114</v>
      </c>
      <c r="Z159" s="128">
        <f t="shared" si="17"/>
        <v>-29095.228586278856</v>
      </c>
      <c r="AA159" s="128">
        <f t="shared" si="16"/>
        <v>-1.4797695344460815</v>
      </c>
    </row>
    <row r="160" spans="1:27" s="113" customFormat="1" ht="15" x14ac:dyDescent="0.2">
      <c r="A160" s="112">
        <v>500</v>
      </c>
      <c r="B160" s="112" t="s">
        <v>160</v>
      </c>
      <c r="C160" s="112">
        <v>13</v>
      </c>
      <c r="D160" s="112">
        <v>10486</v>
      </c>
      <c r="E160" s="112">
        <v>30717620.282769147</v>
      </c>
      <c r="F160" s="112">
        <v>15267026.25</v>
      </c>
      <c r="G160" s="112">
        <v>2520288</v>
      </c>
      <c r="H160" s="112">
        <v>2189333.8529183818</v>
      </c>
      <c r="I160" s="112">
        <v>8396818.3287557121</v>
      </c>
      <c r="J160" s="112">
        <v>1064065.4764082972</v>
      </c>
      <c r="K160" s="112">
        <v>2705573.7844638815</v>
      </c>
      <c r="L160" s="112">
        <v>-626124</v>
      </c>
      <c r="M160" s="112">
        <v>38529.51</v>
      </c>
      <c r="N160" s="112">
        <v>121128.10408626296</v>
      </c>
      <c r="O160" s="112">
        <v>-949727.6692295149</v>
      </c>
      <c r="P160" s="130">
        <f t="shared" si="20"/>
        <v>9291.3546338714659</v>
      </c>
      <c r="Q160" s="130">
        <f t="shared" si="18"/>
        <v>0.88607234730797879</v>
      </c>
      <c r="R160" s="112">
        <v>60080514.880000003</v>
      </c>
      <c r="S160" s="112">
        <v>40938585.799999997</v>
      </c>
      <c r="T160" s="112">
        <v>3283517.231763476</v>
      </c>
      <c r="U160" s="112">
        <v>11824294.065960072</v>
      </c>
      <c r="V160" s="112">
        <v>3548802.1564536197</v>
      </c>
      <c r="W160" s="112">
        <v>1932693.51</v>
      </c>
      <c r="X160" s="150">
        <f t="shared" si="19"/>
        <v>1447377.8841771558</v>
      </c>
      <c r="Y160" s="150">
        <f t="shared" si="15"/>
        <v>138.02955218168566</v>
      </c>
      <c r="Z160" s="128">
        <f t="shared" si="17"/>
        <v>-1438086.5295432843</v>
      </c>
      <c r="AA160" s="128">
        <f t="shared" si="16"/>
        <v>-137.14347983437767</v>
      </c>
    </row>
    <row r="161" spans="1:27" s="113" customFormat="1" ht="15" x14ac:dyDescent="0.2">
      <c r="A161" s="112">
        <v>503</v>
      </c>
      <c r="B161" s="112" t="s">
        <v>161</v>
      </c>
      <c r="C161" s="112">
        <v>2</v>
      </c>
      <c r="D161" s="112">
        <v>7539</v>
      </c>
      <c r="E161" s="112">
        <v>17398369.464695238</v>
      </c>
      <c r="F161" s="112">
        <v>12036057.300000001</v>
      </c>
      <c r="G161" s="112">
        <v>1853944</v>
      </c>
      <c r="H161" s="112">
        <v>1112984.450935889</v>
      </c>
      <c r="I161" s="112">
        <v>4356769.5873166798</v>
      </c>
      <c r="J161" s="112">
        <v>1438059.243024745</v>
      </c>
      <c r="K161" s="112">
        <v>-627304.2812280748</v>
      </c>
      <c r="L161" s="112">
        <v>-273069</v>
      </c>
      <c r="M161" s="112">
        <v>-118841.17</v>
      </c>
      <c r="N161" s="112">
        <v>72638.043199045598</v>
      </c>
      <c r="O161" s="112">
        <v>-682814.88635526539</v>
      </c>
      <c r="P161" s="130">
        <f t="shared" si="20"/>
        <v>1770053.82219778</v>
      </c>
      <c r="Q161" s="130">
        <f t="shared" si="18"/>
        <v>234.78628759753019</v>
      </c>
      <c r="R161" s="112">
        <v>49711127.199379995</v>
      </c>
      <c r="S161" s="112">
        <v>27530678.739999998</v>
      </c>
      <c r="T161" s="112">
        <v>1669230.8568934561</v>
      </c>
      <c r="U161" s="112">
        <v>15147900.933237664</v>
      </c>
      <c r="V161" s="112">
        <v>4796121.9078176655</v>
      </c>
      <c r="W161" s="112">
        <v>1462033.83</v>
      </c>
      <c r="X161" s="150">
        <f t="shared" si="19"/>
        <v>894839.06856878102</v>
      </c>
      <c r="Y161" s="150">
        <f t="shared" si="15"/>
        <v>118.69466355866574</v>
      </c>
      <c r="Z161" s="128">
        <f t="shared" si="17"/>
        <v>875214.75362899899</v>
      </c>
      <c r="AA161" s="128">
        <f t="shared" si="16"/>
        <v>116.09162403886444</v>
      </c>
    </row>
    <row r="162" spans="1:27" s="113" customFormat="1" ht="15" x14ac:dyDescent="0.2">
      <c r="A162" s="112">
        <v>504</v>
      </c>
      <c r="B162" s="112" t="s">
        <v>162</v>
      </c>
      <c r="C162" s="112">
        <v>34</v>
      </c>
      <c r="D162" s="112">
        <v>1764</v>
      </c>
      <c r="E162" s="112">
        <v>5343178.9632656015</v>
      </c>
      <c r="F162" s="112">
        <v>2726938.33</v>
      </c>
      <c r="G162" s="112">
        <v>411621</v>
      </c>
      <c r="H162" s="112">
        <v>418684.85643781308</v>
      </c>
      <c r="I162" s="112">
        <v>1403564.443172052</v>
      </c>
      <c r="J162" s="112">
        <v>396516.81656430673</v>
      </c>
      <c r="K162" s="112">
        <v>-480665.71192696487</v>
      </c>
      <c r="L162" s="112">
        <v>-500555</v>
      </c>
      <c r="M162" s="112">
        <v>78006.070000000007</v>
      </c>
      <c r="N162" s="112">
        <v>16308.150701360002</v>
      </c>
      <c r="O162" s="112">
        <v>-159767.27145917073</v>
      </c>
      <c r="P162" s="130">
        <f t="shared" si="20"/>
        <v>-1032527.2797762053</v>
      </c>
      <c r="Q162" s="130">
        <f t="shared" si="18"/>
        <v>-585.33292504320025</v>
      </c>
      <c r="R162" s="112">
        <v>13916352.218962749</v>
      </c>
      <c r="S162" s="112">
        <v>6121309.29</v>
      </c>
      <c r="T162" s="112">
        <v>627934.8117508085</v>
      </c>
      <c r="U162" s="112">
        <v>4621143.6105410429</v>
      </c>
      <c r="V162" s="112">
        <v>1322437.1665955535</v>
      </c>
      <c r="W162" s="112">
        <v>-10927.929999999993</v>
      </c>
      <c r="X162" s="150">
        <f t="shared" si="19"/>
        <v>-1234455.2700753435</v>
      </c>
      <c r="Y162" s="150">
        <f t="shared" si="15"/>
        <v>-699.80457487264368</v>
      </c>
      <c r="Z162" s="128">
        <f t="shared" si="17"/>
        <v>201927.99029913824</v>
      </c>
      <c r="AA162" s="128">
        <f t="shared" si="16"/>
        <v>114.47164982944345</v>
      </c>
    </row>
    <row r="163" spans="1:27" s="113" customFormat="1" ht="15" x14ac:dyDescent="0.2">
      <c r="A163" s="112">
        <v>505</v>
      </c>
      <c r="B163" s="112" t="s">
        <v>163</v>
      </c>
      <c r="C163" s="112">
        <v>35</v>
      </c>
      <c r="D163" s="112">
        <v>20912</v>
      </c>
      <c r="E163" s="112">
        <v>58654935.678430349</v>
      </c>
      <c r="F163" s="112">
        <v>35714695.009999998</v>
      </c>
      <c r="G163" s="112">
        <v>8509147</v>
      </c>
      <c r="H163" s="112">
        <v>3645628.1430319059</v>
      </c>
      <c r="I163" s="112">
        <v>14885151.861152273</v>
      </c>
      <c r="J163" s="112">
        <v>3164770.6125270398</v>
      </c>
      <c r="K163" s="112">
        <v>-686844.96260971308</v>
      </c>
      <c r="L163" s="112">
        <v>-2201441</v>
      </c>
      <c r="M163" s="112">
        <v>107150.69</v>
      </c>
      <c r="N163" s="112">
        <v>227996.29734396617</v>
      </c>
      <c r="O163" s="112">
        <v>-1894021.0775250443</v>
      </c>
      <c r="P163" s="130">
        <f t="shared" si="20"/>
        <v>2817296.8954900801</v>
      </c>
      <c r="Q163" s="130">
        <f t="shared" si="18"/>
        <v>134.72154243927315</v>
      </c>
      <c r="R163" s="112">
        <v>131790860.61</v>
      </c>
      <c r="S163" s="112">
        <v>84273151.75</v>
      </c>
      <c r="T163" s="112">
        <v>5467637.02223418</v>
      </c>
      <c r="U163" s="112">
        <v>27568192.97139148</v>
      </c>
      <c r="V163" s="112">
        <v>10554937.664482078</v>
      </c>
      <c r="W163" s="112">
        <v>6414856.6900000004</v>
      </c>
      <c r="X163" s="150">
        <f t="shared" si="19"/>
        <v>2487915.4881077558</v>
      </c>
      <c r="Y163" s="150">
        <f t="shared" si="15"/>
        <v>118.97071002810615</v>
      </c>
      <c r="Z163" s="128">
        <f t="shared" si="17"/>
        <v>329381.40738232434</v>
      </c>
      <c r="AA163" s="128">
        <f t="shared" si="16"/>
        <v>15.750832411167002</v>
      </c>
    </row>
    <row r="164" spans="1:27" s="113" customFormat="1" ht="15" x14ac:dyDescent="0.2">
      <c r="A164" s="112">
        <v>507</v>
      </c>
      <c r="B164" s="112" t="s">
        <v>164</v>
      </c>
      <c r="C164" s="112">
        <v>10</v>
      </c>
      <c r="D164" s="112">
        <v>5564</v>
      </c>
      <c r="E164" s="112">
        <v>12430565.748441875</v>
      </c>
      <c r="F164" s="112">
        <v>7514168.1100000003</v>
      </c>
      <c r="G164" s="112">
        <v>2854979</v>
      </c>
      <c r="H164" s="112">
        <v>2132279.6972681643</v>
      </c>
      <c r="I164" s="112">
        <v>880601.11862387066</v>
      </c>
      <c r="J164" s="112">
        <v>1128003.3488512365</v>
      </c>
      <c r="K164" s="112">
        <v>-777950.7154690891</v>
      </c>
      <c r="L164" s="112">
        <v>-35179</v>
      </c>
      <c r="M164" s="112">
        <v>247243.97</v>
      </c>
      <c r="N164" s="112">
        <v>52274.253740121858</v>
      </c>
      <c r="O164" s="112">
        <v>-503937.13061157928</v>
      </c>
      <c r="P164" s="130">
        <f t="shared" si="20"/>
        <v>1061916.9039608501</v>
      </c>
      <c r="Q164" s="130">
        <f t="shared" si="18"/>
        <v>190.85494319929009</v>
      </c>
      <c r="R164" s="112">
        <v>43775937.349999994</v>
      </c>
      <c r="S164" s="112">
        <v>17999569.440000001</v>
      </c>
      <c r="T164" s="112">
        <v>3197948.5995644704</v>
      </c>
      <c r="U164" s="112">
        <v>16649489.341040572</v>
      </c>
      <c r="V164" s="112">
        <v>3762043.601303855</v>
      </c>
      <c r="W164" s="112">
        <v>3067043.97</v>
      </c>
      <c r="X164" s="150">
        <f t="shared" si="19"/>
        <v>900157.60190889984</v>
      </c>
      <c r="Y164" s="150">
        <f t="shared" si="15"/>
        <v>161.78245900591298</v>
      </c>
      <c r="Z164" s="128">
        <f t="shared" si="17"/>
        <v>161759.30205195025</v>
      </c>
      <c r="AA164" s="128">
        <f t="shared" si="16"/>
        <v>29.072484193377111</v>
      </c>
    </row>
    <row r="165" spans="1:27" s="113" customFormat="1" ht="15" x14ac:dyDescent="0.2">
      <c r="A165" s="112">
        <v>508</v>
      </c>
      <c r="B165" s="112" t="s">
        <v>165</v>
      </c>
      <c r="C165" s="112">
        <v>6</v>
      </c>
      <c r="D165" s="112">
        <v>9360</v>
      </c>
      <c r="E165" s="112">
        <v>23704156.652080551</v>
      </c>
      <c r="F165" s="112">
        <v>16963264.09</v>
      </c>
      <c r="G165" s="112">
        <v>3178005</v>
      </c>
      <c r="H165" s="112">
        <v>2635817.570587798</v>
      </c>
      <c r="I165" s="112">
        <v>549117.47414105933</v>
      </c>
      <c r="J165" s="112">
        <v>1679739.0588825876</v>
      </c>
      <c r="K165" s="112">
        <v>-836985.06646362867</v>
      </c>
      <c r="L165" s="112">
        <v>-982561</v>
      </c>
      <c r="M165" s="112">
        <v>817898.66</v>
      </c>
      <c r="N165" s="112">
        <v>94527.626190551935</v>
      </c>
      <c r="O165" s="112">
        <v>-847744.70570172218</v>
      </c>
      <c r="P165" s="130">
        <f t="shared" si="20"/>
        <v>-453077.94444390759</v>
      </c>
      <c r="Q165" s="130">
        <f t="shared" si="18"/>
        <v>-48.405763295289269</v>
      </c>
      <c r="R165" s="112">
        <v>72340571.090000004</v>
      </c>
      <c r="S165" s="112">
        <v>36533758.350000001</v>
      </c>
      <c r="T165" s="112">
        <v>3953144.1955612171</v>
      </c>
      <c r="U165" s="112">
        <v>22148566.760554716</v>
      </c>
      <c r="V165" s="112">
        <v>5602156.7531381464</v>
      </c>
      <c r="W165" s="112">
        <v>3013342.66</v>
      </c>
      <c r="X165" s="150">
        <f t="shared" si="19"/>
        <v>-1089602.3707459271</v>
      </c>
      <c r="Y165" s="150">
        <f t="shared" si="15"/>
        <v>-116.41050969507768</v>
      </c>
      <c r="Z165" s="128">
        <f t="shared" si="17"/>
        <v>636524.42630201951</v>
      </c>
      <c r="AA165" s="128">
        <f t="shared" si="16"/>
        <v>68.004746399788402</v>
      </c>
    </row>
    <row r="166" spans="1:27" s="113" customFormat="1" ht="15" x14ac:dyDescent="0.2">
      <c r="A166" s="112">
        <v>529</v>
      </c>
      <c r="B166" s="112" t="s">
        <v>166</v>
      </c>
      <c r="C166" s="112">
        <v>2</v>
      </c>
      <c r="D166" s="112">
        <v>19850</v>
      </c>
      <c r="E166" s="112">
        <v>49066043.760881692</v>
      </c>
      <c r="F166" s="112">
        <v>29791997.600000001</v>
      </c>
      <c r="G166" s="112">
        <v>7261502</v>
      </c>
      <c r="H166" s="112">
        <v>7968518.4623660445</v>
      </c>
      <c r="I166" s="112">
        <v>4070144.3002463579</v>
      </c>
      <c r="J166" s="112">
        <v>2305097.3269123631</v>
      </c>
      <c r="K166" s="112">
        <v>4328799.4813034628</v>
      </c>
      <c r="L166" s="112">
        <v>-1086400</v>
      </c>
      <c r="M166" s="112">
        <v>3169960.9</v>
      </c>
      <c r="N166" s="112">
        <v>267005.91689718899</v>
      </c>
      <c r="O166" s="112">
        <v>-1797834.6589935028</v>
      </c>
      <c r="P166" s="130">
        <f t="shared" si="20"/>
        <v>7212747.5678502247</v>
      </c>
      <c r="Q166" s="130">
        <f t="shared" si="18"/>
        <v>363.36259787658565</v>
      </c>
      <c r="R166" s="112">
        <v>119959359.69000001</v>
      </c>
      <c r="S166" s="112">
        <v>84809940.769999996</v>
      </c>
      <c r="T166" s="112">
        <v>11951017.725289669</v>
      </c>
      <c r="U166" s="112">
        <v>14620872.467841715</v>
      </c>
      <c r="V166" s="112">
        <v>7687811.0848915074</v>
      </c>
      <c r="W166" s="112">
        <v>9345062.9000000004</v>
      </c>
      <c r="X166" s="150">
        <f t="shared" si="19"/>
        <v>8455345.2580228895</v>
      </c>
      <c r="Y166" s="150">
        <f t="shared" si="15"/>
        <v>425.96197773415059</v>
      </c>
      <c r="Z166" s="128">
        <f t="shared" si="17"/>
        <v>-1242597.6901726648</v>
      </c>
      <c r="AA166" s="128">
        <f t="shared" si="16"/>
        <v>-62.599379857564976</v>
      </c>
    </row>
    <row r="167" spans="1:27" s="113" customFormat="1" ht="15" x14ac:dyDescent="0.2">
      <c r="A167" s="112">
        <v>531</v>
      </c>
      <c r="B167" s="112" t="s">
        <v>167</v>
      </c>
      <c r="C167" s="112">
        <v>4</v>
      </c>
      <c r="D167" s="112">
        <v>5072</v>
      </c>
      <c r="E167" s="112">
        <v>11308958.797715623</v>
      </c>
      <c r="F167" s="112">
        <v>8585950.9900000002</v>
      </c>
      <c r="G167" s="112">
        <v>1575156</v>
      </c>
      <c r="H167" s="112">
        <v>593757.72202954034</v>
      </c>
      <c r="I167" s="112">
        <v>3123858.1010100087</v>
      </c>
      <c r="J167" s="112">
        <v>892457.54867764446</v>
      </c>
      <c r="K167" s="112">
        <v>-1123293.0359543334</v>
      </c>
      <c r="L167" s="112">
        <v>-213181</v>
      </c>
      <c r="M167" s="112">
        <v>96760.91</v>
      </c>
      <c r="N167" s="112">
        <v>49366.270607840277</v>
      </c>
      <c r="O167" s="112">
        <v>-459376.19095289905</v>
      </c>
      <c r="P167" s="130">
        <f t="shared" si="20"/>
        <v>1812498.5177021772</v>
      </c>
      <c r="Q167" s="130">
        <f t="shared" si="18"/>
        <v>357.35380869522419</v>
      </c>
      <c r="R167" s="112">
        <v>34588720.07</v>
      </c>
      <c r="S167" s="112">
        <v>19197694.890000001</v>
      </c>
      <c r="T167" s="112">
        <v>890505.44263853994</v>
      </c>
      <c r="U167" s="112">
        <v>10799487.129237399</v>
      </c>
      <c r="V167" s="112">
        <v>2976466.5272113886</v>
      </c>
      <c r="W167" s="112">
        <v>1458735.91</v>
      </c>
      <c r="X167" s="150">
        <f t="shared" si="19"/>
        <v>734169.82908732444</v>
      </c>
      <c r="Y167" s="150">
        <f t="shared" si="15"/>
        <v>144.74957198093935</v>
      </c>
      <c r="Z167" s="128">
        <f t="shared" si="17"/>
        <v>1078328.6886148527</v>
      </c>
      <c r="AA167" s="128">
        <f t="shared" si="16"/>
        <v>212.60423671428484</v>
      </c>
    </row>
    <row r="168" spans="1:27" s="113" customFormat="1" ht="15" x14ac:dyDescent="0.2">
      <c r="A168" s="112">
        <v>535</v>
      </c>
      <c r="B168" s="112" t="s">
        <v>168</v>
      </c>
      <c r="C168" s="112">
        <v>17</v>
      </c>
      <c r="D168" s="112">
        <v>10419</v>
      </c>
      <c r="E168" s="112">
        <v>33717593.727040417</v>
      </c>
      <c r="F168" s="112">
        <v>14731049.800000001</v>
      </c>
      <c r="G168" s="112">
        <v>2581916</v>
      </c>
      <c r="H168" s="112">
        <v>1386046.1918577107</v>
      </c>
      <c r="I168" s="112">
        <v>14607306.980716048</v>
      </c>
      <c r="J168" s="112">
        <v>1951961.086962169</v>
      </c>
      <c r="K168" s="112">
        <v>431355.8732414273</v>
      </c>
      <c r="L168" s="112">
        <v>-927929</v>
      </c>
      <c r="M168" s="112">
        <v>-974040.7</v>
      </c>
      <c r="N168" s="112">
        <v>79519.979226320967</v>
      </c>
      <c r="O168" s="112">
        <v>-943659.41118656448</v>
      </c>
      <c r="P168" s="130">
        <f t="shared" si="20"/>
        <v>-794066.92622331157</v>
      </c>
      <c r="Q168" s="130">
        <f t="shared" si="18"/>
        <v>-76.213353126337609</v>
      </c>
      <c r="R168" s="112">
        <v>80590554.323599994</v>
      </c>
      <c r="S168" s="112">
        <v>31609905.82</v>
      </c>
      <c r="T168" s="112">
        <v>2078763.1584458046</v>
      </c>
      <c r="U168" s="112">
        <v>38396467.565769553</v>
      </c>
      <c r="V168" s="112">
        <v>6510054.0035441034</v>
      </c>
      <c r="W168" s="112">
        <v>679946.3</v>
      </c>
      <c r="X168" s="150">
        <f t="shared" si="19"/>
        <v>-1315417.4758405387</v>
      </c>
      <c r="Y168" s="150">
        <f t="shared" si="15"/>
        <v>-126.25179727810142</v>
      </c>
      <c r="Z168" s="128">
        <f t="shared" si="17"/>
        <v>521350.54961722717</v>
      </c>
      <c r="AA168" s="128">
        <f t="shared" si="16"/>
        <v>50.038444151763812</v>
      </c>
    </row>
    <row r="169" spans="1:27" s="113" customFormat="1" ht="15" x14ac:dyDescent="0.2">
      <c r="A169" s="112">
        <v>536</v>
      </c>
      <c r="B169" s="112" t="s">
        <v>169</v>
      </c>
      <c r="C169" s="112">
        <v>6</v>
      </c>
      <c r="D169" s="112">
        <v>35346</v>
      </c>
      <c r="E169" s="112">
        <v>83392426.362392932</v>
      </c>
      <c r="F169" s="112">
        <v>61052400.119999997</v>
      </c>
      <c r="G169" s="112">
        <v>9778744</v>
      </c>
      <c r="H169" s="112">
        <v>6531936.3478544829</v>
      </c>
      <c r="I169" s="112">
        <v>19539015.544062998</v>
      </c>
      <c r="J169" s="112">
        <v>4309968.564386202</v>
      </c>
      <c r="K169" s="112">
        <v>-1468266.4195354653</v>
      </c>
      <c r="L169" s="112">
        <v>-1922232</v>
      </c>
      <c r="M169" s="112">
        <v>329302.8</v>
      </c>
      <c r="N169" s="112">
        <v>393487.91285956121</v>
      </c>
      <c r="O169" s="112">
        <v>-3201323.1162107983</v>
      </c>
      <c r="P169" s="130">
        <f t="shared" si="20"/>
        <v>11950607.391024053</v>
      </c>
      <c r="Q169" s="130">
        <f t="shared" si="18"/>
        <v>338.10353055576451</v>
      </c>
      <c r="R169" s="112">
        <v>206583750.16000003</v>
      </c>
      <c r="S169" s="112">
        <v>144737112.38</v>
      </c>
      <c r="T169" s="112">
        <v>9796461.8444887083</v>
      </c>
      <c r="U169" s="112">
        <v>40031255.952458531</v>
      </c>
      <c r="V169" s="112">
        <v>14374327.590412365</v>
      </c>
      <c r="W169" s="112">
        <v>8185814.7999999998</v>
      </c>
      <c r="X169" s="150">
        <f t="shared" si="19"/>
        <v>10541222.4073596</v>
      </c>
      <c r="Y169" s="150">
        <f t="shared" si="15"/>
        <v>298.22957073953489</v>
      </c>
      <c r="Z169" s="128">
        <f t="shared" si="17"/>
        <v>1409384.983664453</v>
      </c>
      <c r="AA169" s="128">
        <f t="shared" si="16"/>
        <v>39.873959816229643</v>
      </c>
    </row>
    <row r="170" spans="1:27" s="113" customFormat="1" ht="15" x14ac:dyDescent="0.2">
      <c r="A170" s="112">
        <v>538</v>
      </c>
      <c r="B170" s="112" t="s">
        <v>170</v>
      </c>
      <c r="C170" s="112">
        <v>2</v>
      </c>
      <c r="D170" s="112">
        <v>4644</v>
      </c>
      <c r="E170" s="112">
        <v>14634315.290760446</v>
      </c>
      <c r="F170" s="112">
        <v>8062347.6799999997</v>
      </c>
      <c r="G170" s="112">
        <v>913365</v>
      </c>
      <c r="H170" s="112">
        <v>346390.46414268116</v>
      </c>
      <c r="I170" s="112">
        <v>4230231.2336015012</v>
      </c>
      <c r="J170" s="112">
        <v>796036.83807637822</v>
      </c>
      <c r="K170" s="112">
        <v>4520.992781539514</v>
      </c>
      <c r="L170" s="112">
        <v>668912</v>
      </c>
      <c r="M170" s="112">
        <v>-47750.09</v>
      </c>
      <c r="N170" s="112">
        <v>46821.769216057612</v>
      </c>
      <c r="O170" s="112">
        <v>-420611.79629046988</v>
      </c>
      <c r="P170" s="130">
        <f t="shared" si="20"/>
        <v>-34051.199232757092</v>
      </c>
      <c r="Q170" s="130">
        <f t="shared" si="18"/>
        <v>-7.3322995763904162</v>
      </c>
      <c r="R170" s="112">
        <v>31053416.193799999</v>
      </c>
      <c r="S170" s="112">
        <v>18235460.719999999</v>
      </c>
      <c r="T170" s="112">
        <v>519509.19062203134</v>
      </c>
      <c r="U170" s="112">
        <v>7797033.882263503</v>
      </c>
      <c r="V170" s="112">
        <v>2654890.4275304084</v>
      </c>
      <c r="W170" s="112">
        <v>1534526.91</v>
      </c>
      <c r="X170" s="150">
        <f t="shared" si="19"/>
        <v>-311995.06338405609</v>
      </c>
      <c r="Y170" s="150">
        <f t="shared" si="15"/>
        <v>-67.18239952283723</v>
      </c>
      <c r="Z170" s="128">
        <f t="shared" si="17"/>
        <v>277943.864151299</v>
      </c>
      <c r="AA170" s="128">
        <f t="shared" si="16"/>
        <v>59.850099946446811</v>
      </c>
    </row>
    <row r="171" spans="1:27" s="113" customFormat="1" ht="15" x14ac:dyDescent="0.2">
      <c r="A171" s="112">
        <v>541</v>
      </c>
      <c r="B171" s="112" t="s">
        <v>171</v>
      </c>
      <c r="C171" s="112">
        <v>12</v>
      </c>
      <c r="D171" s="112">
        <v>9243</v>
      </c>
      <c r="E171" s="112">
        <v>28763105.620280571</v>
      </c>
      <c r="F171" s="112">
        <v>11650474.1</v>
      </c>
      <c r="G171" s="112">
        <v>2191811</v>
      </c>
      <c r="H171" s="112">
        <v>2804755.8833155315</v>
      </c>
      <c r="I171" s="112">
        <v>5687437.3935074266</v>
      </c>
      <c r="J171" s="112">
        <v>1968519.2471732125</v>
      </c>
      <c r="K171" s="112">
        <v>2452029.1786533692</v>
      </c>
      <c r="L171" s="112">
        <v>-962239</v>
      </c>
      <c r="M171" s="112">
        <v>674330.56</v>
      </c>
      <c r="N171" s="112">
        <v>74577.382203374029</v>
      </c>
      <c r="O171" s="112">
        <v>-837147.89688045066</v>
      </c>
      <c r="P171" s="130">
        <f t="shared" si="20"/>
        <v>-3058557.7723081112</v>
      </c>
      <c r="Q171" s="130">
        <f t="shared" si="18"/>
        <v>-330.905309132112</v>
      </c>
      <c r="R171" s="112">
        <v>78730802.669143975</v>
      </c>
      <c r="S171" s="112">
        <v>26728120.27</v>
      </c>
      <c r="T171" s="112">
        <v>4206514.3520620763</v>
      </c>
      <c r="U171" s="112">
        <v>38068116.557303682</v>
      </c>
      <c r="V171" s="112">
        <v>6565277.7054371508</v>
      </c>
      <c r="W171" s="112">
        <v>1903902.56</v>
      </c>
      <c r="X171" s="150">
        <f t="shared" si="19"/>
        <v>-1258871.2243410647</v>
      </c>
      <c r="Y171" s="150">
        <f t="shared" si="15"/>
        <v>-136.19725460792651</v>
      </c>
      <c r="Z171" s="128">
        <f t="shared" si="17"/>
        <v>-1799686.5479670465</v>
      </c>
      <c r="AA171" s="128">
        <f t="shared" si="16"/>
        <v>-194.70805452418548</v>
      </c>
    </row>
    <row r="172" spans="1:27" s="113" customFormat="1" ht="15" x14ac:dyDescent="0.2">
      <c r="A172" s="112">
        <v>543</v>
      </c>
      <c r="B172" s="112" t="s">
        <v>172</v>
      </c>
      <c r="C172" s="112">
        <v>35</v>
      </c>
      <c r="D172" s="112">
        <v>44458</v>
      </c>
      <c r="E172" s="112">
        <v>118853565.93916252</v>
      </c>
      <c r="F172" s="112">
        <v>75043582.670000002</v>
      </c>
      <c r="G172" s="112">
        <v>12473530</v>
      </c>
      <c r="H172" s="112">
        <v>8163488.0380098596</v>
      </c>
      <c r="I172" s="112">
        <v>27833065.931889866</v>
      </c>
      <c r="J172" s="112">
        <v>5177628.6164690685</v>
      </c>
      <c r="K172" s="112">
        <v>5233977.5570725771</v>
      </c>
      <c r="L172" s="112">
        <v>-6734788</v>
      </c>
      <c r="M172" s="112">
        <v>1414572.74</v>
      </c>
      <c r="N172" s="112">
        <v>575671.80022784846</v>
      </c>
      <c r="O172" s="112">
        <v>-4026606.2100520479</v>
      </c>
      <c r="P172" s="130">
        <f t="shared" si="20"/>
        <v>6300557.2044546604</v>
      </c>
      <c r="Q172" s="130">
        <f t="shared" si="18"/>
        <v>141.71931270985334</v>
      </c>
      <c r="R172" s="112">
        <v>260160249.91000003</v>
      </c>
      <c r="S172" s="112">
        <v>198170151.94999999</v>
      </c>
      <c r="T172" s="112">
        <v>12243429.026765097</v>
      </c>
      <c r="U172" s="112">
        <v>35265104.029353917</v>
      </c>
      <c r="V172" s="112">
        <v>17268091.11546712</v>
      </c>
      <c r="W172" s="112">
        <v>7153314.7400000002</v>
      </c>
      <c r="X172" s="150">
        <f t="shared" si="19"/>
        <v>9939840.9515861273</v>
      </c>
      <c r="Y172" s="150">
        <f t="shared" si="15"/>
        <v>223.57823005052245</v>
      </c>
      <c r="Z172" s="128">
        <f t="shared" si="17"/>
        <v>-3639283.7471314669</v>
      </c>
      <c r="AA172" s="128">
        <f t="shared" si="16"/>
        <v>-81.858917340669095</v>
      </c>
    </row>
    <row r="173" spans="1:27" s="113" customFormat="1" ht="15" x14ac:dyDescent="0.2">
      <c r="A173" s="112">
        <v>545</v>
      </c>
      <c r="B173" s="112" t="s">
        <v>173</v>
      </c>
      <c r="C173" s="112">
        <v>15</v>
      </c>
      <c r="D173" s="112">
        <v>9584</v>
      </c>
      <c r="E173" s="112">
        <v>29529409.105475649</v>
      </c>
      <c r="F173" s="112">
        <v>13212457.93</v>
      </c>
      <c r="G173" s="112">
        <v>4152856</v>
      </c>
      <c r="H173" s="112">
        <v>2983764.5819153595</v>
      </c>
      <c r="I173" s="112">
        <v>10547114.542636201</v>
      </c>
      <c r="J173" s="112">
        <v>2121957.9720273744</v>
      </c>
      <c r="K173" s="112">
        <v>1844380.1191372457</v>
      </c>
      <c r="L173" s="112">
        <v>363744</v>
      </c>
      <c r="M173" s="112">
        <v>-364955.64</v>
      </c>
      <c r="N173" s="112">
        <v>81144.25425341849</v>
      </c>
      <c r="O173" s="112">
        <v>-868032.61318860098</v>
      </c>
      <c r="P173" s="130">
        <f t="shared" si="20"/>
        <v>4545022.0413053408</v>
      </c>
      <c r="Q173" s="130">
        <f t="shared" si="18"/>
        <v>474.23017960197632</v>
      </c>
      <c r="R173" s="112">
        <v>69484600.890000001</v>
      </c>
      <c r="S173" s="112">
        <v>29651724.57</v>
      </c>
      <c r="T173" s="112">
        <v>4474987.863173496</v>
      </c>
      <c r="U173" s="112">
        <v>30239191.998645641</v>
      </c>
      <c r="V173" s="112">
        <v>7077016.5877885977</v>
      </c>
      <c r="W173" s="112">
        <v>4151644.36</v>
      </c>
      <c r="X173" s="150">
        <f t="shared" si="19"/>
        <v>6109964.4896077365</v>
      </c>
      <c r="Y173" s="150">
        <f t="shared" si="15"/>
        <v>637.51716293903758</v>
      </c>
      <c r="Z173" s="128">
        <f t="shared" si="17"/>
        <v>-1564942.4483023956</v>
      </c>
      <c r="AA173" s="128">
        <f t="shared" si="16"/>
        <v>-163.28698333706132</v>
      </c>
    </row>
    <row r="174" spans="1:27" s="113" customFormat="1" ht="15" x14ac:dyDescent="0.2">
      <c r="A174" s="112">
        <v>560</v>
      </c>
      <c r="B174" s="112" t="s">
        <v>174</v>
      </c>
      <c r="C174" s="112">
        <v>7</v>
      </c>
      <c r="D174" s="112">
        <v>15735</v>
      </c>
      <c r="E174" s="112">
        <v>45609503.515439428</v>
      </c>
      <c r="F174" s="112">
        <v>24306652.469999999</v>
      </c>
      <c r="G174" s="112">
        <v>4554874</v>
      </c>
      <c r="H174" s="112">
        <v>2668607.7008662932</v>
      </c>
      <c r="I174" s="112">
        <v>10988587.987124622</v>
      </c>
      <c r="J174" s="112">
        <v>2812027.5711718397</v>
      </c>
      <c r="K174" s="112">
        <v>142886.77238777475</v>
      </c>
      <c r="L174" s="112">
        <v>-1909711</v>
      </c>
      <c r="M174" s="112">
        <v>776058.29</v>
      </c>
      <c r="N174" s="112">
        <v>148289.17754160392</v>
      </c>
      <c r="O174" s="112">
        <v>-1425134.9299376709</v>
      </c>
      <c r="P174" s="130">
        <f t="shared" si="20"/>
        <v>-2546365.4762849584</v>
      </c>
      <c r="Q174" s="130">
        <f t="shared" si="18"/>
        <v>-161.82812051382004</v>
      </c>
      <c r="R174" s="112">
        <v>106898135.03547975</v>
      </c>
      <c r="S174" s="112">
        <v>55740478.100000001</v>
      </c>
      <c r="T174" s="112">
        <v>4002322.148780955</v>
      </c>
      <c r="U174" s="112">
        <v>31780481.683280874</v>
      </c>
      <c r="V174" s="112">
        <v>9378491.9535839241</v>
      </c>
      <c r="W174" s="112">
        <v>3421221.29</v>
      </c>
      <c r="X174" s="150">
        <f t="shared" si="19"/>
        <v>-2575139.8598339856</v>
      </c>
      <c r="Y174" s="150">
        <f t="shared" si="15"/>
        <v>-163.6568071073394</v>
      </c>
      <c r="Z174" s="128">
        <f t="shared" si="17"/>
        <v>28774.383549027145</v>
      </c>
      <c r="AA174" s="128">
        <f t="shared" si="16"/>
        <v>1.828686593519361</v>
      </c>
    </row>
    <row r="175" spans="1:27" s="113" customFormat="1" ht="15" x14ac:dyDescent="0.2">
      <c r="A175" s="112">
        <v>561</v>
      </c>
      <c r="B175" s="112" t="s">
        <v>175</v>
      </c>
      <c r="C175" s="112">
        <v>2</v>
      </c>
      <c r="D175" s="112">
        <v>1317</v>
      </c>
      <c r="E175" s="112">
        <v>4201257.9243192999</v>
      </c>
      <c r="F175" s="112">
        <v>1784245.49</v>
      </c>
      <c r="G175" s="112">
        <v>427676</v>
      </c>
      <c r="H175" s="112">
        <v>490217.48042123462</v>
      </c>
      <c r="I175" s="112">
        <v>983055.97034078452</v>
      </c>
      <c r="J175" s="112">
        <v>285287.23308439273</v>
      </c>
      <c r="K175" s="112">
        <v>397976.52731554653</v>
      </c>
      <c r="L175" s="112">
        <v>-296983</v>
      </c>
      <c r="M175" s="112">
        <v>-27605.35</v>
      </c>
      <c r="N175" s="112">
        <v>11454.576090645269</v>
      </c>
      <c r="O175" s="112">
        <v>-119282.0275009795</v>
      </c>
      <c r="P175" s="130">
        <f t="shared" si="20"/>
        <v>-265215.02456767531</v>
      </c>
      <c r="Q175" s="130">
        <f t="shared" si="18"/>
        <v>-201.37815077272234</v>
      </c>
      <c r="R175" s="112">
        <v>9398208.1945199985</v>
      </c>
      <c r="S175" s="112">
        <v>4070368.92</v>
      </c>
      <c r="T175" s="112">
        <v>735217.94866011478</v>
      </c>
      <c r="U175" s="112">
        <v>3608072.0526811765</v>
      </c>
      <c r="V175" s="112">
        <v>951471.47466524527</v>
      </c>
      <c r="W175" s="112">
        <v>103087.65</v>
      </c>
      <c r="X175" s="150">
        <f t="shared" si="19"/>
        <v>70009.851486537606</v>
      </c>
      <c r="Y175" s="150">
        <f t="shared" si="15"/>
        <v>53.158581235032351</v>
      </c>
      <c r="Z175" s="128">
        <f t="shared" si="17"/>
        <v>-335224.87605421292</v>
      </c>
      <c r="AA175" s="128">
        <f t="shared" si="16"/>
        <v>-254.53673200775469</v>
      </c>
    </row>
    <row r="176" spans="1:27" s="113" customFormat="1" ht="15" x14ac:dyDescent="0.2">
      <c r="A176" s="112">
        <v>562</v>
      </c>
      <c r="B176" s="112" t="s">
        <v>176</v>
      </c>
      <c r="C176" s="112">
        <v>6</v>
      </c>
      <c r="D176" s="112">
        <v>8935</v>
      </c>
      <c r="E176" s="112">
        <v>24094484.204836547</v>
      </c>
      <c r="F176" s="112">
        <v>14687311.859999999</v>
      </c>
      <c r="G176" s="112">
        <v>3053702</v>
      </c>
      <c r="H176" s="112">
        <v>1773912.893196668</v>
      </c>
      <c r="I176" s="112">
        <v>4851618.2045474602</v>
      </c>
      <c r="J176" s="112">
        <v>1710905.5069268346</v>
      </c>
      <c r="K176" s="112">
        <v>-14697.310719990495</v>
      </c>
      <c r="L176" s="112">
        <v>-581202</v>
      </c>
      <c r="M176" s="112">
        <v>261227.9</v>
      </c>
      <c r="N176" s="112">
        <v>83041.987653151198</v>
      </c>
      <c r="O176" s="112">
        <v>-809252.02408599225</v>
      </c>
      <c r="P176" s="130">
        <f t="shared" si="20"/>
        <v>922084.81268158555</v>
      </c>
      <c r="Q176" s="130">
        <f t="shared" si="18"/>
        <v>103.19919559950594</v>
      </c>
      <c r="R176" s="112">
        <v>64210995.450000003</v>
      </c>
      <c r="S176" s="112">
        <v>32150580.309999999</v>
      </c>
      <c r="T176" s="112">
        <v>2660477.5442056824</v>
      </c>
      <c r="U176" s="112">
        <v>21739906.92005543</v>
      </c>
      <c r="V176" s="112">
        <v>5706101.0690478776</v>
      </c>
      <c r="W176" s="112">
        <v>2733727.9</v>
      </c>
      <c r="X176" s="150">
        <f t="shared" si="19"/>
        <v>779798.29330898821</v>
      </c>
      <c r="Y176" s="150">
        <f t="shared" si="15"/>
        <v>87.274571159371931</v>
      </c>
      <c r="Z176" s="128">
        <f t="shared" si="17"/>
        <v>142286.51937259734</v>
      </c>
      <c r="AA176" s="128">
        <f t="shared" si="16"/>
        <v>15.924624440134005</v>
      </c>
    </row>
    <row r="177" spans="1:27" s="113" customFormat="1" ht="15" x14ac:dyDescent="0.2">
      <c r="A177" s="112">
        <v>563</v>
      </c>
      <c r="B177" s="112" t="s">
        <v>177</v>
      </c>
      <c r="C177" s="112">
        <v>17</v>
      </c>
      <c r="D177" s="112">
        <v>7025</v>
      </c>
      <c r="E177" s="112">
        <v>23282283.071017668</v>
      </c>
      <c r="F177" s="112">
        <v>10855535.41</v>
      </c>
      <c r="G177" s="112">
        <v>2137059</v>
      </c>
      <c r="H177" s="112">
        <v>1197210.447535563</v>
      </c>
      <c r="I177" s="112">
        <v>6410666.6019456359</v>
      </c>
      <c r="J177" s="112">
        <v>1302524.839191502</v>
      </c>
      <c r="K177" s="112">
        <v>-675793.02046721533</v>
      </c>
      <c r="L177" s="112">
        <v>-388633</v>
      </c>
      <c r="M177" s="112">
        <v>-712100.26</v>
      </c>
      <c r="N177" s="112">
        <v>60842.477377197014</v>
      </c>
      <c r="O177" s="112">
        <v>-636261.38435412373</v>
      </c>
      <c r="P177" s="130">
        <f t="shared" si="20"/>
        <v>-3731231.9597891085</v>
      </c>
      <c r="Q177" s="130">
        <f t="shared" si="18"/>
        <v>-531.13622203403679</v>
      </c>
      <c r="R177" s="112">
        <v>60915088.86428</v>
      </c>
      <c r="S177" s="112">
        <v>23701589.870000001</v>
      </c>
      <c r="T177" s="112">
        <v>1795551.2492031218</v>
      </c>
      <c r="U177" s="112">
        <v>25189654.179884568</v>
      </c>
      <c r="V177" s="112">
        <v>4344096.3555738218</v>
      </c>
      <c r="W177" s="112">
        <v>1036325.74</v>
      </c>
      <c r="X177" s="150">
        <f t="shared" si="19"/>
        <v>-4847871.4696184918</v>
      </c>
      <c r="Y177" s="150">
        <f t="shared" si="15"/>
        <v>-690.0884654261198</v>
      </c>
      <c r="Z177" s="128">
        <f t="shared" si="17"/>
        <v>1116639.5098293833</v>
      </c>
      <c r="AA177" s="128">
        <f t="shared" si="16"/>
        <v>158.95224339208303</v>
      </c>
    </row>
    <row r="178" spans="1:27" s="113" customFormat="1" ht="15" x14ac:dyDescent="0.2">
      <c r="A178" s="112">
        <v>564</v>
      </c>
      <c r="B178" s="112" t="s">
        <v>178</v>
      </c>
      <c r="C178" s="112">
        <v>17</v>
      </c>
      <c r="D178" s="112">
        <v>211848</v>
      </c>
      <c r="E178" s="112">
        <v>519323862.53099751</v>
      </c>
      <c r="F178" s="112">
        <v>333884648.44999999</v>
      </c>
      <c r="G178" s="112">
        <v>63479458</v>
      </c>
      <c r="H178" s="112">
        <v>45488544.671757564</v>
      </c>
      <c r="I178" s="112">
        <v>118348006.72697836</v>
      </c>
      <c r="J178" s="112">
        <v>28631186.758485146</v>
      </c>
      <c r="K178" s="112">
        <v>-14761047.961879341</v>
      </c>
      <c r="L178" s="112">
        <v>9631</v>
      </c>
      <c r="M178" s="112">
        <v>15740524.710000001</v>
      </c>
      <c r="N178" s="112">
        <v>2304292.4929132727</v>
      </c>
      <c r="O178" s="112">
        <v>-19187288.505715646</v>
      </c>
      <c r="P178" s="130">
        <f t="shared" si="20"/>
        <v>54614093.811541915</v>
      </c>
      <c r="Q178" s="130">
        <f t="shared" si="18"/>
        <v>257.79848670528827</v>
      </c>
      <c r="R178" s="112">
        <v>1266451165.5437999</v>
      </c>
      <c r="S178" s="112">
        <v>820331186.26999998</v>
      </c>
      <c r="T178" s="112">
        <v>68222770.172058731</v>
      </c>
      <c r="U178" s="112">
        <v>249402691.69645357</v>
      </c>
      <c r="V178" s="112">
        <v>95488876.918839708</v>
      </c>
      <c r="W178" s="112">
        <v>79229613.710000008</v>
      </c>
      <c r="X178" s="150">
        <f t="shared" si="19"/>
        <v>46223973.223551989</v>
      </c>
      <c r="Y178" s="150">
        <f t="shared" si="15"/>
        <v>218.19405056244094</v>
      </c>
      <c r="Z178" s="128">
        <f t="shared" si="17"/>
        <v>8390120.5879899263</v>
      </c>
      <c r="AA178" s="128">
        <f t="shared" si="16"/>
        <v>39.604436142847355</v>
      </c>
    </row>
    <row r="179" spans="1:27" s="113" customFormat="1" ht="15" x14ac:dyDescent="0.2">
      <c r="A179" s="112">
        <v>576</v>
      </c>
      <c r="B179" s="112" t="s">
        <v>179</v>
      </c>
      <c r="C179" s="112">
        <v>7</v>
      </c>
      <c r="D179" s="112">
        <v>2750</v>
      </c>
      <c r="E179" s="112">
        <v>6826655.2229529433</v>
      </c>
      <c r="F179" s="112">
        <v>3521658.34</v>
      </c>
      <c r="G179" s="112">
        <v>1514790</v>
      </c>
      <c r="H179" s="112">
        <v>982860.96653136169</v>
      </c>
      <c r="I179" s="112">
        <v>447203.33466567774</v>
      </c>
      <c r="J179" s="112">
        <v>629448.88798383507</v>
      </c>
      <c r="K179" s="112">
        <v>361001.78521974734</v>
      </c>
      <c r="L179" s="112">
        <v>-273557</v>
      </c>
      <c r="M179" s="112">
        <v>11225.05</v>
      </c>
      <c r="N179" s="112">
        <v>23127.957259897194</v>
      </c>
      <c r="O179" s="112">
        <v>-249070.29280766411</v>
      </c>
      <c r="P179" s="130">
        <f t="shared" si="20"/>
        <v>142033.80589991156</v>
      </c>
      <c r="Q179" s="130">
        <f t="shared" si="18"/>
        <v>51.648656690876933</v>
      </c>
      <c r="R179" s="112">
        <v>21728826.067325253</v>
      </c>
      <c r="S179" s="112">
        <v>8141042.21</v>
      </c>
      <c r="T179" s="112">
        <v>1474074.3700333866</v>
      </c>
      <c r="U179" s="112">
        <v>9310077.3839183338</v>
      </c>
      <c r="V179" s="112">
        <v>2099297.1020866297</v>
      </c>
      <c r="W179" s="112">
        <v>1252458.05</v>
      </c>
      <c r="X179" s="150">
        <f t="shared" si="19"/>
        <v>548123.04871309921</v>
      </c>
      <c r="Y179" s="150">
        <f t="shared" si="15"/>
        <v>199.3174722593088</v>
      </c>
      <c r="Z179" s="128">
        <f t="shared" si="17"/>
        <v>-406089.24281318765</v>
      </c>
      <c r="AA179" s="128">
        <f t="shared" si="16"/>
        <v>-147.66881556843188</v>
      </c>
    </row>
    <row r="180" spans="1:27" s="113" customFormat="1" ht="15" x14ac:dyDescent="0.2">
      <c r="A180" s="112">
        <v>577</v>
      </c>
      <c r="B180" s="112" t="s">
        <v>180</v>
      </c>
      <c r="C180" s="112">
        <v>2</v>
      </c>
      <c r="D180" s="112">
        <v>11138</v>
      </c>
      <c r="E180" s="112">
        <v>30739227.126883112</v>
      </c>
      <c r="F180" s="112">
        <v>18370926.870000001</v>
      </c>
      <c r="G180" s="112">
        <v>2514858</v>
      </c>
      <c r="H180" s="112">
        <v>1983175.1400244888</v>
      </c>
      <c r="I180" s="112">
        <v>7835940.1495970683</v>
      </c>
      <c r="J180" s="112">
        <v>1609314.53374825</v>
      </c>
      <c r="K180" s="112">
        <v>320052.1982920107</v>
      </c>
      <c r="L180" s="112">
        <v>80242</v>
      </c>
      <c r="M180" s="112">
        <v>608357.85</v>
      </c>
      <c r="N180" s="112">
        <v>120648.24889044922</v>
      </c>
      <c r="O180" s="112">
        <v>-1008779.9713788228</v>
      </c>
      <c r="P180" s="130">
        <f t="shared" si="20"/>
        <v>1695507.8922903314</v>
      </c>
      <c r="Q180" s="130">
        <f t="shared" si="18"/>
        <v>152.22732019126695</v>
      </c>
      <c r="R180" s="112">
        <v>69189657.989999995</v>
      </c>
      <c r="S180" s="112">
        <v>44039486.380000003</v>
      </c>
      <c r="T180" s="112">
        <v>2974324.6957037356</v>
      </c>
      <c r="U180" s="112">
        <v>15054631.744087966</v>
      </c>
      <c r="V180" s="112">
        <v>5367281.4449874097</v>
      </c>
      <c r="W180" s="112">
        <v>3203457.85</v>
      </c>
      <c r="X180" s="150">
        <f t="shared" si="19"/>
        <v>1449524.1247791201</v>
      </c>
      <c r="Y180" s="150">
        <f t="shared" si="15"/>
        <v>130.14222704068234</v>
      </c>
      <c r="Z180" s="128">
        <f t="shared" si="17"/>
        <v>245983.76751121134</v>
      </c>
      <c r="AA180" s="128">
        <f t="shared" si="16"/>
        <v>22.085093150584605</v>
      </c>
    </row>
    <row r="181" spans="1:27" s="113" customFormat="1" ht="15" x14ac:dyDescent="0.2">
      <c r="A181" s="112">
        <v>578</v>
      </c>
      <c r="B181" s="112" t="s">
        <v>181</v>
      </c>
      <c r="C181" s="112">
        <v>18</v>
      </c>
      <c r="D181" s="112">
        <v>3100</v>
      </c>
      <c r="E181" s="112">
        <v>8503869.0459781997</v>
      </c>
      <c r="F181" s="112">
        <v>4530792.78</v>
      </c>
      <c r="G181" s="112">
        <v>1337755</v>
      </c>
      <c r="H181" s="112">
        <v>588494.61191095808</v>
      </c>
      <c r="I181" s="112">
        <v>2201329.2591393837</v>
      </c>
      <c r="J181" s="112">
        <v>686559.97341075726</v>
      </c>
      <c r="K181" s="112">
        <v>-339452.04647386627</v>
      </c>
      <c r="L181" s="112">
        <v>-27899</v>
      </c>
      <c r="M181" s="112">
        <v>-454295</v>
      </c>
      <c r="N181" s="112">
        <v>25327.344508322632</v>
      </c>
      <c r="O181" s="112">
        <v>-280770.1482559123</v>
      </c>
      <c r="P181" s="130">
        <f t="shared" si="20"/>
        <v>-236026.27173855714</v>
      </c>
      <c r="Q181" s="130">
        <f t="shared" si="18"/>
        <v>-76.137507012437794</v>
      </c>
      <c r="R181" s="112">
        <v>25935133.47418005</v>
      </c>
      <c r="S181" s="112">
        <v>9833272.5199999996</v>
      </c>
      <c r="T181" s="112">
        <v>882611.93989842688</v>
      </c>
      <c r="U181" s="112">
        <v>11537100.848089065</v>
      </c>
      <c r="V181" s="112">
        <v>2289770.2896996615</v>
      </c>
      <c r="W181" s="112">
        <v>855561</v>
      </c>
      <c r="X181" s="150">
        <f t="shared" si="19"/>
        <v>-536816.87649289519</v>
      </c>
      <c r="Y181" s="150">
        <f t="shared" si="15"/>
        <v>-173.16673435254683</v>
      </c>
      <c r="Z181" s="128">
        <f t="shared" si="17"/>
        <v>300790.60475433804</v>
      </c>
      <c r="AA181" s="128">
        <f t="shared" si="16"/>
        <v>97.029227340109045</v>
      </c>
    </row>
    <row r="182" spans="1:27" s="113" customFormat="1" ht="15" x14ac:dyDescent="0.2">
      <c r="A182" s="112">
        <v>580</v>
      </c>
      <c r="B182" s="112" t="s">
        <v>182</v>
      </c>
      <c r="C182" s="112">
        <v>9</v>
      </c>
      <c r="D182" s="112">
        <v>4438</v>
      </c>
      <c r="E182" s="112">
        <v>11098629.298072323</v>
      </c>
      <c r="F182" s="112">
        <v>6333459.4000000004</v>
      </c>
      <c r="G182" s="112">
        <v>1363039</v>
      </c>
      <c r="H182" s="112">
        <v>1064703.8892105988</v>
      </c>
      <c r="I182" s="112">
        <v>1420300.7109251353</v>
      </c>
      <c r="J182" s="112">
        <v>1012751.7011421002</v>
      </c>
      <c r="K182" s="112">
        <v>-390449.13455856533</v>
      </c>
      <c r="L182" s="112">
        <v>-308852</v>
      </c>
      <c r="M182" s="112">
        <v>-126232.17</v>
      </c>
      <c r="N182" s="112">
        <v>38465.411653313204</v>
      </c>
      <c r="O182" s="112">
        <v>-401954.16708378668</v>
      </c>
      <c r="P182" s="130">
        <f t="shared" si="20"/>
        <v>-1093396.6567835268</v>
      </c>
      <c r="Q182" s="130">
        <f t="shared" si="18"/>
        <v>-246.37148643161936</v>
      </c>
      <c r="R182" s="112">
        <v>36791289.039999999</v>
      </c>
      <c r="S182" s="112">
        <v>14301065.51</v>
      </c>
      <c r="T182" s="112">
        <v>1596820.6778004458</v>
      </c>
      <c r="U182" s="112">
        <v>15456110.167144036</v>
      </c>
      <c r="V182" s="112">
        <v>3377663.7816468976</v>
      </c>
      <c r="W182" s="112">
        <v>927954.83</v>
      </c>
      <c r="X182" s="150">
        <f t="shared" si="19"/>
        <v>-1131674.0734086186</v>
      </c>
      <c r="Y182" s="150">
        <f t="shared" si="15"/>
        <v>-254.99641131334351</v>
      </c>
      <c r="Z182" s="128">
        <f t="shared" si="17"/>
        <v>38277.416625091806</v>
      </c>
      <c r="AA182" s="128">
        <f t="shared" si="16"/>
        <v>8.6249248817241568</v>
      </c>
    </row>
    <row r="183" spans="1:27" s="113" customFormat="1" ht="15" x14ac:dyDescent="0.2">
      <c r="A183" s="112">
        <v>581</v>
      </c>
      <c r="B183" s="112" t="s">
        <v>183</v>
      </c>
      <c r="C183" s="112">
        <v>6</v>
      </c>
      <c r="D183" s="112">
        <v>6240</v>
      </c>
      <c r="E183" s="112">
        <v>16311375.306616291</v>
      </c>
      <c r="F183" s="112">
        <v>9338686.9299999997</v>
      </c>
      <c r="G183" s="112">
        <v>2035809</v>
      </c>
      <c r="H183" s="112">
        <v>2062361.1634701993</v>
      </c>
      <c r="I183" s="112">
        <v>3328170.5478133834</v>
      </c>
      <c r="J183" s="112">
        <v>1235397.0917646484</v>
      </c>
      <c r="K183" s="112">
        <v>-448062.98222282249</v>
      </c>
      <c r="L183" s="112">
        <v>-360824</v>
      </c>
      <c r="M183" s="112">
        <v>-579460.99</v>
      </c>
      <c r="N183" s="112">
        <v>54092.236808233378</v>
      </c>
      <c r="O183" s="112">
        <v>-565163.13713448145</v>
      </c>
      <c r="P183" s="130">
        <f t="shared" si="20"/>
        <v>-210369.44611713104</v>
      </c>
      <c r="Q183" s="130">
        <f t="shared" si="18"/>
        <v>-33.71305226236074</v>
      </c>
      <c r="R183" s="112">
        <v>47643900.659999996</v>
      </c>
      <c r="S183" s="112">
        <v>20260752.789999999</v>
      </c>
      <c r="T183" s="112">
        <v>3093086.2414370305</v>
      </c>
      <c r="U183" s="112">
        <v>18455188.372585651</v>
      </c>
      <c r="V183" s="112">
        <v>4120216.2465880457</v>
      </c>
      <c r="W183" s="112">
        <v>1095524.01</v>
      </c>
      <c r="X183" s="150">
        <f t="shared" si="19"/>
        <v>-619132.99938927591</v>
      </c>
      <c r="Y183" s="150">
        <f t="shared" si="15"/>
        <v>-99.220031953409602</v>
      </c>
      <c r="Z183" s="128">
        <f t="shared" si="17"/>
        <v>408763.55327214487</v>
      </c>
      <c r="AA183" s="128">
        <f t="shared" si="16"/>
        <v>65.506979691048855</v>
      </c>
    </row>
    <row r="184" spans="1:27" s="113" customFormat="1" ht="15" x14ac:dyDescent="0.2">
      <c r="A184" s="112">
        <v>583</v>
      </c>
      <c r="B184" s="112" t="s">
        <v>184</v>
      </c>
      <c r="C184" s="112">
        <v>19</v>
      </c>
      <c r="D184" s="112">
        <v>947</v>
      </c>
      <c r="E184" s="112">
        <v>2508915.2183683226</v>
      </c>
      <c r="F184" s="112">
        <v>1444403.51</v>
      </c>
      <c r="G184" s="112">
        <v>2066306</v>
      </c>
      <c r="H184" s="112">
        <v>302495.6170663641</v>
      </c>
      <c r="I184" s="112">
        <v>778013.54954019852</v>
      </c>
      <c r="J184" s="112">
        <v>194648.58204048802</v>
      </c>
      <c r="K184" s="112">
        <v>-506309.77841848164</v>
      </c>
      <c r="L184" s="112">
        <v>-156686</v>
      </c>
      <c r="M184" s="112">
        <v>16383.91</v>
      </c>
      <c r="N184" s="112">
        <v>8507.0555220624974</v>
      </c>
      <c r="O184" s="112">
        <v>-85770.751741402884</v>
      </c>
      <c r="P184" s="130">
        <f t="shared" si="20"/>
        <v>1553076.4756409065</v>
      </c>
      <c r="Q184" s="130">
        <f t="shared" si="18"/>
        <v>1639.9962783958886</v>
      </c>
      <c r="R184" s="112">
        <v>8995205.3499999996</v>
      </c>
      <c r="S184" s="112">
        <v>3173031.19</v>
      </c>
      <c r="T184" s="112">
        <v>453676.61485082813</v>
      </c>
      <c r="U184" s="112">
        <v>4691561.9957051016</v>
      </c>
      <c r="V184" s="112">
        <v>649179.32496746571</v>
      </c>
      <c r="W184" s="112">
        <v>1926003.91</v>
      </c>
      <c r="X184" s="150">
        <f t="shared" si="19"/>
        <v>1898247.6855233964</v>
      </c>
      <c r="Y184" s="150">
        <f t="shared" si="15"/>
        <v>2004.4854123795103</v>
      </c>
      <c r="Z184" s="128">
        <f t="shared" si="17"/>
        <v>-345171.20988248987</v>
      </c>
      <c r="AA184" s="128">
        <f t="shared" si="16"/>
        <v>-364.48913398362185</v>
      </c>
    </row>
    <row r="185" spans="1:27" s="113" customFormat="1" ht="15" x14ac:dyDescent="0.2">
      <c r="A185" s="112">
        <v>584</v>
      </c>
      <c r="B185" s="112" t="s">
        <v>185</v>
      </c>
      <c r="C185" s="112">
        <v>16</v>
      </c>
      <c r="D185" s="112">
        <v>2653</v>
      </c>
      <c r="E185" s="112">
        <v>10462041.725689998</v>
      </c>
      <c r="F185" s="112">
        <v>3060016.06</v>
      </c>
      <c r="G185" s="112">
        <v>859003</v>
      </c>
      <c r="H185" s="112">
        <v>621845.92173426284</v>
      </c>
      <c r="I185" s="112">
        <v>5525774.1407506019</v>
      </c>
      <c r="J185" s="112">
        <v>531683.76091442816</v>
      </c>
      <c r="K185" s="112">
        <v>-416187.28131920501</v>
      </c>
      <c r="L185" s="112">
        <v>241881</v>
      </c>
      <c r="M185" s="112">
        <v>-374208.34</v>
      </c>
      <c r="N185" s="112">
        <v>18138.841552757196</v>
      </c>
      <c r="O185" s="112">
        <v>-240284.90429772105</v>
      </c>
      <c r="P185" s="130">
        <f t="shared" si="20"/>
        <v>-634379.52635487355</v>
      </c>
      <c r="Q185" s="130">
        <f t="shared" si="18"/>
        <v>-239.11780111378573</v>
      </c>
      <c r="R185" s="112">
        <v>22943534.390000001</v>
      </c>
      <c r="S185" s="112">
        <v>6757380.1100000003</v>
      </c>
      <c r="T185" s="112">
        <v>932631.53849035816</v>
      </c>
      <c r="U185" s="112">
        <v>11667265.84597639</v>
      </c>
      <c r="V185" s="112">
        <v>1773237.1918064989</v>
      </c>
      <c r="W185" s="112">
        <v>726675.65999999992</v>
      </c>
      <c r="X185" s="150">
        <f t="shared" si="19"/>
        <v>-1086344.0437267534</v>
      </c>
      <c r="Y185" s="150">
        <f t="shared" si="15"/>
        <v>-409.47758904136958</v>
      </c>
      <c r="Z185" s="128">
        <f t="shared" si="17"/>
        <v>451964.51737187989</v>
      </c>
      <c r="AA185" s="128">
        <f t="shared" si="16"/>
        <v>170.35978792758382</v>
      </c>
    </row>
    <row r="186" spans="1:27" s="113" customFormat="1" ht="15" x14ac:dyDescent="0.2">
      <c r="A186" s="112">
        <v>588</v>
      </c>
      <c r="B186" s="112" t="s">
        <v>186</v>
      </c>
      <c r="C186" s="112">
        <v>10</v>
      </c>
      <c r="D186" s="112">
        <v>1600</v>
      </c>
      <c r="E186" s="112">
        <v>4193809.741862325</v>
      </c>
      <c r="F186" s="112">
        <v>2116038.12</v>
      </c>
      <c r="G186" s="112">
        <v>941898</v>
      </c>
      <c r="H186" s="112">
        <v>655443.81864781352</v>
      </c>
      <c r="I186" s="112">
        <v>419008.31234798656</v>
      </c>
      <c r="J186" s="112">
        <v>387658.98398264812</v>
      </c>
      <c r="K186" s="112">
        <v>-632536.93443983898</v>
      </c>
      <c r="L186" s="112">
        <v>-353048</v>
      </c>
      <c r="M186" s="112">
        <v>106662.45</v>
      </c>
      <c r="N186" s="112">
        <v>13391.665535309145</v>
      </c>
      <c r="O186" s="112">
        <v>-144913.62490627731</v>
      </c>
      <c r="P186" s="130">
        <f t="shared" si="20"/>
        <v>-684206.95069468301</v>
      </c>
      <c r="Q186" s="130">
        <f t="shared" si="18"/>
        <v>-427.62934418417689</v>
      </c>
      <c r="R186" s="112">
        <v>14138253.119999999</v>
      </c>
      <c r="S186" s="112">
        <v>4747624.58</v>
      </c>
      <c r="T186" s="112">
        <v>983020.9632551563</v>
      </c>
      <c r="U186" s="112">
        <v>5360933.760418538</v>
      </c>
      <c r="V186" s="112">
        <v>1292895.0979313189</v>
      </c>
      <c r="W186" s="112">
        <v>695512.45</v>
      </c>
      <c r="X186" s="150">
        <f t="shared" si="19"/>
        <v>-1058266.2683949862</v>
      </c>
      <c r="Y186" s="150">
        <f t="shared" si="15"/>
        <v>-661.41641774686639</v>
      </c>
      <c r="Z186" s="128">
        <f t="shared" si="17"/>
        <v>374059.31770030316</v>
      </c>
      <c r="AA186" s="128">
        <f t="shared" si="16"/>
        <v>233.78707356268947</v>
      </c>
    </row>
    <row r="187" spans="1:27" s="113" customFormat="1" ht="15" x14ac:dyDescent="0.2">
      <c r="A187" s="112">
        <v>592</v>
      </c>
      <c r="B187" s="112" t="s">
        <v>187</v>
      </c>
      <c r="C187" s="112">
        <v>13</v>
      </c>
      <c r="D187" s="112">
        <v>3651</v>
      </c>
      <c r="E187" s="112">
        <v>12299275.839867922</v>
      </c>
      <c r="F187" s="112">
        <v>5536763.9699999997</v>
      </c>
      <c r="G187" s="112">
        <v>1084919</v>
      </c>
      <c r="H187" s="112">
        <v>1034458.9994905295</v>
      </c>
      <c r="I187" s="112">
        <v>3563856.7121611363</v>
      </c>
      <c r="J187" s="112">
        <v>700478.59328419995</v>
      </c>
      <c r="K187" s="112">
        <v>-423633.16340313992</v>
      </c>
      <c r="L187" s="112">
        <v>-165857</v>
      </c>
      <c r="M187" s="112">
        <v>-290718.55</v>
      </c>
      <c r="N187" s="112">
        <v>32272.094089695587</v>
      </c>
      <c r="O187" s="112">
        <v>-330674.77783301153</v>
      </c>
      <c r="P187" s="130">
        <f t="shared" si="20"/>
        <v>-1557409.9620785136</v>
      </c>
      <c r="Q187" s="130">
        <f t="shared" si="18"/>
        <v>-426.57079213325488</v>
      </c>
      <c r="R187" s="112">
        <v>27450544.77</v>
      </c>
      <c r="S187" s="112">
        <v>12150945.1</v>
      </c>
      <c r="T187" s="112">
        <v>1551460.0232633345</v>
      </c>
      <c r="U187" s="112">
        <v>8864301.2029203698</v>
      </c>
      <c r="V187" s="112">
        <v>2336190.767872171</v>
      </c>
      <c r="W187" s="112">
        <v>628343.44999999995</v>
      </c>
      <c r="X187" s="150">
        <f t="shared" si="19"/>
        <v>-1919304.2259441242</v>
      </c>
      <c r="Y187" s="150">
        <f t="shared" si="15"/>
        <v>-525.6927488206311</v>
      </c>
      <c r="Z187" s="128">
        <f t="shared" si="17"/>
        <v>361894.26386561058</v>
      </c>
      <c r="AA187" s="128">
        <f t="shared" si="16"/>
        <v>99.121956687376226</v>
      </c>
    </row>
    <row r="188" spans="1:27" s="113" customFormat="1" ht="15" x14ac:dyDescent="0.2">
      <c r="A188" s="112">
        <v>593</v>
      </c>
      <c r="B188" s="112" t="s">
        <v>188</v>
      </c>
      <c r="C188" s="112">
        <v>10</v>
      </c>
      <c r="D188" s="112">
        <v>17077</v>
      </c>
      <c r="E188" s="112">
        <v>41672056.552504137</v>
      </c>
      <c r="F188" s="112">
        <v>27710781.510000002</v>
      </c>
      <c r="G188" s="112">
        <v>4855378</v>
      </c>
      <c r="H188" s="112">
        <v>4140621.1513442653</v>
      </c>
      <c r="I188" s="112">
        <v>4222742.5045052171</v>
      </c>
      <c r="J188" s="112">
        <v>3313749.6288933894</v>
      </c>
      <c r="K188" s="112">
        <v>-1527706.2598609906</v>
      </c>
      <c r="L188" s="112">
        <v>-1963133</v>
      </c>
      <c r="M188" s="112">
        <v>1455958.26</v>
      </c>
      <c r="N188" s="112">
        <v>158843.54328366066</v>
      </c>
      <c r="O188" s="112">
        <v>-1546681.2328278108</v>
      </c>
      <c r="P188" s="130">
        <f t="shared" si="20"/>
        <v>-851502.44716640562</v>
      </c>
      <c r="Q188" s="130">
        <f t="shared" si="18"/>
        <v>-49.862531309152992</v>
      </c>
      <c r="R188" s="112">
        <v>131191721.67</v>
      </c>
      <c r="S188" s="112">
        <v>60741129.460000001</v>
      </c>
      <c r="T188" s="112">
        <v>6210017.2079831576</v>
      </c>
      <c r="U188" s="112">
        <v>46281380.653800882</v>
      </c>
      <c r="V188" s="112">
        <v>11051802.816363364</v>
      </c>
      <c r="W188" s="112">
        <v>4348203.26</v>
      </c>
      <c r="X188" s="150">
        <f t="shared" si="19"/>
        <v>-2559188.2718525827</v>
      </c>
      <c r="Y188" s="150">
        <f t="shared" si="15"/>
        <v>-149.8617012269475</v>
      </c>
      <c r="Z188" s="128">
        <f t="shared" si="17"/>
        <v>1707685.8246861771</v>
      </c>
      <c r="AA188" s="128">
        <f t="shared" si="16"/>
        <v>99.999169917794518</v>
      </c>
    </row>
    <row r="189" spans="1:27" s="113" customFormat="1" ht="15" x14ac:dyDescent="0.2">
      <c r="A189" s="112">
        <v>595</v>
      </c>
      <c r="B189" s="112" t="s">
        <v>189</v>
      </c>
      <c r="C189" s="112">
        <v>11</v>
      </c>
      <c r="D189" s="112">
        <v>4140</v>
      </c>
      <c r="E189" s="112">
        <v>12994181.501512513</v>
      </c>
      <c r="F189" s="112">
        <v>5118656.7300000004</v>
      </c>
      <c r="G189" s="112">
        <v>1228969</v>
      </c>
      <c r="H189" s="112">
        <v>1432566.5510763305</v>
      </c>
      <c r="I189" s="112">
        <v>3595948.4537519137</v>
      </c>
      <c r="J189" s="112">
        <v>951056.2254325375</v>
      </c>
      <c r="K189" s="112">
        <v>975549.52950968326</v>
      </c>
      <c r="L189" s="112">
        <v>17472</v>
      </c>
      <c r="M189" s="112">
        <v>633451.72</v>
      </c>
      <c r="N189" s="112">
        <v>30400.583313893283</v>
      </c>
      <c r="O189" s="112">
        <v>-374964.00444499252</v>
      </c>
      <c r="P189" s="130">
        <f t="shared" si="20"/>
        <v>614925.28712685592</v>
      </c>
      <c r="Q189" s="130">
        <f t="shared" si="18"/>
        <v>148.5326780499652</v>
      </c>
      <c r="R189" s="112">
        <v>37118423.149999999</v>
      </c>
      <c r="S189" s="112">
        <v>11120323.26</v>
      </c>
      <c r="T189" s="112">
        <v>2148533.4225462517</v>
      </c>
      <c r="U189" s="112">
        <v>19763645.01426987</v>
      </c>
      <c r="V189" s="112">
        <v>3171901.0329290587</v>
      </c>
      <c r="W189" s="112">
        <v>1879892.72</v>
      </c>
      <c r="X189" s="150">
        <f t="shared" si="19"/>
        <v>965872.29974517971</v>
      </c>
      <c r="Y189" s="150">
        <f t="shared" si="15"/>
        <v>233.30248786115453</v>
      </c>
      <c r="Z189" s="128">
        <f t="shared" si="17"/>
        <v>-350947.01261832379</v>
      </c>
      <c r="AA189" s="128">
        <f t="shared" si="16"/>
        <v>-84.769809811189319</v>
      </c>
    </row>
    <row r="190" spans="1:27" s="113" customFormat="1" ht="15" x14ac:dyDescent="0.2">
      <c r="A190" s="112">
        <v>598</v>
      </c>
      <c r="B190" s="112" t="s">
        <v>190</v>
      </c>
      <c r="C190" s="112">
        <v>15</v>
      </c>
      <c r="D190" s="112">
        <v>19207</v>
      </c>
      <c r="E190" s="112">
        <v>51943794.333239079</v>
      </c>
      <c r="F190" s="112">
        <v>32003888.359999999</v>
      </c>
      <c r="G190" s="112">
        <v>6963377</v>
      </c>
      <c r="H190" s="112">
        <v>7027962.4243934974</v>
      </c>
      <c r="I190" s="112">
        <v>11007485.245612307</v>
      </c>
      <c r="J190" s="112">
        <v>2992948.4784067981</v>
      </c>
      <c r="K190" s="112">
        <v>-7083803.5477295332</v>
      </c>
      <c r="L190" s="112">
        <v>2229776</v>
      </c>
      <c r="M190" s="112">
        <v>631533</v>
      </c>
      <c r="N190" s="112">
        <v>206466.14578961662</v>
      </c>
      <c r="O190" s="112">
        <v>-1739597.4959842926</v>
      </c>
      <c r="P190" s="130">
        <f t="shared" si="20"/>
        <v>2296241.2772493064</v>
      </c>
      <c r="Q190" s="130">
        <f t="shared" si="18"/>
        <v>119.55231307592578</v>
      </c>
      <c r="R190" s="112">
        <v>144220955</v>
      </c>
      <c r="S190" s="112">
        <v>74114395.719999999</v>
      </c>
      <c r="T190" s="112">
        <v>10540391.40440887</v>
      </c>
      <c r="U190" s="112">
        <v>38112298.801839717</v>
      </c>
      <c r="V190" s="112">
        <v>9981887.6279837582</v>
      </c>
      <c r="W190" s="112">
        <v>9824686</v>
      </c>
      <c r="X190" s="150">
        <f t="shared" si="19"/>
        <v>-1647295.4457676411</v>
      </c>
      <c r="Y190" s="150">
        <f t="shared" si="15"/>
        <v>-85.765369176219139</v>
      </c>
      <c r="Z190" s="128">
        <f t="shared" si="17"/>
        <v>3943536.7230169475</v>
      </c>
      <c r="AA190" s="128">
        <f t="shared" si="16"/>
        <v>205.31768225214492</v>
      </c>
    </row>
    <row r="191" spans="1:27" s="113" customFormat="1" ht="15" x14ac:dyDescent="0.2">
      <c r="A191" s="112">
        <v>599</v>
      </c>
      <c r="B191" s="112" t="s">
        <v>191</v>
      </c>
      <c r="C191" s="112">
        <v>15</v>
      </c>
      <c r="D191" s="112">
        <v>11206</v>
      </c>
      <c r="E191" s="112">
        <v>31623054.219217218</v>
      </c>
      <c r="F191" s="112">
        <v>15501512.26</v>
      </c>
      <c r="G191" s="112">
        <v>2494062</v>
      </c>
      <c r="H191" s="112">
        <v>2737428.9491705014</v>
      </c>
      <c r="I191" s="112">
        <v>17553874.288712289</v>
      </c>
      <c r="J191" s="112">
        <v>1970430.45633497</v>
      </c>
      <c r="K191" s="112">
        <v>-1977350.292713634</v>
      </c>
      <c r="L191" s="112">
        <v>-919269</v>
      </c>
      <c r="M191" s="112">
        <v>100850.02</v>
      </c>
      <c r="N191" s="112">
        <v>97375.115536504993</v>
      </c>
      <c r="O191" s="112">
        <v>-1014938.8004373397</v>
      </c>
      <c r="P191" s="130">
        <f t="shared" si="20"/>
        <v>4920920.7773860693</v>
      </c>
      <c r="Q191" s="130">
        <f t="shared" si="18"/>
        <v>439.13267690398618</v>
      </c>
      <c r="R191" s="112">
        <v>71454805.010000005</v>
      </c>
      <c r="S191" s="112">
        <v>35650434.539999999</v>
      </c>
      <c r="T191" s="112">
        <v>4105538.8210199168</v>
      </c>
      <c r="U191" s="112">
        <v>26426250.837361664</v>
      </c>
      <c r="V191" s="112">
        <v>6571651.8462631181</v>
      </c>
      <c r="W191" s="112">
        <v>1675643.02</v>
      </c>
      <c r="X191" s="150">
        <f t="shared" si="19"/>
        <v>2974714.054644689</v>
      </c>
      <c r="Y191" s="150">
        <f t="shared" si="15"/>
        <v>265.45725991831955</v>
      </c>
      <c r="Z191" s="128">
        <f t="shared" si="17"/>
        <v>1946206.7227413803</v>
      </c>
      <c r="AA191" s="128">
        <f t="shared" si="16"/>
        <v>173.67541698566663</v>
      </c>
    </row>
    <row r="192" spans="1:27" s="113" customFormat="1" ht="15" x14ac:dyDescent="0.2">
      <c r="A192" s="112">
        <v>601</v>
      </c>
      <c r="B192" s="112" t="s">
        <v>192</v>
      </c>
      <c r="C192" s="112">
        <v>13</v>
      </c>
      <c r="D192" s="112">
        <v>3786</v>
      </c>
      <c r="E192" s="112">
        <v>12150785.401791997</v>
      </c>
      <c r="F192" s="112">
        <v>4629267.3499999996</v>
      </c>
      <c r="G192" s="112">
        <v>1146082</v>
      </c>
      <c r="H192" s="112">
        <v>1671086.7981064918</v>
      </c>
      <c r="I192" s="112">
        <v>3345396.3147327756</v>
      </c>
      <c r="J192" s="112">
        <v>854923.05302928691</v>
      </c>
      <c r="K192" s="112">
        <v>775514.27343585633</v>
      </c>
      <c r="L192" s="112">
        <v>303850</v>
      </c>
      <c r="M192" s="112">
        <v>-250194.15</v>
      </c>
      <c r="N192" s="112">
        <v>30670.30484282161</v>
      </c>
      <c r="O192" s="112">
        <v>-342901.86493447865</v>
      </c>
      <c r="P192" s="130">
        <f t="shared" si="20"/>
        <v>12908.677420757711</v>
      </c>
      <c r="Q192" s="130">
        <f t="shared" si="18"/>
        <v>3.4095819917479426</v>
      </c>
      <c r="R192" s="112">
        <v>32694363.359999999</v>
      </c>
      <c r="S192" s="112">
        <v>10571326.949999999</v>
      </c>
      <c r="T192" s="112">
        <v>2506261.1122743529</v>
      </c>
      <c r="U192" s="112">
        <v>16019627.686880184</v>
      </c>
      <c r="V192" s="112">
        <v>2851283.9119949746</v>
      </c>
      <c r="W192" s="112">
        <v>1199737.8500000001</v>
      </c>
      <c r="X192" s="150">
        <f t="shared" si="19"/>
        <v>453874.15114951506</v>
      </c>
      <c r="Y192" s="150">
        <f t="shared" si="15"/>
        <v>119.88223749326863</v>
      </c>
      <c r="Z192" s="128">
        <f t="shared" si="17"/>
        <v>-440965.47372875735</v>
      </c>
      <c r="AA192" s="128">
        <f t="shared" si="16"/>
        <v>-116.47265550152069</v>
      </c>
    </row>
    <row r="193" spans="1:27" s="113" customFormat="1" ht="15" x14ac:dyDescent="0.2">
      <c r="A193" s="112">
        <v>604</v>
      </c>
      <c r="B193" s="112" t="s">
        <v>193</v>
      </c>
      <c r="C193" s="112">
        <v>6</v>
      </c>
      <c r="D193" s="112">
        <v>20405</v>
      </c>
      <c r="E193" s="112">
        <v>61776774.440571859</v>
      </c>
      <c r="F193" s="112">
        <v>38969702.560000002</v>
      </c>
      <c r="G193" s="112">
        <v>6193230</v>
      </c>
      <c r="H193" s="112">
        <v>5507198.5077497885</v>
      </c>
      <c r="I193" s="112">
        <v>11629060.16893441</v>
      </c>
      <c r="J193" s="112">
        <v>2095812.7694232035</v>
      </c>
      <c r="K193" s="112">
        <v>3959736.1584065026</v>
      </c>
      <c r="L193" s="112">
        <v>-2419970</v>
      </c>
      <c r="M193" s="112">
        <v>-608741.61</v>
      </c>
      <c r="N193" s="112">
        <v>276265.25053988479</v>
      </c>
      <c r="O193" s="112">
        <v>-1848101.5726328676</v>
      </c>
      <c r="P193" s="130">
        <f t="shared" si="20"/>
        <v>1977417.7918490618</v>
      </c>
      <c r="Q193" s="130">
        <f t="shared" si="18"/>
        <v>96.908492616959663</v>
      </c>
      <c r="R193" s="112">
        <v>126661359.28999999</v>
      </c>
      <c r="S193" s="112">
        <v>97263802.069999993</v>
      </c>
      <c r="T193" s="112">
        <v>8259581.4132385151</v>
      </c>
      <c r="U193" s="112">
        <v>15084933.672705164</v>
      </c>
      <c r="V193" s="112">
        <v>6989818.8039682005</v>
      </c>
      <c r="W193" s="112">
        <v>3164518.39</v>
      </c>
      <c r="X193" s="150">
        <f t="shared" si="19"/>
        <v>4101295.0599118769</v>
      </c>
      <c r="Y193" s="150">
        <f t="shared" si="15"/>
        <v>200.99461210055756</v>
      </c>
      <c r="Z193" s="128">
        <f t="shared" si="17"/>
        <v>-2123877.2680628151</v>
      </c>
      <c r="AA193" s="128">
        <f t="shared" si="16"/>
        <v>-104.0861194835979</v>
      </c>
    </row>
    <row r="194" spans="1:27" s="113" customFormat="1" ht="15" x14ac:dyDescent="0.2">
      <c r="A194" s="112">
        <v>607</v>
      </c>
      <c r="B194" s="112" t="s">
        <v>194</v>
      </c>
      <c r="C194" s="112">
        <v>12</v>
      </c>
      <c r="D194" s="112">
        <v>4084</v>
      </c>
      <c r="E194" s="112">
        <v>11670192.16130444</v>
      </c>
      <c r="F194" s="112">
        <v>4223503.5199999996</v>
      </c>
      <c r="G194" s="112">
        <v>912511</v>
      </c>
      <c r="H194" s="112">
        <v>1158800.584843375</v>
      </c>
      <c r="I194" s="112">
        <v>2940832.344977167</v>
      </c>
      <c r="J194" s="112">
        <v>933227.32589475717</v>
      </c>
      <c r="K194" s="112">
        <v>-553300.11810468417</v>
      </c>
      <c r="L194" s="112">
        <v>-611441</v>
      </c>
      <c r="M194" s="112">
        <v>230683.51999999999</v>
      </c>
      <c r="N194" s="112">
        <v>29065.042187999574</v>
      </c>
      <c r="O194" s="112">
        <v>-369892.02757327282</v>
      </c>
      <c r="P194" s="130">
        <f t="shared" si="20"/>
        <v>-2776201.9690790996</v>
      </c>
      <c r="Q194" s="130">
        <f t="shared" si="18"/>
        <v>-679.77521280095482</v>
      </c>
      <c r="R194" s="112">
        <v>32744457.283873145</v>
      </c>
      <c r="S194" s="112">
        <v>10066877.32</v>
      </c>
      <c r="T194" s="112">
        <v>1737944.9385660524</v>
      </c>
      <c r="U194" s="112">
        <v>14327711.194780862</v>
      </c>
      <c r="V194" s="112">
        <v>3112439.243659813</v>
      </c>
      <c r="W194" s="112">
        <v>531753.52</v>
      </c>
      <c r="X194" s="150">
        <f t="shared" si="19"/>
        <v>-2967731.0668664165</v>
      </c>
      <c r="Y194" s="150">
        <f t="shared" si="15"/>
        <v>-726.67264125034683</v>
      </c>
      <c r="Z194" s="128">
        <f t="shared" si="17"/>
        <v>191529.09778731689</v>
      </c>
      <c r="AA194" s="128">
        <f t="shared" si="16"/>
        <v>46.897428449391988</v>
      </c>
    </row>
    <row r="195" spans="1:27" s="113" customFormat="1" ht="15" x14ac:dyDescent="0.2">
      <c r="A195" s="112">
        <v>608</v>
      </c>
      <c r="B195" s="112" t="s">
        <v>195</v>
      </c>
      <c r="C195" s="112">
        <v>4</v>
      </c>
      <c r="D195" s="112">
        <v>1980</v>
      </c>
      <c r="E195" s="112">
        <v>5756222.3747666758</v>
      </c>
      <c r="F195" s="112">
        <v>2738099.23</v>
      </c>
      <c r="G195" s="112">
        <v>559199</v>
      </c>
      <c r="H195" s="112">
        <v>538284.28523215663</v>
      </c>
      <c r="I195" s="112">
        <v>1416348.4866480485</v>
      </c>
      <c r="J195" s="112">
        <v>421472.39467939257</v>
      </c>
      <c r="K195" s="112">
        <v>-196109.86067561628</v>
      </c>
      <c r="L195" s="112">
        <v>436574</v>
      </c>
      <c r="M195" s="112">
        <v>-26030.69</v>
      </c>
      <c r="N195" s="112">
        <v>16559.902171489128</v>
      </c>
      <c r="O195" s="112">
        <v>-179330.61082151814</v>
      </c>
      <c r="P195" s="130">
        <f t="shared" si="20"/>
        <v>-31156.237532723695</v>
      </c>
      <c r="Q195" s="130">
        <f t="shared" si="18"/>
        <v>-15.735473501375603</v>
      </c>
      <c r="R195" s="112">
        <v>15681001.709999999</v>
      </c>
      <c r="S195" s="112">
        <v>6128326.5499999998</v>
      </c>
      <c r="T195" s="112">
        <v>807307.53959303221</v>
      </c>
      <c r="U195" s="112">
        <v>6170385.787796081</v>
      </c>
      <c r="V195" s="112">
        <v>1405667.3919847857</v>
      </c>
      <c r="W195" s="112">
        <v>969742.31</v>
      </c>
      <c r="X195" s="150">
        <f t="shared" si="19"/>
        <v>-199572.13062609918</v>
      </c>
      <c r="Y195" s="150">
        <f t="shared" si="15"/>
        <v>-100.79400536671676</v>
      </c>
      <c r="Z195" s="128">
        <f t="shared" si="17"/>
        <v>168415.89309337549</v>
      </c>
      <c r="AA195" s="128">
        <f t="shared" si="16"/>
        <v>85.058531865341152</v>
      </c>
    </row>
    <row r="196" spans="1:27" s="113" customFormat="1" ht="15" x14ac:dyDescent="0.2">
      <c r="A196" s="112">
        <v>609</v>
      </c>
      <c r="B196" s="112" t="s">
        <v>196</v>
      </c>
      <c r="C196" s="112">
        <v>4</v>
      </c>
      <c r="D196" s="112">
        <v>83205</v>
      </c>
      <c r="E196" s="112">
        <v>193834139.8692683</v>
      </c>
      <c r="F196" s="112">
        <v>131925179.45999999</v>
      </c>
      <c r="G196" s="112">
        <v>25646895</v>
      </c>
      <c r="H196" s="112">
        <v>15786567.930948095</v>
      </c>
      <c r="I196" s="112">
        <v>28817579.595950518</v>
      </c>
      <c r="J196" s="112">
        <v>13338024.007764351</v>
      </c>
      <c r="K196" s="112">
        <v>-15791580.061469169</v>
      </c>
      <c r="L196" s="112">
        <v>-5614340</v>
      </c>
      <c r="M196" s="112">
        <v>5010758.1100000003</v>
      </c>
      <c r="N196" s="112">
        <v>842329.74151557917</v>
      </c>
      <c r="O196" s="112">
        <v>-7535961.3502042517</v>
      </c>
      <c r="P196" s="130">
        <f t="shared" si="20"/>
        <v>-1408687.4347631931</v>
      </c>
      <c r="Q196" s="130">
        <f t="shared" si="18"/>
        <v>-16.930321912904191</v>
      </c>
      <c r="R196" s="112">
        <v>556160902.88</v>
      </c>
      <c r="S196" s="112">
        <v>310165442.54000002</v>
      </c>
      <c r="T196" s="112">
        <v>23676365.193264645</v>
      </c>
      <c r="U196" s="112">
        <v>145873398.91060901</v>
      </c>
      <c r="V196" s="112">
        <v>44484112.501570858</v>
      </c>
      <c r="W196" s="112">
        <v>25043313.109999999</v>
      </c>
      <c r="X196" s="150">
        <f t="shared" si="19"/>
        <v>-6918270.6245554686</v>
      </c>
      <c r="Y196" s="150">
        <f t="shared" si="15"/>
        <v>-83.147294327930638</v>
      </c>
      <c r="Z196" s="128">
        <f t="shared" si="17"/>
        <v>5509583.1897922754</v>
      </c>
      <c r="AA196" s="128">
        <f t="shared" si="16"/>
        <v>66.216972415026447</v>
      </c>
    </row>
    <row r="197" spans="1:27" s="113" customFormat="1" ht="15" x14ac:dyDescent="0.2">
      <c r="A197" s="112">
        <v>611</v>
      </c>
      <c r="B197" s="112" t="s">
        <v>197</v>
      </c>
      <c r="C197" s="112">
        <v>35</v>
      </c>
      <c r="D197" s="112">
        <v>5011</v>
      </c>
      <c r="E197" s="112">
        <v>14872857.037063247</v>
      </c>
      <c r="F197" s="112">
        <v>8522831.25</v>
      </c>
      <c r="G197" s="112">
        <v>1235600</v>
      </c>
      <c r="H197" s="112">
        <v>472459.06105515611</v>
      </c>
      <c r="I197" s="112">
        <v>4094785.9419310982</v>
      </c>
      <c r="J197" s="112">
        <v>763164.84244161146</v>
      </c>
      <c r="K197" s="112">
        <v>516078.08943939657</v>
      </c>
      <c r="L197" s="112">
        <v>-1287903</v>
      </c>
      <c r="M197" s="112">
        <v>-1797.58</v>
      </c>
      <c r="N197" s="112">
        <v>57093.719828963913</v>
      </c>
      <c r="O197" s="112">
        <v>-453851.35900334723</v>
      </c>
      <c r="P197" s="130">
        <f t="shared" si="20"/>
        <v>-954396.07137036882</v>
      </c>
      <c r="Q197" s="130">
        <f t="shared" si="18"/>
        <v>-190.46020183004765</v>
      </c>
      <c r="R197" s="112">
        <v>30122626.48</v>
      </c>
      <c r="S197" s="112">
        <v>20902736.34</v>
      </c>
      <c r="T197" s="112">
        <v>708584.24182747549</v>
      </c>
      <c r="U197" s="112">
        <v>5289314.9435874494</v>
      </c>
      <c r="V197" s="112">
        <v>2545257.8799268892</v>
      </c>
      <c r="W197" s="112">
        <v>-54100.58</v>
      </c>
      <c r="X197" s="150">
        <f t="shared" si="19"/>
        <v>-730833.65465818346</v>
      </c>
      <c r="Y197" s="150">
        <f t="shared" si="15"/>
        <v>-145.84587001759797</v>
      </c>
      <c r="Z197" s="128">
        <f t="shared" si="17"/>
        <v>-223562.41671218537</v>
      </c>
      <c r="AA197" s="128">
        <f t="shared" si="16"/>
        <v>-44.614331812449684</v>
      </c>
    </row>
    <row r="198" spans="1:27" s="113" customFormat="1" ht="15" x14ac:dyDescent="0.2">
      <c r="A198" s="112">
        <v>614</v>
      </c>
      <c r="B198" s="112" t="s">
        <v>198</v>
      </c>
      <c r="C198" s="112">
        <v>19</v>
      </c>
      <c r="D198" s="112">
        <v>2999</v>
      </c>
      <c r="E198" s="112">
        <v>9387860.3961657174</v>
      </c>
      <c r="F198" s="112">
        <v>4003838.16</v>
      </c>
      <c r="G198" s="112">
        <v>1350452</v>
      </c>
      <c r="H198" s="112">
        <v>682710.36202768621</v>
      </c>
      <c r="I198" s="112">
        <v>3485273.7446446116</v>
      </c>
      <c r="J198" s="112">
        <v>753004.56781899417</v>
      </c>
      <c r="K198" s="112">
        <v>-682283.78183482669</v>
      </c>
      <c r="L198" s="112">
        <v>190601</v>
      </c>
      <c r="M198" s="112">
        <v>201382.98</v>
      </c>
      <c r="N198" s="112">
        <v>23291.338270234817</v>
      </c>
      <c r="O198" s="112">
        <v>-271622.47568370349</v>
      </c>
      <c r="P198" s="130">
        <f t="shared" si="20"/>
        <v>348787.49907727912</v>
      </c>
      <c r="Q198" s="130">
        <f t="shared" si="18"/>
        <v>116.30126678135349</v>
      </c>
      <c r="R198" s="112">
        <v>30084299.449999999</v>
      </c>
      <c r="S198" s="112">
        <v>8809333.4299999997</v>
      </c>
      <c r="T198" s="112">
        <v>1023914.7560949713</v>
      </c>
      <c r="U198" s="112">
        <v>15888722.624715395</v>
      </c>
      <c r="V198" s="112">
        <v>2511371.9910503761</v>
      </c>
      <c r="W198" s="112">
        <v>1742435.98</v>
      </c>
      <c r="X198" s="150">
        <f t="shared" si="19"/>
        <v>-108520.66813925654</v>
      </c>
      <c r="Y198" s="150">
        <f t="shared" ref="Y198:Y261" si="21">X198/D198</f>
        <v>-36.185617919058529</v>
      </c>
      <c r="Z198" s="128">
        <f t="shared" si="17"/>
        <v>457308.16721653566</v>
      </c>
      <c r="AA198" s="128">
        <f t="shared" ref="AA198:AA261" si="22">Z198/D198</f>
        <v>152.48688470041202</v>
      </c>
    </row>
    <row r="199" spans="1:27" s="113" customFormat="1" ht="15" x14ac:dyDescent="0.2">
      <c r="A199" s="112">
        <v>615</v>
      </c>
      <c r="B199" s="112" t="s">
        <v>199</v>
      </c>
      <c r="C199" s="112">
        <v>17</v>
      </c>
      <c r="D199" s="112">
        <v>7603</v>
      </c>
      <c r="E199" s="112">
        <v>29042172.573107898</v>
      </c>
      <c r="F199" s="112">
        <v>8794246.4000000004</v>
      </c>
      <c r="G199" s="112">
        <v>2615932</v>
      </c>
      <c r="H199" s="112">
        <v>2463017.0221693162</v>
      </c>
      <c r="I199" s="112">
        <v>11261926.869281482</v>
      </c>
      <c r="J199" s="112">
        <v>1565479.7728614239</v>
      </c>
      <c r="K199" s="112">
        <v>2046202.4918174073</v>
      </c>
      <c r="L199" s="112">
        <v>-211823</v>
      </c>
      <c r="M199" s="112">
        <v>-57779.12</v>
      </c>
      <c r="N199" s="112">
        <v>56861.331684852594</v>
      </c>
      <c r="O199" s="112">
        <v>-688611.4313515164</v>
      </c>
      <c r="P199" s="130">
        <f t="shared" si="20"/>
        <v>-1196720.2366449311</v>
      </c>
      <c r="Q199" s="130">
        <f t="shared" si="18"/>
        <v>-157.40105703602936</v>
      </c>
      <c r="R199" s="112">
        <v>67139496.61428</v>
      </c>
      <c r="S199" s="112">
        <v>20127961.219999999</v>
      </c>
      <c r="T199" s="112">
        <v>3693981.5385576137</v>
      </c>
      <c r="U199" s="112">
        <v>35013185.901595816</v>
      </c>
      <c r="V199" s="112">
        <v>5221086.5938135087</v>
      </c>
      <c r="W199" s="112">
        <v>2346329.88</v>
      </c>
      <c r="X199" s="150">
        <f t="shared" si="19"/>
        <v>-736951.48031305522</v>
      </c>
      <c r="Y199" s="150">
        <f t="shared" si="21"/>
        <v>-96.929038578594657</v>
      </c>
      <c r="Z199" s="128">
        <f t="shared" ref="Z199:Z262" si="23">P199-X199</f>
        <v>-459768.75633187592</v>
      </c>
      <c r="AA199" s="128">
        <f t="shared" si="22"/>
        <v>-60.472018457434686</v>
      </c>
    </row>
    <row r="200" spans="1:27" s="113" customFormat="1" ht="15" x14ac:dyDescent="0.2">
      <c r="A200" s="112">
        <v>616</v>
      </c>
      <c r="B200" s="112" t="s">
        <v>200</v>
      </c>
      <c r="C200" s="112">
        <v>34</v>
      </c>
      <c r="D200" s="112">
        <v>1807</v>
      </c>
      <c r="E200" s="112">
        <v>5284198.5188410021</v>
      </c>
      <c r="F200" s="112">
        <v>2991893.92</v>
      </c>
      <c r="G200" s="112">
        <v>459247</v>
      </c>
      <c r="H200" s="112">
        <v>239042.28290373235</v>
      </c>
      <c r="I200" s="112">
        <v>1261740.1256710445</v>
      </c>
      <c r="J200" s="112">
        <v>387633.96273964457</v>
      </c>
      <c r="K200" s="112">
        <v>-211724.65895705426</v>
      </c>
      <c r="L200" s="112">
        <v>-488692</v>
      </c>
      <c r="M200" s="112">
        <v>70519.210000000006</v>
      </c>
      <c r="N200" s="112">
        <v>17531.683695344287</v>
      </c>
      <c r="O200" s="112">
        <v>-163661.82512852692</v>
      </c>
      <c r="P200" s="130">
        <f t="shared" si="20"/>
        <v>-720668.81791681796</v>
      </c>
      <c r="Q200" s="130">
        <f t="shared" ref="Q200:Q263" si="24">P200/D200</f>
        <v>-398.82059652286551</v>
      </c>
      <c r="R200" s="112">
        <v>12684138.587285999</v>
      </c>
      <c r="S200" s="112">
        <v>6746411.2400000002</v>
      </c>
      <c r="T200" s="112">
        <v>358510.6282389111</v>
      </c>
      <c r="U200" s="112">
        <v>3346730.7121598348</v>
      </c>
      <c r="V200" s="112">
        <v>1292811.6487046531</v>
      </c>
      <c r="W200" s="112">
        <v>41074.210000000006</v>
      </c>
      <c r="X200" s="150">
        <f t="shared" ref="X200:X263" si="25">S200+T200+U200+V200+W200-R200</f>
        <v>-898600.14818259887</v>
      </c>
      <c r="Y200" s="150">
        <f t="shared" si="21"/>
        <v>-497.2884051923624</v>
      </c>
      <c r="Z200" s="128">
        <f t="shared" si="23"/>
        <v>177931.33026578091</v>
      </c>
      <c r="AA200" s="128">
        <f t="shared" si="22"/>
        <v>98.467808669496904</v>
      </c>
    </row>
    <row r="201" spans="1:27" s="113" customFormat="1" ht="15" x14ac:dyDescent="0.2">
      <c r="A201" s="112">
        <v>619</v>
      </c>
      <c r="B201" s="112" t="s">
        <v>201</v>
      </c>
      <c r="C201" s="112">
        <v>6</v>
      </c>
      <c r="D201" s="112">
        <v>2675</v>
      </c>
      <c r="E201" s="112">
        <v>7390314.1999211535</v>
      </c>
      <c r="F201" s="112">
        <v>3781981.92</v>
      </c>
      <c r="G201" s="112">
        <v>672800</v>
      </c>
      <c r="H201" s="112">
        <v>521124.56561189075</v>
      </c>
      <c r="I201" s="112">
        <v>1788675.7777692212</v>
      </c>
      <c r="J201" s="112">
        <v>658726.99352228525</v>
      </c>
      <c r="K201" s="112">
        <v>773848.59838102816</v>
      </c>
      <c r="L201" s="112">
        <v>-4288</v>
      </c>
      <c r="M201" s="112">
        <v>-14808.27</v>
      </c>
      <c r="N201" s="112">
        <v>21129.184875891809</v>
      </c>
      <c r="O201" s="112">
        <v>-242277.46664018236</v>
      </c>
      <c r="P201" s="130">
        <f t="shared" ref="P201:P264" si="26">SUM(F201:O201)-E201</f>
        <v>566599.10359898116</v>
      </c>
      <c r="Q201" s="130">
        <f t="shared" si="24"/>
        <v>211.81274900896491</v>
      </c>
      <c r="R201" s="112">
        <v>20659233.59742</v>
      </c>
      <c r="S201" s="112">
        <v>8190462.1900000004</v>
      </c>
      <c r="T201" s="112">
        <v>781571.75014718506</v>
      </c>
      <c r="U201" s="112">
        <v>9827827.095813239</v>
      </c>
      <c r="V201" s="112">
        <v>2196943.5405581091</v>
      </c>
      <c r="W201" s="112">
        <v>653703.73</v>
      </c>
      <c r="X201" s="150">
        <f t="shared" si="25"/>
        <v>991274.70909853652</v>
      </c>
      <c r="Y201" s="150">
        <f t="shared" si="21"/>
        <v>370.56998470973326</v>
      </c>
      <c r="Z201" s="128">
        <f t="shared" si="23"/>
        <v>-424675.60549955536</v>
      </c>
      <c r="AA201" s="128">
        <f t="shared" si="22"/>
        <v>-158.75723570076835</v>
      </c>
    </row>
    <row r="202" spans="1:27" s="113" customFormat="1" ht="15" x14ac:dyDescent="0.2">
      <c r="A202" s="112">
        <v>620</v>
      </c>
      <c r="B202" s="112" t="s">
        <v>202</v>
      </c>
      <c r="C202" s="112">
        <v>18</v>
      </c>
      <c r="D202" s="112">
        <v>2380</v>
      </c>
      <c r="E202" s="112">
        <v>7713427.0469526276</v>
      </c>
      <c r="F202" s="112">
        <v>2994628.5</v>
      </c>
      <c r="G202" s="112">
        <v>830159</v>
      </c>
      <c r="H202" s="112">
        <v>1187629.0869755803</v>
      </c>
      <c r="I202" s="112">
        <v>2544926.3522515027</v>
      </c>
      <c r="J202" s="112">
        <v>562606.00813870993</v>
      </c>
      <c r="K202" s="112">
        <v>280238.32780430245</v>
      </c>
      <c r="L202" s="112">
        <v>-88920</v>
      </c>
      <c r="M202" s="112">
        <v>-73117.08</v>
      </c>
      <c r="N202" s="112">
        <v>19171.754753552359</v>
      </c>
      <c r="O202" s="112">
        <v>-215559.01704808749</v>
      </c>
      <c r="P202" s="130">
        <f t="shared" si="26"/>
        <v>328335.88592293207</v>
      </c>
      <c r="Q202" s="130">
        <f t="shared" si="24"/>
        <v>137.95625458946725</v>
      </c>
      <c r="R202" s="112">
        <v>23867888.280000001</v>
      </c>
      <c r="S202" s="112">
        <v>6637469.3200000003</v>
      </c>
      <c r="T202" s="112">
        <v>1781181.3245520662</v>
      </c>
      <c r="U202" s="112">
        <v>13602709.931815695</v>
      </c>
      <c r="V202" s="112">
        <v>1876367.064981536</v>
      </c>
      <c r="W202" s="112">
        <v>668121.92000000004</v>
      </c>
      <c r="X202" s="150">
        <f t="shared" si="25"/>
        <v>697961.28134929761</v>
      </c>
      <c r="Y202" s="150">
        <f t="shared" si="21"/>
        <v>293.26104258373852</v>
      </c>
      <c r="Z202" s="128">
        <f t="shared" si="23"/>
        <v>-369625.39542636555</v>
      </c>
      <c r="AA202" s="128">
        <f t="shared" si="22"/>
        <v>-155.30478799427124</v>
      </c>
    </row>
    <row r="203" spans="1:27" s="113" customFormat="1" ht="15" x14ac:dyDescent="0.2">
      <c r="A203" s="112">
        <v>623</v>
      </c>
      <c r="B203" s="112" t="s">
        <v>203</v>
      </c>
      <c r="C203" s="112">
        <v>10</v>
      </c>
      <c r="D203" s="112">
        <v>2107</v>
      </c>
      <c r="E203" s="112">
        <v>6725807.9760508053</v>
      </c>
      <c r="F203" s="112">
        <v>2597770.5</v>
      </c>
      <c r="G203" s="112">
        <v>1827593</v>
      </c>
      <c r="H203" s="112">
        <v>1202139.8443279166</v>
      </c>
      <c r="I203" s="112">
        <v>900516.79975161341</v>
      </c>
      <c r="J203" s="112">
        <v>472954.4286206176</v>
      </c>
      <c r="K203" s="112">
        <v>507635.85202716128</v>
      </c>
      <c r="L203" s="112">
        <v>-468164</v>
      </c>
      <c r="M203" s="112">
        <v>63244.94</v>
      </c>
      <c r="N203" s="112">
        <v>22304.021002496265</v>
      </c>
      <c r="O203" s="112">
        <v>-190833.12979845391</v>
      </c>
      <c r="P203" s="130">
        <f t="shared" si="26"/>
        <v>209354.27988054603</v>
      </c>
      <c r="Q203" s="130">
        <f t="shared" si="24"/>
        <v>99.361309862622704</v>
      </c>
      <c r="R203" s="112">
        <v>18665971.740000002</v>
      </c>
      <c r="S203" s="112">
        <v>6925497.7199999997</v>
      </c>
      <c r="T203" s="112">
        <v>1802944.2556595455</v>
      </c>
      <c r="U203" s="112">
        <v>7280130.864265196</v>
      </c>
      <c r="V203" s="112">
        <v>1577366.9322103851</v>
      </c>
      <c r="W203" s="112">
        <v>1422673.94</v>
      </c>
      <c r="X203" s="150">
        <f t="shared" si="25"/>
        <v>342641.97213512659</v>
      </c>
      <c r="Y203" s="150">
        <f t="shared" si="21"/>
        <v>162.6207746251194</v>
      </c>
      <c r="Z203" s="128">
        <f t="shared" si="23"/>
        <v>-133287.69225458056</v>
      </c>
      <c r="AA203" s="128">
        <f t="shared" si="22"/>
        <v>-63.259464762496705</v>
      </c>
    </row>
    <row r="204" spans="1:27" s="113" customFormat="1" ht="15" x14ac:dyDescent="0.2">
      <c r="A204" s="112">
        <v>624</v>
      </c>
      <c r="B204" s="112" t="s">
        <v>204</v>
      </c>
      <c r="C204" s="112">
        <v>8</v>
      </c>
      <c r="D204" s="112">
        <v>5117</v>
      </c>
      <c r="E204" s="112">
        <v>14006942.695018448</v>
      </c>
      <c r="F204" s="112">
        <v>8442980.3699999992</v>
      </c>
      <c r="G204" s="112">
        <v>2133917</v>
      </c>
      <c r="H204" s="112">
        <v>753374.24904942256</v>
      </c>
      <c r="I204" s="112">
        <v>2806464.1974992631</v>
      </c>
      <c r="J204" s="112">
        <v>734489.65680850088</v>
      </c>
      <c r="K204" s="112">
        <v>725888.94401539117</v>
      </c>
      <c r="L204" s="112">
        <v>-842338</v>
      </c>
      <c r="M204" s="112">
        <v>-44362.31</v>
      </c>
      <c r="N204" s="112">
        <v>56062.261167899815</v>
      </c>
      <c r="O204" s="112">
        <v>-463451.88665338809</v>
      </c>
      <c r="P204" s="130">
        <f t="shared" si="26"/>
        <v>296081.78686864302</v>
      </c>
      <c r="Q204" s="130">
        <f t="shared" si="24"/>
        <v>57.862377734735787</v>
      </c>
      <c r="R204" s="112">
        <v>33059650.07</v>
      </c>
      <c r="S204" s="112">
        <v>20454567.93</v>
      </c>
      <c r="T204" s="112">
        <v>1129894.9794354946</v>
      </c>
      <c r="U204" s="112">
        <v>8956432.4041040689</v>
      </c>
      <c r="V204" s="112">
        <v>2449622.2608153801</v>
      </c>
      <c r="W204" s="112">
        <v>1247216.69</v>
      </c>
      <c r="X204" s="150">
        <f t="shared" si="25"/>
        <v>1178084.1943549439</v>
      </c>
      <c r="Y204" s="150">
        <f t="shared" si="21"/>
        <v>230.22946928961187</v>
      </c>
      <c r="Z204" s="128">
        <f t="shared" si="23"/>
        <v>-882002.40748630092</v>
      </c>
      <c r="AA204" s="128">
        <f t="shared" si="22"/>
        <v>-172.36709155487608</v>
      </c>
    </row>
    <row r="205" spans="1:27" s="113" customFormat="1" ht="15" x14ac:dyDescent="0.2">
      <c r="A205" s="112">
        <v>625</v>
      </c>
      <c r="B205" s="112" t="s">
        <v>205</v>
      </c>
      <c r="C205" s="112">
        <v>17</v>
      </c>
      <c r="D205" s="112">
        <v>2991</v>
      </c>
      <c r="E205" s="112">
        <v>12099298.081993222</v>
      </c>
      <c r="F205" s="112">
        <v>4494671.29</v>
      </c>
      <c r="G205" s="112">
        <v>3429742</v>
      </c>
      <c r="H205" s="112">
        <v>492495.93070425943</v>
      </c>
      <c r="I205" s="112">
        <v>2614016.5605597245</v>
      </c>
      <c r="J205" s="112">
        <v>548243.64284184529</v>
      </c>
      <c r="K205" s="112">
        <v>866263.96259344369</v>
      </c>
      <c r="L205" s="112">
        <v>418116</v>
      </c>
      <c r="M205" s="112">
        <v>-688519.24</v>
      </c>
      <c r="N205" s="112">
        <v>29466.178082567636</v>
      </c>
      <c r="O205" s="112">
        <v>-270897.90755917213</v>
      </c>
      <c r="P205" s="130">
        <f t="shared" si="26"/>
        <v>-165699.66477055289</v>
      </c>
      <c r="Q205" s="130">
        <f t="shared" si="24"/>
        <v>-55.399419849733498</v>
      </c>
      <c r="R205" s="112">
        <v>25348884.31408</v>
      </c>
      <c r="S205" s="112">
        <v>10759689.470000001</v>
      </c>
      <c r="T205" s="112">
        <v>738635.12085432163</v>
      </c>
      <c r="U205" s="112">
        <v>9267343.8912009094</v>
      </c>
      <c r="V205" s="112">
        <v>1828466.6358563174</v>
      </c>
      <c r="W205" s="112">
        <v>3159338.76</v>
      </c>
      <c r="X205" s="150">
        <f t="shared" si="25"/>
        <v>404589.56383154541</v>
      </c>
      <c r="Y205" s="150">
        <f t="shared" si="21"/>
        <v>135.26899492863438</v>
      </c>
      <c r="Z205" s="128">
        <f t="shared" si="23"/>
        <v>-570289.2286020983</v>
      </c>
      <c r="AA205" s="128">
        <f t="shared" si="22"/>
        <v>-190.66841477836786</v>
      </c>
    </row>
    <row r="206" spans="1:27" s="113" customFormat="1" ht="15" x14ac:dyDescent="0.2">
      <c r="A206" s="112">
        <v>626</v>
      </c>
      <c r="B206" s="112" t="s">
        <v>206</v>
      </c>
      <c r="C206" s="112">
        <v>17</v>
      </c>
      <c r="D206" s="112">
        <v>4835</v>
      </c>
      <c r="E206" s="112">
        <v>13723552.452600006</v>
      </c>
      <c r="F206" s="112">
        <v>7037460.3499999996</v>
      </c>
      <c r="G206" s="112">
        <v>1332891</v>
      </c>
      <c r="H206" s="112">
        <v>2012865.5244662729</v>
      </c>
      <c r="I206" s="112">
        <v>2018060.2954021734</v>
      </c>
      <c r="J206" s="112">
        <v>961535.92089417158</v>
      </c>
      <c r="K206" s="112">
        <v>-810274.76302125945</v>
      </c>
      <c r="L206" s="112">
        <v>-248029</v>
      </c>
      <c r="M206" s="112">
        <v>-385449.88</v>
      </c>
      <c r="N206" s="112">
        <v>43792.271088595626</v>
      </c>
      <c r="O206" s="112">
        <v>-437910.86026365671</v>
      </c>
      <c r="P206" s="130">
        <f t="shared" si="26"/>
        <v>-2198611.5940337088</v>
      </c>
      <c r="Q206" s="130">
        <f t="shared" si="24"/>
        <v>-454.72835450542067</v>
      </c>
      <c r="R206" s="112">
        <v>43176646.870879993</v>
      </c>
      <c r="S206" s="112">
        <v>15708274.08</v>
      </c>
      <c r="T206" s="112">
        <v>3018853.714794327</v>
      </c>
      <c r="U206" s="112">
        <v>17635492.619427808</v>
      </c>
      <c r="V206" s="112">
        <v>3206852.2334686713</v>
      </c>
      <c r="W206" s="112">
        <v>699412.12</v>
      </c>
      <c r="X206" s="150">
        <f t="shared" si="25"/>
        <v>-2907762.1031891853</v>
      </c>
      <c r="Y206" s="150">
        <f t="shared" si="21"/>
        <v>-601.39857356549851</v>
      </c>
      <c r="Z206" s="128">
        <f t="shared" si="23"/>
        <v>709150.50915547647</v>
      </c>
      <c r="AA206" s="128">
        <f t="shared" si="22"/>
        <v>146.67021906007787</v>
      </c>
    </row>
    <row r="207" spans="1:27" s="113" customFormat="1" ht="15" x14ac:dyDescent="0.2">
      <c r="A207" s="112">
        <v>630</v>
      </c>
      <c r="B207" s="112" t="s">
        <v>207</v>
      </c>
      <c r="C207" s="112">
        <v>17</v>
      </c>
      <c r="D207" s="112">
        <v>1635</v>
      </c>
      <c r="E207" s="112">
        <v>4940472.0823289575</v>
      </c>
      <c r="F207" s="112">
        <v>1828783.79</v>
      </c>
      <c r="G207" s="112">
        <v>1351039</v>
      </c>
      <c r="H207" s="112">
        <v>596234.23568132147</v>
      </c>
      <c r="I207" s="112">
        <v>2874058.1599629903</v>
      </c>
      <c r="J207" s="112">
        <v>287449.54471563874</v>
      </c>
      <c r="K207" s="112">
        <v>-212876.4904722666</v>
      </c>
      <c r="L207" s="112">
        <v>-86061</v>
      </c>
      <c r="M207" s="112">
        <v>-54111.02</v>
      </c>
      <c r="N207" s="112">
        <v>13573.610989719366</v>
      </c>
      <c r="O207" s="112">
        <v>-148083.61045110211</v>
      </c>
      <c r="P207" s="130">
        <f t="shared" si="26"/>
        <v>1509534.1380973449</v>
      </c>
      <c r="Q207" s="130">
        <f t="shared" si="24"/>
        <v>923.26246978430879</v>
      </c>
      <c r="R207" s="112">
        <v>12449597.152719999</v>
      </c>
      <c r="S207" s="112">
        <v>4530166.55</v>
      </c>
      <c r="T207" s="112">
        <v>894219.66614057973</v>
      </c>
      <c r="U207" s="112">
        <v>5983532.2294161031</v>
      </c>
      <c r="V207" s="112">
        <v>958683.07615972531</v>
      </c>
      <c r="W207" s="112">
        <v>1210866.98</v>
      </c>
      <c r="X207" s="150">
        <f t="shared" si="25"/>
        <v>1127871.3489964083</v>
      </c>
      <c r="Y207" s="150">
        <f t="shared" si="21"/>
        <v>689.82957125162591</v>
      </c>
      <c r="Z207" s="128">
        <f t="shared" si="23"/>
        <v>381662.78910093661</v>
      </c>
      <c r="AA207" s="128">
        <f t="shared" si="22"/>
        <v>233.43289853268294</v>
      </c>
    </row>
    <row r="208" spans="1:27" s="113" customFormat="1" ht="15" x14ac:dyDescent="0.2">
      <c r="A208" s="112">
        <v>631</v>
      </c>
      <c r="B208" s="112" t="s">
        <v>208</v>
      </c>
      <c r="C208" s="112">
        <v>2</v>
      </c>
      <c r="D208" s="112">
        <v>1963</v>
      </c>
      <c r="E208" s="112">
        <v>6004915.7753438875</v>
      </c>
      <c r="F208" s="112">
        <v>3420389.79</v>
      </c>
      <c r="G208" s="112">
        <v>794062</v>
      </c>
      <c r="H208" s="112">
        <v>346547.94075554481</v>
      </c>
      <c r="I208" s="112">
        <v>903193.68862906424</v>
      </c>
      <c r="J208" s="112">
        <v>351250.3570551665</v>
      </c>
      <c r="K208" s="112">
        <v>142206.73888944913</v>
      </c>
      <c r="L208" s="112">
        <v>-524950</v>
      </c>
      <c r="M208" s="112">
        <v>31599.5</v>
      </c>
      <c r="N208" s="112">
        <v>19820.412400412464</v>
      </c>
      <c r="O208" s="112">
        <v>-177790.90355688895</v>
      </c>
      <c r="P208" s="130">
        <f t="shared" si="26"/>
        <v>-698586.25117113814</v>
      </c>
      <c r="Q208" s="130">
        <f t="shared" si="24"/>
        <v>-355.8768472598768</v>
      </c>
      <c r="R208" s="112">
        <v>13715330.415650001</v>
      </c>
      <c r="S208" s="112">
        <v>7626919.6500000004</v>
      </c>
      <c r="T208" s="112">
        <v>519745.37076022651</v>
      </c>
      <c r="U208" s="112">
        <v>3661713.9046543427</v>
      </c>
      <c r="V208" s="112">
        <v>1171467.4070434477</v>
      </c>
      <c r="W208" s="112">
        <v>300711.5</v>
      </c>
      <c r="X208" s="150">
        <f t="shared" si="25"/>
        <v>-434772.5831919834</v>
      </c>
      <c r="Y208" s="150">
        <f t="shared" si="21"/>
        <v>-221.48374080080663</v>
      </c>
      <c r="Z208" s="128">
        <f t="shared" si="23"/>
        <v>-263813.66797915474</v>
      </c>
      <c r="AA208" s="128">
        <f t="shared" si="22"/>
        <v>-134.39310645907017</v>
      </c>
    </row>
    <row r="209" spans="1:27" s="113" customFormat="1" ht="15" x14ac:dyDescent="0.2">
      <c r="A209" s="112">
        <v>635</v>
      </c>
      <c r="B209" s="112" t="s">
        <v>209</v>
      </c>
      <c r="C209" s="112">
        <v>6</v>
      </c>
      <c r="D209" s="112">
        <v>6347</v>
      </c>
      <c r="E209" s="112">
        <v>16492335.82734552</v>
      </c>
      <c r="F209" s="112">
        <v>9832233.4900000002</v>
      </c>
      <c r="G209" s="112">
        <v>2452688</v>
      </c>
      <c r="H209" s="112">
        <v>1188941.7528539407</v>
      </c>
      <c r="I209" s="112">
        <v>3421955.8939053928</v>
      </c>
      <c r="J209" s="112">
        <v>1268554.2008295483</v>
      </c>
      <c r="K209" s="112">
        <v>-114422.80464292956</v>
      </c>
      <c r="L209" s="112">
        <v>-647860</v>
      </c>
      <c r="M209" s="112">
        <v>76766.53</v>
      </c>
      <c r="N209" s="112">
        <v>57860.564122070944</v>
      </c>
      <c r="O209" s="112">
        <v>-574854.23580008873</v>
      </c>
      <c r="P209" s="130">
        <f t="shared" si="26"/>
        <v>469527.56392241269</v>
      </c>
      <c r="Q209" s="130">
        <f t="shared" si="24"/>
        <v>73.976298081363268</v>
      </c>
      <c r="R209" s="112">
        <v>44770750.039999999</v>
      </c>
      <c r="S209" s="112">
        <v>22023505.48</v>
      </c>
      <c r="T209" s="112">
        <v>1783150.0334474221</v>
      </c>
      <c r="U209" s="112">
        <v>15153399.123515483</v>
      </c>
      <c r="V209" s="112">
        <v>4230799.6860099016</v>
      </c>
      <c r="W209" s="112">
        <v>1881594.53</v>
      </c>
      <c r="X209" s="150">
        <f t="shared" si="25"/>
        <v>301698.81297280639</v>
      </c>
      <c r="Y209" s="150">
        <f t="shared" si="21"/>
        <v>47.534081136411913</v>
      </c>
      <c r="Z209" s="128">
        <f t="shared" si="23"/>
        <v>167828.7509496063</v>
      </c>
      <c r="AA209" s="128">
        <f t="shared" si="22"/>
        <v>26.442216944951362</v>
      </c>
    </row>
    <row r="210" spans="1:27" s="113" customFormat="1" ht="15" x14ac:dyDescent="0.2">
      <c r="A210" s="112">
        <v>636</v>
      </c>
      <c r="B210" s="112" t="s">
        <v>210</v>
      </c>
      <c r="C210" s="112">
        <v>2</v>
      </c>
      <c r="D210" s="112">
        <v>8154</v>
      </c>
      <c r="E210" s="112">
        <v>23766873.581690434</v>
      </c>
      <c r="F210" s="112">
        <v>11547078.91</v>
      </c>
      <c r="G210" s="112">
        <v>2197413</v>
      </c>
      <c r="H210" s="112">
        <v>1854001.2053222687</v>
      </c>
      <c r="I210" s="112">
        <v>6538613.4490104187</v>
      </c>
      <c r="J210" s="112">
        <v>1633479.4778134371</v>
      </c>
      <c r="K210" s="112">
        <v>736313.75676624791</v>
      </c>
      <c r="L210" s="112">
        <v>-740748</v>
      </c>
      <c r="M210" s="112">
        <v>51229.279999999999</v>
      </c>
      <c r="N210" s="112">
        <v>69711.325687682416</v>
      </c>
      <c r="O210" s="112">
        <v>-738516.06092861574</v>
      </c>
      <c r="P210" s="130">
        <f t="shared" si="26"/>
        <v>-618297.23801899329</v>
      </c>
      <c r="Q210" s="130">
        <f t="shared" si="24"/>
        <v>-75.827475842407807</v>
      </c>
      <c r="R210" s="112">
        <v>54670566.986740001</v>
      </c>
      <c r="S210" s="112">
        <v>26024637.280000001</v>
      </c>
      <c r="T210" s="112">
        <v>2780592.323674662</v>
      </c>
      <c r="U210" s="112">
        <v>18606913.272692434</v>
      </c>
      <c r="V210" s="112">
        <v>5447874.7989777904</v>
      </c>
      <c r="W210" s="112">
        <v>1507894.28</v>
      </c>
      <c r="X210" s="150">
        <f t="shared" si="25"/>
        <v>-302655.03139510751</v>
      </c>
      <c r="Y210" s="150">
        <f t="shared" si="21"/>
        <v>-37.117369560351669</v>
      </c>
      <c r="Z210" s="128">
        <f t="shared" si="23"/>
        <v>-315642.20662388578</v>
      </c>
      <c r="AA210" s="128">
        <f t="shared" si="22"/>
        <v>-38.710106282056145</v>
      </c>
    </row>
    <row r="211" spans="1:27" s="113" customFormat="1" ht="15" x14ac:dyDescent="0.2">
      <c r="A211" s="112">
        <v>638</v>
      </c>
      <c r="B211" s="112" t="s">
        <v>211</v>
      </c>
      <c r="C211" s="112">
        <v>34</v>
      </c>
      <c r="D211" s="112">
        <v>51232</v>
      </c>
      <c r="E211" s="112">
        <v>161541010.1249975</v>
      </c>
      <c r="F211" s="112">
        <v>83972584.930000007</v>
      </c>
      <c r="G211" s="112">
        <v>17800833</v>
      </c>
      <c r="H211" s="112">
        <v>43681117.760942861</v>
      </c>
      <c r="I211" s="112">
        <v>22907271.226155683</v>
      </c>
      <c r="J211" s="112">
        <v>7169124.3958935365</v>
      </c>
      <c r="K211" s="112">
        <v>14522566.989777571</v>
      </c>
      <c r="L211" s="112">
        <v>-1114354</v>
      </c>
      <c r="M211" s="112">
        <v>3302215.88</v>
      </c>
      <c r="N211" s="112">
        <v>722400.63434325031</v>
      </c>
      <c r="O211" s="112">
        <v>-4640134.2694989992</v>
      </c>
      <c r="P211" s="130">
        <f t="shared" si="26"/>
        <v>26782616.422616422</v>
      </c>
      <c r="Q211" s="130">
        <f t="shared" si="24"/>
        <v>522.77124497611692</v>
      </c>
      <c r="R211" s="112">
        <v>342690380.20000005</v>
      </c>
      <c r="S211" s="112">
        <v>221770934.09999999</v>
      </c>
      <c r="T211" s="112">
        <v>65512029.003505506</v>
      </c>
      <c r="U211" s="112">
        <v>44438621.729523391</v>
      </c>
      <c r="V211" s="112">
        <v>23909998.660898998</v>
      </c>
      <c r="W211" s="112">
        <v>19988694.879999999</v>
      </c>
      <c r="X211" s="150">
        <f t="shared" si="25"/>
        <v>32929898.173927844</v>
      </c>
      <c r="Y211" s="150">
        <f t="shared" si="21"/>
        <v>642.76034849172083</v>
      </c>
      <c r="Z211" s="128">
        <f t="shared" si="23"/>
        <v>-6147281.7513114214</v>
      </c>
      <c r="AA211" s="128">
        <f t="shared" si="22"/>
        <v>-119.98910351560394</v>
      </c>
    </row>
    <row r="212" spans="1:27" s="113" customFormat="1" ht="15" x14ac:dyDescent="0.2">
      <c r="A212" s="112">
        <v>678</v>
      </c>
      <c r="B212" s="112" t="s">
        <v>212</v>
      </c>
      <c r="C212" s="112">
        <v>17</v>
      </c>
      <c r="D212" s="112">
        <v>24073</v>
      </c>
      <c r="E212" s="112">
        <v>78408344.712754771</v>
      </c>
      <c r="F212" s="112">
        <v>39462632.689999998</v>
      </c>
      <c r="G212" s="112">
        <v>7200009</v>
      </c>
      <c r="H212" s="112">
        <v>3481634.9206421375</v>
      </c>
      <c r="I212" s="112">
        <v>18112925.79123874</v>
      </c>
      <c r="J212" s="112">
        <v>3451840.8040390126</v>
      </c>
      <c r="K212" s="112">
        <v>1514748.4909656369</v>
      </c>
      <c r="L212" s="112">
        <v>-918198</v>
      </c>
      <c r="M212" s="112">
        <v>-171406.46</v>
      </c>
      <c r="N212" s="112">
        <v>248171.62256732272</v>
      </c>
      <c r="O212" s="112">
        <v>-2180316.0577305085</v>
      </c>
      <c r="P212" s="130">
        <f t="shared" si="26"/>
        <v>-8206301.9110324234</v>
      </c>
      <c r="Q212" s="130">
        <f t="shared" si="24"/>
        <v>-340.89236534841621</v>
      </c>
      <c r="R212" s="112">
        <v>182326328.21331999</v>
      </c>
      <c r="S212" s="112">
        <v>92561202.390000001</v>
      </c>
      <c r="T212" s="112">
        <v>5221683.4090420036</v>
      </c>
      <c r="U212" s="112">
        <v>59606560.031473629</v>
      </c>
      <c r="V212" s="112">
        <v>11512355.546443632</v>
      </c>
      <c r="W212" s="112">
        <v>6110404.54</v>
      </c>
      <c r="X212" s="150">
        <f t="shared" si="25"/>
        <v>-7314122.2963607311</v>
      </c>
      <c r="Y212" s="150">
        <f t="shared" si="21"/>
        <v>-303.83094322937444</v>
      </c>
      <c r="Z212" s="128">
        <f t="shared" si="23"/>
        <v>-892179.61467169225</v>
      </c>
      <c r="AA212" s="128">
        <f t="shared" si="22"/>
        <v>-37.061422119041758</v>
      </c>
    </row>
    <row r="213" spans="1:27" s="113" customFormat="1" ht="15" x14ac:dyDescent="0.2">
      <c r="A213" s="112">
        <v>680</v>
      </c>
      <c r="B213" s="112" t="s">
        <v>213</v>
      </c>
      <c r="C213" s="112">
        <v>2</v>
      </c>
      <c r="D213" s="112">
        <v>24942</v>
      </c>
      <c r="E213" s="112">
        <v>60045528.854678974</v>
      </c>
      <c r="F213" s="112">
        <v>40632478.969999999</v>
      </c>
      <c r="G213" s="112">
        <v>7857948</v>
      </c>
      <c r="H213" s="112">
        <v>5960072.3846525317</v>
      </c>
      <c r="I213" s="112">
        <v>8234468.2518968331</v>
      </c>
      <c r="J213" s="112">
        <v>3367540.9222764401</v>
      </c>
      <c r="K213" s="112">
        <v>787177.58923664829</v>
      </c>
      <c r="L213" s="112">
        <v>-947375</v>
      </c>
      <c r="M213" s="112">
        <v>24491.279999999999</v>
      </c>
      <c r="N213" s="112">
        <v>288726.97660242859</v>
      </c>
      <c r="O213" s="112">
        <v>-2259022.27025773</v>
      </c>
      <c r="P213" s="130">
        <f t="shared" si="26"/>
        <v>3900978.249728173</v>
      </c>
      <c r="Q213" s="130">
        <f t="shared" si="24"/>
        <v>156.40198258873278</v>
      </c>
      <c r="R213" s="112">
        <v>152773385.70366001</v>
      </c>
      <c r="S213" s="112">
        <v>101453915.94</v>
      </c>
      <c r="T213" s="112">
        <v>8938792.2045225818</v>
      </c>
      <c r="U213" s="112">
        <v>29194036.523133885</v>
      </c>
      <c r="V213" s="112">
        <v>11231204.048889538</v>
      </c>
      <c r="W213" s="112">
        <v>6935064.2800000003</v>
      </c>
      <c r="X213" s="150">
        <f t="shared" si="25"/>
        <v>4979627.292885989</v>
      </c>
      <c r="Y213" s="150">
        <f t="shared" si="21"/>
        <v>199.64827571509858</v>
      </c>
      <c r="Z213" s="128">
        <f t="shared" si="23"/>
        <v>-1078649.0431578159</v>
      </c>
      <c r="AA213" s="128">
        <f t="shared" si="22"/>
        <v>-43.246293126365806</v>
      </c>
    </row>
    <row r="214" spans="1:27" s="113" customFormat="1" ht="15" x14ac:dyDescent="0.2">
      <c r="A214" s="112">
        <v>681</v>
      </c>
      <c r="B214" s="112" t="s">
        <v>214</v>
      </c>
      <c r="C214" s="112">
        <v>10</v>
      </c>
      <c r="D214" s="112">
        <v>3308</v>
      </c>
      <c r="E214" s="112">
        <v>8964752.0878494289</v>
      </c>
      <c r="F214" s="112">
        <v>4685031.38</v>
      </c>
      <c r="G214" s="112">
        <v>1419212</v>
      </c>
      <c r="H214" s="112">
        <v>1157728.9141022263</v>
      </c>
      <c r="I214" s="112">
        <v>1217432.0304303507</v>
      </c>
      <c r="J214" s="112">
        <v>779128.71748113306</v>
      </c>
      <c r="K214" s="112">
        <v>335908.79838194582</v>
      </c>
      <c r="L214" s="112">
        <v>-98930</v>
      </c>
      <c r="M214" s="112">
        <v>298900.09000000003</v>
      </c>
      <c r="N214" s="112">
        <v>26960.446831416841</v>
      </c>
      <c r="O214" s="112">
        <v>-299608.91949372832</v>
      </c>
      <c r="P214" s="130">
        <f t="shared" si="26"/>
        <v>557011.36988391541</v>
      </c>
      <c r="Q214" s="130">
        <f t="shared" si="24"/>
        <v>168.38312269767698</v>
      </c>
      <c r="R214" s="112">
        <v>25077874.780000001</v>
      </c>
      <c r="S214" s="112">
        <v>10063887.199999999</v>
      </c>
      <c r="T214" s="112">
        <v>1736337.6691490796</v>
      </c>
      <c r="U214" s="112">
        <v>9951794.0629679505</v>
      </c>
      <c r="V214" s="112">
        <v>2598499.5604641046</v>
      </c>
      <c r="W214" s="112">
        <v>1619182.09</v>
      </c>
      <c r="X214" s="150">
        <f t="shared" si="25"/>
        <v>891825.80258113518</v>
      </c>
      <c r="Y214" s="150">
        <f t="shared" si="21"/>
        <v>269.59667550820291</v>
      </c>
      <c r="Z214" s="128">
        <f t="shared" si="23"/>
        <v>-334814.43269721977</v>
      </c>
      <c r="AA214" s="128">
        <f t="shared" si="22"/>
        <v>-101.21355281052593</v>
      </c>
    </row>
    <row r="215" spans="1:27" s="113" customFormat="1" ht="15" x14ac:dyDescent="0.2">
      <c r="A215" s="112">
        <v>683</v>
      </c>
      <c r="B215" s="112" t="s">
        <v>215</v>
      </c>
      <c r="C215" s="112">
        <v>19</v>
      </c>
      <c r="D215" s="112">
        <v>3618</v>
      </c>
      <c r="E215" s="112">
        <v>12757114.8747462</v>
      </c>
      <c r="F215" s="112">
        <v>3420889.5</v>
      </c>
      <c r="G215" s="112">
        <v>1078121</v>
      </c>
      <c r="H215" s="112">
        <v>655713.31470694102</v>
      </c>
      <c r="I215" s="112">
        <v>7378778.1668159049</v>
      </c>
      <c r="J215" s="112">
        <v>755271.164952836</v>
      </c>
      <c r="K215" s="112">
        <v>-129120.03389231845</v>
      </c>
      <c r="L215" s="112">
        <v>145318</v>
      </c>
      <c r="M215" s="112">
        <v>196015.52</v>
      </c>
      <c r="N215" s="112">
        <v>24915.307982326063</v>
      </c>
      <c r="O215" s="112">
        <v>-327685.93431931955</v>
      </c>
      <c r="P215" s="130">
        <f t="shared" si="26"/>
        <v>441101.1315001715</v>
      </c>
      <c r="Q215" s="130">
        <f t="shared" si="24"/>
        <v>121.9184995854537</v>
      </c>
      <c r="R215" s="112">
        <v>31796833.400000002</v>
      </c>
      <c r="S215" s="112">
        <v>8598726.8000000007</v>
      </c>
      <c r="T215" s="112">
        <v>983425.14782155212</v>
      </c>
      <c r="U215" s="112">
        <v>18912973.079585597</v>
      </c>
      <c r="V215" s="112">
        <v>2518931.3987886487</v>
      </c>
      <c r="W215" s="112">
        <v>1419454.52</v>
      </c>
      <c r="X215" s="150">
        <f t="shared" si="25"/>
        <v>636677.54619579762</v>
      </c>
      <c r="Y215" s="150">
        <f t="shared" si="21"/>
        <v>175.97499894853445</v>
      </c>
      <c r="Z215" s="128">
        <f t="shared" si="23"/>
        <v>-195576.41469562612</v>
      </c>
      <c r="AA215" s="128">
        <f t="shared" si="22"/>
        <v>-54.056499363080739</v>
      </c>
    </row>
    <row r="216" spans="1:27" s="113" customFormat="1" ht="15" x14ac:dyDescent="0.2">
      <c r="A216" s="112">
        <v>684</v>
      </c>
      <c r="B216" s="112" t="s">
        <v>216</v>
      </c>
      <c r="C216" s="112">
        <v>4</v>
      </c>
      <c r="D216" s="112">
        <v>38667</v>
      </c>
      <c r="E216" s="112">
        <v>102270654.34915543</v>
      </c>
      <c r="F216" s="112">
        <v>66357221.210000001</v>
      </c>
      <c r="G216" s="112">
        <v>9086456</v>
      </c>
      <c r="H216" s="112">
        <v>12050791.732667817</v>
      </c>
      <c r="I216" s="112">
        <v>7212701.1770127909</v>
      </c>
      <c r="J216" s="112">
        <v>6963780.2754166778</v>
      </c>
      <c r="K216" s="112">
        <v>-324383.78114465909</v>
      </c>
      <c r="L216" s="112">
        <v>-1301496</v>
      </c>
      <c r="M216" s="112">
        <v>1800464.45</v>
      </c>
      <c r="N216" s="112">
        <v>466004.23265523446</v>
      </c>
      <c r="O216" s="112">
        <v>-3502109.4589068904</v>
      </c>
      <c r="P216" s="130">
        <f t="shared" si="26"/>
        <v>-3461224.511454463</v>
      </c>
      <c r="Q216" s="130">
        <f t="shared" si="24"/>
        <v>-89.513655350931359</v>
      </c>
      <c r="R216" s="112">
        <v>261136882.84999999</v>
      </c>
      <c r="S216" s="112">
        <v>163307695.25999999</v>
      </c>
      <c r="T216" s="112">
        <v>18073525.998724297</v>
      </c>
      <c r="U216" s="112">
        <v>44856086.720121391</v>
      </c>
      <c r="V216" s="112">
        <v>23225148.269903205</v>
      </c>
      <c r="W216" s="112">
        <v>9585424.4499999993</v>
      </c>
      <c r="X216" s="150">
        <f t="shared" si="25"/>
        <v>-2089002.1512511373</v>
      </c>
      <c r="Y216" s="150">
        <f t="shared" si="21"/>
        <v>-54.025451968115895</v>
      </c>
      <c r="Z216" s="128">
        <f t="shared" si="23"/>
        <v>-1372222.3602033257</v>
      </c>
      <c r="AA216" s="128">
        <f t="shared" si="22"/>
        <v>-35.48820338281547</v>
      </c>
    </row>
    <row r="217" spans="1:27" s="113" customFormat="1" ht="15" x14ac:dyDescent="0.2">
      <c r="A217" s="112">
        <v>686</v>
      </c>
      <c r="B217" s="112" t="s">
        <v>217</v>
      </c>
      <c r="C217" s="112">
        <v>11</v>
      </c>
      <c r="D217" s="112">
        <v>2964</v>
      </c>
      <c r="E217" s="112">
        <v>8498843.3794590477</v>
      </c>
      <c r="F217" s="112">
        <v>4501836.05</v>
      </c>
      <c r="G217" s="112">
        <v>1273811</v>
      </c>
      <c r="H217" s="112">
        <v>726379.90751240344</v>
      </c>
      <c r="I217" s="112">
        <v>1936786.6886011979</v>
      </c>
      <c r="J217" s="112">
        <v>655783.63740630914</v>
      </c>
      <c r="K217" s="112">
        <v>-180845.56850963301</v>
      </c>
      <c r="L217" s="112">
        <v>377106</v>
      </c>
      <c r="M217" s="112">
        <v>396193.7</v>
      </c>
      <c r="N217" s="112">
        <v>24223.995242926969</v>
      </c>
      <c r="O217" s="112">
        <v>-268452.4901388787</v>
      </c>
      <c r="P217" s="130">
        <f t="shared" si="26"/>
        <v>943979.54065527581</v>
      </c>
      <c r="Q217" s="130">
        <f t="shared" si="24"/>
        <v>318.48162640191492</v>
      </c>
      <c r="R217" s="112">
        <v>24958123.559999999</v>
      </c>
      <c r="S217" s="112">
        <v>9491595.9100000001</v>
      </c>
      <c r="T217" s="112">
        <v>1089409.4292400512</v>
      </c>
      <c r="U217" s="112">
        <v>10817122.731884804</v>
      </c>
      <c r="V217" s="112">
        <v>2187127.0501605025</v>
      </c>
      <c r="W217" s="112">
        <v>2047110.7</v>
      </c>
      <c r="X217" s="150">
        <f t="shared" si="25"/>
        <v>674242.26128535718</v>
      </c>
      <c r="Y217" s="150">
        <f t="shared" si="21"/>
        <v>227.47714618264413</v>
      </c>
      <c r="Z217" s="128">
        <f t="shared" si="23"/>
        <v>269737.27936991863</v>
      </c>
      <c r="AA217" s="128">
        <f t="shared" si="22"/>
        <v>91.004480219270789</v>
      </c>
    </row>
    <row r="218" spans="1:27" s="113" customFormat="1" ht="15" x14ac:dyDescent="0.2">
      <c r="A218" s="112">
        <v>687</v>
      </c>
      <c r="B218" s="112" t="s">
        <v>218</v>
      </c>
      <c r="C218" s="112">
        <v>11</v>
      </c>
      <c r="D218" s="112">
        <v>1477</v>
      </c>
      <c r="E218" s="112">
        <v>4526186.4967201371</v>
      </c>
      <c r="F218" s="112">
        <v>1788457.62</v>
      </c>
      <c r="G218" s="112">
        <v>468191</v>
      </c>
      <c r="H218" s="112">
        <v>1298537.7188270176</v>
      </c>
      <c r="I218" s="112">
        <v>997583.43700367189</v>
      </c>
      <c r="J218" s="112">
        <v>376465.62666123314</v>
      </c>
      <c r="K218" s="112">
        <v>81211.573948834237</v>
      </c>
      <c r="L218" s="112">
        <v>159381</v>
      </c>
      <c r="M218" s="112">
        <v>377010.97</v>
      </c>
      <c r="N218" s="112">
        <v>12243.404941159853</v>
      </c>
      <c r="O218" s="112">
        <v>-133773.38999160723</v>
      </c>
      <c r="P218" s="130">
        <f t="shared" si="26"/>
        <v>899122.46467017289</v>
      </c>
      <c r="Q218" s="130">
        <f t="shared" si="24"/>
        <v>608.74912976992073</v>
      </c>
      <c r="R218" s="112">
        <v>14273785.16</v>
      </c>
      <c r="S218" s="112">
        <v>3844907.4</v>
      </c>
      <c r="T218" s="112">
        <v>1947519.776474356</v>
      </c>
      <c r="U218" s="112">
        <v>7009936.7704075286</v>
      </c>
      <c r="V218" s="112">
        <v>1255563.7386485457</v>
      </c>
      <c r="W218" s="112">
        <v>1004582.97</v>
      </c>
      <c r="X218" s="150">
        <f t="shared" si="25"/>
        <v>788725.49553043023</v>
      </c>
      <c r="Y218" s="150">
        <f t="shared" si="21"/>
        <v>534.00507483441447</v>
      </c>
      <c r="Z218" s="128">
        <f t="shared" si="23"/>
        <v>110396.96913974266</v>
      </c>
      <c r="AA218" s="128">
        <f t="shared" si="22"/>
        <v>74.744054935506199</v>
      </c>
    </row>
    <row r="219" spans="1:27" s="113" customFormat="1" ht="15" x14ac:dyDescent="0.2">
      <c r="A219" s="112">
        <v>689</v>
      </c>
      <c r="B219" s="112" t="s">
        <v>219</v>
      </c>
      <c r="C219" s="112">
        <v>9</v>
      </c>
      <c r="D219" s="112">
        <v>3093</v>
      </c>
      <c r="E219" s="112">
        <v>8842614.2574007455</v>
      </c>
      <c r="F219" s="112">
        <v>4507417.26</v>
      </c>
      <c r="G219" s="112">
        <v>865228</v>
      </c>
      <c r="H219" s="112">
        <v>2078464.5451237648</v>
      </c>
      <c r="I219" s="112">
        <v>-151157.13457550111</v>
      </c>
      <c r="J219" s="112">
        <v>594689.28722761525</v>
      </c>
      <c r="K219" s="112">
        <v>1376801.1554838896</v>
      </c>
      <c r="L219" s="112">
        <v>-465675</v>
      </c>
      <c r="M219" s="112">
        <v>76637.67</v>
      </c>
      <c r="N219" s="112">
        <v>32917.743715329278</v>
      </c>
      <c r="O219" s="112">
        <v>-280136.15114694729</v>
      </c>
      <c r="P219" s="130">
        <f t="shared" si="26"/>
        <v>-207426.881572593</v>
      </c>
      <c r="Q219" s="130">
        <f t="shared" si="24"/>
        <v>-67.063330608662469</v>
      </c>
      <c r="R219" s="112">
        <v>25168850.680000003</v>
      </c>
      <c r="S219" s="112">
        <v>10742495.75</v>
      </c>
      <c r="T219" s="112">
        <v>3117237.7572411015</v>
      </c>
      <c r="U219" s="112">
        <v>9582448.7974247467</v>
      </c>
      <c r="V219" s="112">
        <v>1983369.1363212909</v>
      </c>
      <c r="W219" s="112">
        <v>476190.67</v>
      </c>
      <c r="X219" s="150">
        <f t="shared" si="25"/>
        <v>732891.4309871383</v>
      </c>
      <c r="Y219" s="150">
        <f t="shared" si="21"/>
        <v>236.95164273751644</v>
      </c>
      <c r="Z219" s="128">
        <f t="shared" si="23"/>
        <v>-940318.3125597313</v>
      </c>
      <c r="AA219" s="128">
        <f t="shared" si="22"/>
        <v>-304.01497334617886</v>
      </c>
    </row>
    <row r="220" spans="1:27" s="113" customFormat="1" ht="15" x14ac:dyDescent="0.2">
      <c r="A220" s="112">
        <v>691</v>
      </c>
      <c r="B220" s="112" t="s">
        <v>220</v>
      </c>
      <c r="C220" s="112">
        <v>17</v>
      </c>
      <c r="D220" s="112">
        <v>2636</v>
      </c>
      <c r="E220" s="112">
        <v>8123915.879288936</v>
      </c>
      <c r="F220" s="112">
        <v>3801062.02</v>
      </c>
      <c r="G220" s="112">
        <v>779810</v>
      </c>
      <c r="H220" s="112">
        <v>423362.61534363194</v>
      </c>
      <c r="I220" s="112">
        <v>3555645.5670911088</v>
      </c>
      <c r="J220" s="112">
        <v>570775.4463251566</v>
      </c>
      <c r="K220" s="112">
        <v>540346.54838544631</v>
      </c>
      <c r="L220" s="112">
        <v>13579</v>
      </c>
      <c r="M220" s="112">
        <v>-695285.93</v>
      </c>
      <c r="N220" s="112">
        <v>19917.0618511498</v>
      </c>
      <c r="O220" s="112">
        <v>-238745.19703309186</v>
      </c>
      <c r="P220" s="130">
        <f t="shared" si="26"/>
        <v>646551.252674466</v>
      </c>
      <c r="Q220" s="130">
        <f t="shared" si="24"/>
        <v>245.27740996755159</v>
      </c>
      <c r="R220" s="112">
        <v>20833490.989999998</v>
      </c>
      <c r="S220" s="112">
        <v>7990558.1900000004</v>
      </c>
      <c r="T220" s="112">
        <v>634950.41695547698</v>
      </c>
      <c r="U220" s="112">
        <v>10897115.616100879</v>
      </c>
      <c r="V220" s="112">
        <v>1903613.2453114691</v>
      </c>
      <c r="W220" s="112">
        <v>98103.069999999949</v>
      </c>
      <c r="X220" s="150">
        <f t="shared" si="25"/>
        <v>690849.54836782813</v>
      </c>
      <c r="Y220" s="150">
        <f t="shared" si="21"/>
        <v>262.08252972982859</v>
      </c>
      <c r="Z220" s="128">
        <f t="shared" si="23"/>
        <v>-44298.295693362132</v>
      </c>
      <c r="AA220" s="128">
        <f t="shared" si="22"/>
        <v>-16.805119762276984</v>
      </c>
    </row>
    <row r="221" spans="1:27" s="113" customFormat="1" ht="15" x14ac:dyDescent="0.2">
      <c r="A221" s="112">
        <v>694</v>
      </c>
      <c r="B221" s="112" t="s">
        <v>221</v>
      </c>
      <c r="C221" s="112">
        <v>5</v>
      </c>
      <c r="D221" s="112">
        <v>28349</v>
      </c>
      <c r="E221" s="112">
        <v>69587796.865257263</v>
      </c>
      <c r="F221" s="112">
        <v>46445060.259999998</v>
      </c>
      <c r="G221" s="112">
        <v>9980781</v>
      </c>
      <c r="H221" s="112">
        <v>9834774.8837265056</v>
      </c>
      <c r="I221" s="112">
        <v>8598372.3937464133</v>
      </c>
      <c r="J221" s="112">
        <v>4200649.5835725106</v>
      </c>
      <c r="K221" s="112">
        <v>-1473514.3347520274</v>
      </c>
      <c r="L221" s="112">
        <v>-481472</v>
      </c>
      <c r="M221" s="112">
        <v>803730.95</v>
      </c>
      <c r="N221" s="112">
        <v>327975.43961525435</v>
      </c>
      <c r="O221" s="112">
        <v>-2567597.7202925347</v>
      </c>
      <c r="P221" s="130">
        <f t="shared" si="26"/>
        <v>6080963.5903588533</v>
      </c>
      <c r="Q221" s="130">
        <f t="shared" si="24"/>
        <v>214.50363647249827</v>
      </c>
      <c r="R221" s="112">
        <v>181972468.00999999</v>
      </c>
      <c r="S221" s="112">
        <v>114002755.95</v>
      </c>
      <c r="T221" s="112">
        <v>14749990.166271131</v>
      </c>
      <c r="U221" s="112">
        <v>35456473.02675087</v>
      </c>
      <c r="V221" s="112">
        <v>14009734.016563462</v>
      </c>
      <c r="W221" s="112">
        <v>10303039.949999999</v>
      </c>
      <c r="X221" s="150">
        <f t="shared" si="25"/>
        <v>6549525.0995854735</v>
      </c>
      <c r="Y221" s="150">
        <f t="shared" si="21"/>
        <v>231.0319623120912</v>
      </c>
      <c r="Z221" s="128">
        <f t="shared" si="23"/>
        <v>-468561.5092266202</v>
      </c>
      <c r="AA221" s="128">
        <f t="shared" si="22"/>
        <v>-16.528325839592938</v>
      </c>
    </row>
    <row r="222" spans="1:27" s="113" customFormat="1" ht="15" x14ac:dyDescent="0.2">
      <c r="A222" s="112">
        <v>697</v>
      </c>
      <c r="B222" s="112" t="s">
        <v>222</v>
      </c>
      <c r="C222" s="112">
        <v>18</v>
      </c>
      <c r="D222" s="112">
        <v>1174</v>
      </c>
      <c r="E222" s="112">
        <v>3507715.3537685312</v>
      </c>
      <c r="F222" s="112">
        <v>1756346.1</v>
      </c>
      <c r="G222" s="112">
        <v>851400</v>
      </c>
      <c r="H222" s="112">
        <v>431703.10348678887</v>
      </c>
      <c r="I222" s="112">
        <v>724072.70878581144</v>
      </c>
      <c r="J222" s="112">
        <v>291432.94267706352</v>
      </c>
      <c r="K222" s="112">
        <v>-129552.52919706824</v>
      </c>
      <c r="L222" s="112">
        <v>-257531</v>
      </c>
      <c r="M222" s="112">
        <v>-2573.4499999999998</v>
      </c>
      <c r="N222" s="112">
        <v>10384.046274772092</v>
      </c>
      <c r="O222" s="112">
        <v>-106330.37227498097</v>
      </c>
      <c r="P222" s="130">
        <f t="shared" si="26"/>
        <v>61636.195983855054</v>
      </c>
      <c r="Q222" s="130">
        <f t="shared" si="24"/>
        <v>52.501018725600559</v>
      </c>
      <c r="R222" s="112">
        <v>11433479.262495864</v>
      </c>
      <c r="S222" s="112">
        <v>3835158.24</v>
      </c>
      <c r="T222" s="112">
        <v>647459.30704680283</v>
      </c>
      <c r="U222" s="112">
        <v>5368947.8322101105</v>
      </c>
      <c r="V222" s="112">
        <v>971968.24665809888</v>
      </c>
      <c r="W222" s="112">
        <v>591295.55000000005</v>
      </c>
      <c r="X222" s="150">
        <f t="shared" si="25"/>
        <v>-18650.086580850184</v>
      </c>
      <c r="Y222" s="150">
        <f t="shared" si="21"/>
        <v>-15.885934055238657</v>
      </c>
      <c r="Z222" s="128">
        <f t="shared" si="23"/>
        <v>80286.282564705238</v>
      </c>
      <c r="AA222" s="128">
        <f t="shared" si="22"/>
        <v>68.386952780839209</v>
      </c>
    </row>
    <row r="223" spans="1:27" s="113" customFormat="1" ht="15" x14ac:dyDescent="0.2">
      <c r="A223" s="112">
        <v>698</v>
      </c>
      <c r="B223" s="112" t="s">
        <v>223</v>
      </c>
      <c r="C223" s="112">
        <v>19</v>
      </c>
      <c r="D223" s="112">
        <v>64535</v>
      </c>
      <c r="E223" s="112">
        <v>182395308.79784694</v>
      </c>
      <c r="F223" s="112">
        <v>109190622.93000001</v>
      </c>
      <c r="G223" s="112">
        <v>33939565</v>
      </c>
      <c r="H223" s="112">
        <v>12110522.629965551</v>
      </c>
      <c r="I223" s="112">
        <v>38062259.44541119</v>
      </c>
      <c r="J223" s="112">
        <v>9523173.4182633981</v>
      </c>
      <c r="K223" s="112">
        <v>-18170790.172582045</v>
      </c>
      <c r="L223" s="112">
        <v>-3440286</v>
      </c>
      <c r="M223" s="112">
        <v>19439007.07</v>
      </c>
      <c r="N223" s="112">
        <v>656336.02150330623</v>
      </c>
      <c r="O223" s="112">
        <v>-5845000.4895791281</v>
      </c>
      <c r="P223" s="130">
        <f t="shared" si="26"/>
        <v>13070101.05513531</v>
      </c>
      <c r="Q223" s="130">
        <f t="shared" si="24"/>
        <v>202.52732711141721</v>
      </c>
      <c r="R223" s="112">
        <v>442603784.43000001</v>
      </c>
      <c r="S223" s="112">
        <v>248168963.44999999</v>
      </c>
      <c r="T223" s="112">
        <v>18163109.152195554</v>
      </c>
      <c r="U223" s="112">
        <v>95574042.340892568</v>
      </c>
      <c r="V223" s="112">
        <v>31761070.265235242</v>
      </c>
      <c r="W223" s="112">
        <v>49938286.07</v>
      </c>
      <c r="X223" s="150">
        <f t="shared" si="25"/>
        <v>1001686.8483233452</v>
      </c>
      <c r="Y223" s="150">
        <f t="shared" si="21"/>
        <v>15.521606079233674</v>
      </c>
      <c r="Z223" s="128">
        <f t="shared" si="23"/>
        <v>12068414.206811965</v>
      </c>
      <c r="AA223" s="128">
        <f t="shared" si="22"/>
        <v>187.00572103218354</v>
      </c>
    </row>
    <row r="224" spans="1:27" s="113" customFormat="1" ht="15" x14ac:dyDescent="0.2">
      <c r="A224" s="112">
        <v>700</v>
      </c>
      <c r="B224" s="112" t="s">
        <v>224</v>
      </c>
      <c r="C224" s="112">
        <v>9</v>
      </c>
      <c r="D224" s="112">
        <v>4842</v>
      </c>
      <c r="E224" s="112">
        <v>11964849.213940579</v>
      </c>
      <c r="F224" s="112">
        <v>7381812.8399999999</v>
      </c>
      <c r="G224" s="112">
        <v>1873807</v>
      </c>
      <c r="H224" s="112">
        <v>1484787.4554492647</v>
      </c>
      <c r="I224" s="112">
        <v>504870.03356075136</v>
      </c>
      <c r="J224" s="112">
        <v>831703.77833160409</v>
      </c>
      <c r="K224" s="112">
        <v>262424.35537567706</v>
      </c>
      <c r="L224" s="112">
        <v>-1000953</v>
      </c>
      <c r="M224" s="112">
        <v>-198020.14</v>
      </c>
      <c r="N224" s="112">
        <v>52341.251890109168</v>
      </c>
      <c r="O224" s="112">
        <v>-438544.85737262166</v>
      </c>
      <c r="P224" s="130">
        <f t="shared" si="26"/>
        <v>-1210620.4967057947</v>
      </c>
      <c r="Q224" s="130">
        <f t="shared" si="24"/>
        <v>-250.02488573023436</v>
      </c>
      <c r="R224" s="112">
        <v>35156468.969999999</v>
      </c>
      <c r="S224" s="112">
        <v>18205621.899999999</v>
      </c>
      <c r="T224" s="112">
        <v>2226853.2453262424</v>
      </c>
      <c r="U224" s="112">
        <v>10563876.860096386</v>
      </c>
      <c r="V224" s="112">
        <v>2773844.493138378</v>
      </c>
      <c r="W224" s="112">
        <v>674833.86</v>
      </c>
      <c r="X224" s="150">
        <f t="shared" si="25"/>
        <v>-711438.61143898964</v>
      </c>
      <c r="Y224" s="150">
        <f t="shared" si="21"/>
        <v>-146.93073346530144</v>
      </c>
      <c r="Z224" s="128">
        <f t="shared" si="23"/>
        <v>-499181.88526680507</v>
      </c>
      <c r="AA224" s="128">
        <f t="shared" si="22"/>
        <v>-103.09415226493289</v>
      </c>
    </row>
    <row r="225" spans="1:27" s="113" customFormat="1" ht="15" x14ac:dyDescent="0.2">
      <c r="A225" s="112">
        <v>702</v>
      </c>
      <c r="B225" s="112" t="s">
        <v>225</v>
      </c>
      <c r="C225" s="112">
        <v>6</v>
      </c>
      <c r="D225" s="112">
        <v>4114</v>
      </c>
      <c r="E225" s="112">
        <v>12023320.879036143</v>
      </c>
      <c r="F225" s="112">
        <v>6135727.3899999997</v>
      </c>
      <c r="G225" s="112">
        <v>1977370</v>
      </c>
      <c r="H225" s="112">
        <v>1470724.9562675655</v>
      </c>
      <c r="I225" s="112">
        <v>1154107.2994897754</v>
      </c>
      <c r="J225" s="112">
        <v>896641.1792673138</v>
      </c>
      <c r="K225" s="112">
        <v>631630.07506514434</v>
      </c>
      <c r="L225" s="112">
        <v>-792365</v>
      </c>
      <c r="M225" s="112">
        <v>4749.78</v>
      </c>
      <c r="N225" s="112">
        <v>35786.810540095212</v>
      </c>
      <c r="O225" s="112">
        <v>-372609.15804026549</v>
      </c>
      <c r="P225" s="130">
        <f t="shared" si="26"/>
        <v>-881557.54644651338</v>
      </c>
      <c r="Q225" s="130">
        <f t="shared" si="24"/>
        <v>-214.28233992380004</v>
      </c>
      <c r="R225" s="112">
        <v>33103127.460000001</v>
      </c>
      <c r="S225" s="112">
        <v>13308520.699999999</v>
      </c>
      <c r="T225" s="112">
        <v>2205762.6024700976</v>
      </c>
      <c r="U225" s="112">
        <v>12751156.041159039</v>
      </c>
      <c r="V225" s="112">
        <v>2990419.5005834214</v>
      </c>
      <c r="W225" s="112">
        <v>1189754.78</v>
      </c>
      <c r="X225" s="150">
        <f t="shared" si="25"/>
        <v>-657513.83578744158</v>
      </c>
      <c r="Y225" s="150">
        <f t="shared" si="21"/>
        <v>-159.82348949621817</v>
      </c>
      <c r="Z225" s="128">
        <f t="shared" si="23"/>
        <v>-224043.7106590718</v>
      </c>
      <c r="AA225" s="128">
        <f t="shared" si="22"/>
        <v>-54.458850427581865</v>
      </c>
    </row>
    <row r="226" spans="1:27" s="113" customFormat="1" ht="15" x14ac:dyDescent="0.2">
      <c r="A226" s="112">
        <v>704</v>
      </c>
      <c r="B226" s="112" t="s">
        <v>226</v>
      </c>
      <c r="C226" s="112">
        <v>2</v>
      </c>
      <c r="D226" s="112">
        <v>6428</v>
      </c>
      <c r="E226" s="112">
        <v>16603511.610673811</v>
      </c>
      <c r="F226" s="112">
        <v>9736181.6999999993</v>
      </c>
      <c r="G226" s="112">
        <v>1257249</v>
      </c>
      <c r="H226" s="112">
        <v>1018013.7871595566</v>
      </c>
      <c r="I226" s="112">
        <v>4311862.0769029064</v>
      </c>
      <c r="J226" s="112">
        <v>860100.61637865775</v>
      </c>
      <c r="K226" s="112">
        <v>919069.55215610692</v>
      </c>
      <c r="L226" s="112">
        <v>-971431</v>
      </c>
      <c r="M226" s="112">
        <v>55401.96</v>
      </c>
      <c r="N226" s="112">
        <v>73229.770141773843</v>
      </c>
      <c r="O226" s="112">
        <v>-582190.48806096904</v>
      </c>
      <c r="P226" s="130">
        <f t="shared" si="26"/>
        <v>73975.364004217088</v>
      </c>
      <c r="Q226" s="130">
        <f t="shared" si="24"/>
        <v>11.508301805260903</v>
      </c>
      <c r="R226" s="112">
        <v>35693938.57</v>
      </c>
      <c r="S226" s="112">
        <v>25409021.719999999</v>
      </c>
      <c r="T226" s="112">
        <v>1526795.8369416462</v>
      </c>
      <c r="U226" s="112">
        <v>5896874.5718143936</v>
      </c>
      <c r="V226" s="112">
        <v>2868551.7854358489</v>
      </c>
      <c r="W226" s="112">
        <v>341219.96</v>
      </c>
      <c r="X226" s="150">
        <f t="shared" si="25"/>
        <v>348525.30419188738</v>
      </c>
      <c r="Y226" s="150">
        <f t="shared" si="21"/>
        <v>54.219866862459142</v>
      </c>
      <c r="Z226" s="128">
        <f t="shared" si="23"/>
        <v>-274549.94018767029</v>
      </c>
      <c r="AA226" s="128">
        <f t="shared" si="22"/>
        <v>-42.711565057198243</v>
      </c>
    </row>
    <row r="227" spans="1:27" s="113" customFormat="1" ht="15" x14ac:dyDescent="0.2">
      <c r="A227" s="112">
        <v>707</v>
      </c>
      <c r="B227" s="112" t="s">
        <v>227</v>
      </c>
      <c r="C227" s="112">
        <v>12</v>
      </c>
      <c r="D227" s="112">
        <v>1960</v>
      </c>
      <c r="E227" s="112">
        <v>2794356.6548845079</v>
      </c>
      <c r="F227" s="112">
        <v>2297402.1</v>
      </c>
      <c r="G227" s="112">
        <v>664384</v>
      </c>
      <c r="H227" s="112">
        <v>473173.9291156127</v>
      </c>
      <c r="I227" s="112">
        <v>1173818.038889905</v>
      </c>
      <c r="J227" s="112">
        <v>516226.745809254</v>
      </c>
      <c r="K227" s="112">
        <v>-212619.09718746648</v>
      </c>
      <c r="L227" s="112">
        <v>-531857</v>
      </c>
      <c r="M227" s="112">
        <v>93178.8</v>
      </c>
      <c r="N227" s="112">
        <v>13659.818346581542</v>
      </c>
      <c r="O227" s="112">
        <v>-177519.19051018968</v>
      </c>
      <c r="P227" s="130">
        <f t="shared" si="26"/>
        <v>1515491.4895791877</v>
      </c>
      <c r="Q227" s="130">
        <f t="shared" si="24"/>
        <v>773.20994366285083</v>
      </c>
      <c r="R227" s="112">
        <v>14953784.143956017</v>
      </c>
      <c r="S227" s="112">
        <v>5079337.12</v>
      </c>
      <c r="T227" s="112">
        <v>709656.38602869795</v>
      </c>
      <c r="U227" s="112">
        <v>8751371.5673616156</v>
      </c>
      <c r="V227" s="112">
        <v>1721685.9576449182</v>
      </c>
      <c r="W227" s="112">
        <v>225705.8</v>
      </c>
      <c r="X227" s="150">
        <f t="shared" si="25"/>
        <v>1533972.6870792154</v>
      </c>
      <c r="Y227" s="150">
        <f t="shared" si="21"/>
        <v>782.6391260608242</v>
      </c>
      <c r="Z227" s="128">
        <f t="shared" si="23"/>
        <v>-18481.197500027716</v>
      </c>
      <c r="AA227" s="128">
        <f t="shared" si="22"/>
        <v>-9.4291823979733245</v>
      </c>
    </row>
    <row r="228" spans="1:27" s="113" customFormat="1" ht="15" x14ac:dyDescent="0.2">
      <c r="A228" s="112">
        <v>710</v>
      </c>
      <c r="B228" s="112" t="s">
        <v>228</v>
      </c>
      <c r="C228" s="112">
        <v>33</v>
      </c>
      <c r="D228" s="112">
        <v>27306</v>
      </c>
      <c r="E228" s="112">
        <v>79275090.244231522</v>
      </c>
      <c r="F228" s="112">
        <v>49550929.090000004</v>
      </c>
      <c r="G228" s="112">
        <v>11822242</v>
      </c>
      <c r="H228" s="112">
        <v>3683931.0370741193</v>
      </c>
      <c r="I228" s="112">
        <v>17575924.889738191</v>
      </c>
      <c r="J228" s="112">
        <v>4812990.4843048882</v>
      </c>
      <c r="K228" s="112">
        <v>-2352267.1041067266</v>
      </c>
      <c r="L228" s="112">
        <v>-741513</v>
      </c>
      <c r="M228" s="112">
        <v>1207682.76</v>
      </c>
      <c r="N228" s="112">
        <v>278893.7944315403</v>
      </c>
      <c r="O228" s="112">
        <v>-2473132.1510567549</v>
      </c>
      <c r="P228" s="130">
        <f t="shared" si="26"/>
        <v>4090591.5561537445</v>
      </c>
      <c r="Q228" s="130">
        <f t="shared" si="24"/>
        <v>149.80559423400516</v>
      </c>
      <c r="R228" s="112">
        <v>195494553.81999999</v>
      </c>
      <c r="S228" s="112">
        <v>109337090.41</v>
      </c>
      <c r="T228" s="112">
        <v>5525082.9035219373</v>
      </c>
      <c r="U228" s="112">
        <v>56351876.97692398</v>
      </c>
      <c r="V228" s="112">
        <v>16051973.669276308</v>
      </c>
      <c r="W228" s="112">
        <v>12288411.76</v>
      </c>
      <c r="X228" s="150">
        <f t="shared" si="25"/>
        <v>4059881.8997222185</v>
      </c>
      <c r="Y228" s="150">
        <f t="shared" si="21"/>
        <v>148.68094556955316</v>
      </c>
      <c r="Z228" s="128">
        <f t="shared" si="23"/>
        <v>30709.656431525946</v>
      </c>
      <c r="AA228" s="128">
        <f t="shared" si="22"/>
        <v>1.1246486644519866</v>
      </c>
    </row>
    <row r="229" spans="1:27" s="113" customFormat="1" ht="15" x14ac:dyDescent="0.2">
      <c r="A229" s="112">
        <v>729</v>
      </c>
      <c r="B229" s="112" t="s">
        <v>229</v>
      </c>
      <c r="C229" s="112">
        <v>13</v>
      </c>
      <c r="D229" s="112">
        <v>8975</v>
      </c>
      <c r="E229" s="112">
        <v>23472794.211460955</v>
      </c>
      <c r="F229" s="112">
        <v>12687342.93</v>
      </c>
      <c r="G229" s="112">
        <v>2735900</v>
      </c>
      <c r="H229" s="112">
        <v>1977360.7715680928</v>
      </c>
      <c r="I229" s="112">
        <v>6383102.3872591313</v>
      </c>
      <c r="J229" s="112">
        <v>1890838.7504743328</v>
      </c>
      <c r="K229" s="112">
        <v>-506507.40780627506</v>
      </c>
      <c r="L229" s="112">
        <v>241103</v>
      </c>
      <c r="M229" s="112">
        <v>-13499.88</v>
      </c>
      <c r="N229" s="112">
        <v>70991.03439224411</v>
      </c>
      <c r="O229" s="112">
        <v>-812874.86470864923</v>
      </c>
      <c r="P229" s="130">
        <f t="shared" si="26"/>
        <v>1180962.5097179227</v>
      </c>
      <c r="Q229" s="130">
        <f t="shared" si="24"/>
        <v>131.58356654238693</v>
      </c>
      <c r="R229" s="112">
        <v>68312281.260000005</v>
      </c>
      <c r="S229" s="112">
        <v>27386026.690000001</v>
      </c>
      <c r="T229" s="112">
        <v>2965604.4272106737</v>
      </c>
      <c r="U229" s="112">
        <v>29692830.284602955</v>
      </c>
      <c r="V229" s="112">
        <v>6306202.7515819687</v>
      </c>
      <c r="W229" s="112">
        <v>2963503.12</v>
      </c>
      <c r="X229" s="150">
        <f t="shared" si="25"/>
        <v>1001886.0133955926</v>
      </c>
      <c r="Y229" s="150">
        <f t="shared" si="21"/>
        <v>111.63075358168162</v>
      </c>
      <c r="Z229" s="128">
        <f t="shared" si="23"/>
        <v>179076.49632233009</v>
      </c>
      <c r="AA229" s="128">
        <f t="shared" si="22"/>
        <v>19.952812960705302</v>
      </c>
    </row>
    <row r="230" spans="1:27" s="113" customFormat="1" ht="15" x14ac:dyDescent="0.2">
      <c r="A230" s="112">
        <v>732</v>
      </c>
      <c r="B230" s="112" t="s">
        <v>230</v>
      </c>
      <c r="C230" s="112">
        <v>19</v>
      </c>
      <c r="D230" s="112">
        <v>3336</v>
      </c>
      <c r="E230" s="112">
        <v>8384878.8865643479</v>
      </c>
      <c r="F230" s="112">
        <v>3998149.96</v>
      </c>
      <c r="G230" s="112">
        <v>1381189</v>
      </c>
      <c r="H230" s="112">
        <v>1032414.8700781919</v>
      </c>
      <c r="I230" s="112">
        <v>3831590.0868732296</v>
      </c>
      <c r="J230" s="112">
        <v>746264.22304606508</v>
      </c>
      <c r="K230" s="112">
        <v>-710272.22485074052</v>
      </c>
      <c r="L230" s="112">
        <v>174626</v>
      </c>
      <c r="M230" s="112">
        <v>641299.21</v>
      </c>
      <c r="N230" s="112">
        <v>28431.685853267871</v>
      </c>
      <c r="O230" s="112">
        <v>-302144.90792958817</v>
      </c>
      <c r="P230" s="130">
        <f t="shared" si="26"/>
        <v>2436669.0165060777</v>
      </c>
      <c r="Q230" s="130">
        <f t="shared" si="24"/>
        <v>730.4163718543399</v>
      </c>
      <c r="R230" s="112">
        <v>32156558.190000001</v>
      </c>
      <c r="S230" s="112">
        <v>9764735.6099999994</v>
      </c>
      <c r="T230" s="112">
        <v>1548394.2806218374</v>
      </c>
      <c r="U230" s="112">
        <v>19087528.197446361</v>
      </c>
      <c r="V230" s="112">
        <v>2488892.0303752562</v>
      </c>
      <c r="W230" s="112">
        <v>2197114.21</v>
      </c>
      <c r="X230" s="150">
        <f t="shared" si="25"/>
        <v>2930106.1384434514</v>
      </c>
      <c r="Y230" s="150">
        <f t="shared" si="21"/>
        <v>878.32917819048305</v>
      </c>
      <c r="Z230" s="128">
        <f t="shared" si="23"/>
        <v>-493437.12193737365</v>
      </c>
      <c r="AA230" s="128">
        <f t="shared" si="22"/>
        <v>-147.91280633614318</v>
      </c>
    </row>
    <row r="231" spans="1:27" s="113" customFormat="1" ht="15" x14ac:dyDescent="0.2">
      <c r="A231" s="112">
        <v>734</v>
      </c>
      <c r="B231" s="112" t="s">
        <v>231</v>
      </c>
      <c r="C231" s="112">
        <v>2</v>
      </c>
      <c r="D231" s="112">
        <v>50933</v>
      </c>
      <c r="E231" s="112">
        <v>127561661.4927913</v>
      </c>
      <c r="F231" s="112">
        <v>76751089.599999994</v>
      </c>
      <c r="G231" s="112">
        <v>15169207</v>
      </c>
      <c r="H231" s="112">
        <v>11565761.780806411</v>
      </c>
      <c r="I231" s="112">
        <v>24328441.076373447</v>
      </c>
      <c r="J231" s="112">
        <v>9058081.7662253641</v>
      </c>
      <c r="K231" s="112">
        <v>-1488226.3948632984</v>
      </c>
      <c r="L231" s="112">
        <v>-2395741</v>
      </c>
      <c r="M231" s="112">
        <v>1920381.88</v>
      </c>
      <c r="N231" s="112">
        <v>502049.75489203719</v>
      </c>
      <c r="O231" s="112">
        <v>-4613053.5358446389</v>
      </c>
      <c r="P231" s="130">
        <f t="shared" si="26"/>
        <v>3236330.4347980171</v>
      </c>
      <c r="Q231" s="130">
        <f t="shared" si="24"/>
        <v>63.540934851628947</v>
      </c>
      <c r="R231" s="112">
        <v>344025060.51028997</v>
      </c>
      <c r="S231" s="112">
        <v>181908970.12</v>
      </c>
      <c r="T231" s="112">
        <v>17346088.197159503</v>
      </c>
      <c r="U231" s="112">
        <v>103840108.29006165</v>
      </c>
      <c r="V231" s="112">
        <v>30209926.755465154</v>
      </c>
      <c r="W231" s="112">
        <v>14693847.879999999</v>
      </c>
      <c r="X231" s="150">
        <f t="shared" si="25"/>
        <v>3973880.7323963046</v>
      </c>
      <c r="Y231" s="150">
        <f t="shared" si="21"/>
        <v>78.021729181401142</v>
      </c>
      <c r="Z231" s="128">
        <f t="shared" si="23"/>
        <v>-737550.29759828746</v>
      </c>
      <c r="AA231" s="128">
        <f t="shared" si="22"/>
        <v>-14.4807943297722</v>
      </c>
    </row>
    <row r="232" spans="1:27" s="113" customFormat="1" ht="15" x14ac:dyDescent="0.2">
      <c r="A232" s="112">
        <v>738</v>
      </c>
      <c r="B232" s="112" t="s">
        <v>232</v>
      </c>
      <c r="C232" s="112">
        <v>2</v>
      </c>
      <c r="D232" s="112">
        <v>2917</v>
      </c>
      <c r="E232" s="112">
        <v>7428932.7225802876</v>
      </c>
      <c r="F232" s="112">
        <v>4860119.49</v>
      </c>
      <c r="G232" s="112">
        <v>1241754</v>
      </c>
      <c r="H232" s="112">
        <v>492423.59608597955</v>
      </c>
      <c r="I232" s="112">
        <v>1366884.822854354</v>
      </c>
      <c r="J232" s="112">
        <v>574246.56734256609</v>
      </c>
      <c r="K232" s="112">
        <v>97268.16018971859</v>
      </c>
      <c r="L232" s="112">
        <v>-571952</v>
      </c>
      <c r="M232" s="112">
        <v>29142.65</v>
      </c>
      <c r="N232" s="112">
        <v>28702.481532498525</v>
      </c>
      <c r="O232" s="112">
        <v>-264195.65240725683</v>
      </c>
      <c r="P232" s="130">
        <f t="shared" si="26"/>
        <v>425461.39301757235</v>
      </c>
      <c r="Q232" s="130">
        <f t="shared" si="24"/>
        <v>145.85580837078243</v>
      </c>
      <c r="R232" s="112">
        <v>17999499.19678</v>
      </c>
      <c r="S232" s="112">
        <v>10956419.380000001</v>
      </c>
      <c r="T232" s="112">
        <v>738526.6349031002</v>
      </c>
      <c r="U232" s="112">
        <v>4128998.2773555713</v>
      </c>
      <c r="V232" s="112">
        <v>1915189.9029749373</v>
      </c>
      <c r="W232" s="112">
        <v>698944.65</v>
      </c>
      <c r="X232" s="150">
        <f t="shared" si="25"/>
        <v>438579.64845360816</v>
      </c>
      <c r="Y232" s="150">
        <f t="shared" si="21"/>
        <v>150.35298198615294</v>
      </c>
      <c r="Z232" s="128">
        <f t="shared" si="23"/>
        <v>-13118.255436035804</v>
      </c>
      <c r="AA232" s="128">
        <f t="shared" si="22"/>
        <v>-4.4971736153705191</v>
      </c>
    </row>
    <row r="233" spans="1:27" s="113" customFormat="1" ht="15" x14ac:dyDescent="0.2">
      <c r="A233" s="112">
        <v>739</v>
      </c>
      <c r="B233" s="112" t="s">
        <v>233</v>
      </c>
      <c r="C233" s="112">
        <v>9</v>
      </c>
      <c r="D233" s="112">
        <v>3256</v>
      </c>
      <c r="E233" s="112">
        <v>9966721.0277235303</v>
      </c>
      <c r="F233" s="112">
        <v>4571788.7</v>
      </c>
      <c r="G233" s="112">
        <v>1401894</v>
      </c>
      <c r="H233" s="112">
        <v>848320.20000105572</v>
      </c>
      <c r="I233" s="112">
        <v>617706.32954013126</v>
      </c>
      <c r="J233" s="112">
        <v>726941.19708046457</v>
      </c>
      <c r="K233" s="112">
        <v>1181236.7453195436</v>
      </c>
      <c r="L233" s="112">
        <v>350712</v>
      </c>
      <c r="M233" s="112">
        <v>-19909.03</v>
      </c>
      <c r="N233" s="112">
        <v>27950.006786430509</v>
      </c>
      <c r="O233" s="112">
        <v>-294899.22668427433</v>
      </c>
      <c r="P233" s="130">
        <f t="shared" si="26"/>
        <v>-554980.10568017885</v>
      </c>
      <c r="Q233" s="130">
        <f t="shared" si="24"/>
        <v>-170.44843540546034</v>
      </c>
      <c r="R233" s="112">
        <v>26414934.859999999</v>
      </c>
      <c r="S233" s="112">
        <v>10323944.140000001</v>
      </c>
      <c r="T233" s="112">
        <v>1272292.9356084582</v>
      </c>
      <c r="U233" s="112">
        <v>11124358.226277813</v>
      </c>
      <c r="V233" s="112">
        <v>2424447.1275602533</v>
      </c>
      <c r="W233" s="112">
        <v>1732696.97</v>
      </c>
      <c r="X233" s="150">
        <f t="shared" si="25"/>
        <v>462804.53944652528</v>
      </c>
      <c r="Y233" s="150">
        <f t="shared" si="21"/>
        <v>142.13898631650039</v>
      </c>
      <c r="Z233" s="128">
        <f t="shared" si="23"/>
        <v>-1017784.6451267041</v>
      </c>
      <c r="AA233" s="128">
        <f t="shared" si="22"/>
        <v>-312.58742172196071</v>
      </c>
    </row>
    <row r="234" spans="1:27" s="113" customFormat="1" ht="15" x14ac:dyDescent="0.2">
      <c r="A234" s="112">
        <v>740</v>
      </c>
      <c r="B234" s="112" t="s">
        <v>234</v>
      </c>
      <c r="C234" s="112">
        <v>10</v>
      </c>
      <c r="D234" s="112">
        <v>32085</v>
      </c>
      <c r="E234" s="112">
        <v>75558465.628412127</v>
      </c>
      <c r="F234" s="112">
        <v>53076538.159999996</v>
      </c>
      <c r="G234" s="112">
        <v>14080365</v>
      </c>
      <c r="H234" s="112">
        <v>8567485.3592252266</v>
      </c>
      <c r="I234" s="112">
        <v>7617385.1620982168</v>
      </c>
      <c r="J234" s="112">
        <v>6103215.7012113556</v>
      </c>
      <c r="K234" s="112">
        <v>-5483952.9192687627</v>
      </c>
      <c r="L234" s="112">
        <v>-1621307</v>
      </c>
      <c r="M234" s="112">
        <v>888372.07</v>
      </c>
      <c r="N234" s="112">
        <v>307557.0452379596</v>
      </c>
      <c r="O234" s="112">
        <v>-2905971.0344486921</v>
      </c>
      <c r="P234" s="130">
        <f t="shared" si="26"/>
        <v>5071221.9156431705</v>
      </c>
      <c r="Q234" s="130">
        <f t="shared" si="24"/>
        <v>158.05584901490323</v>
      </c>
      <c r="R234" s="112">
        <v>239982955.44999999</v>
      </c>
      <c r="S234" s="112">
        <v>116755735.02</v>
      </c>
      <c r="T234" s="112">
        <v>12849335.779647337</v>
      </c>
      <c r="U234" s="112">
        <v>79516258.526171058</v>
      </c>
      <c r="V234" s="112">
        <v>20355049.122418426</v>
      </c>
      <c r="W234" s="112">
        <v>13347430.07</v>
      </c>
      <c r="X234" s="150">
        <f t="shared" si="25"/>
        <v>2840853.0682368279</v>
      </c>
      <c r="Y234" s="150">
        <f t="shared" si="21"/>
        <v>88.541470102441266</v>
      </c>
      <c r="Z234" s="128">
        <f t="shared" si="23"/>
        <v>2230368.8474063426</v>
      </c>
      <c r="AA234" s="128">
        <f t="shared" si="22"/>
        <v>69.514378912461979</v>
      </c>
    </row>
    <row r="235" spans="1:27" s="113" customFormat="1" ht="15" x14ac:dyDescent="0.2">
      <c r="A235" s="112">
        <v>742</v>
      </c>
      <c r="B235" s="112" t="s">
        <v>235</v>
      </c>
      <c r="C235" s="112">
        <v>19</v>
      </c>
      <c r="D235" s="112">
        <v>988</v>
      </c>
      <c r="E235" s="112">
        <v>3399354.0125486273</v>
      </c>
      <c r="F235" s="112">
        <v>1477495.53</v>
      </c>
      <c r="G235" s="112">
        <v>417256</v>
      </c>
      <c r="H235" s="112">
        <v>897831.89332175755</v>
      </c>
      <c r="I235" s="112">
        <v>847414.88304508489</v>
      </c>
      <c r="J235" s="112">
        <v>227912.11259493697</v>
      </c>
      <c r="K235" s="112">
        <v>-3069.3803781253428</v>
      </c>
      <c r="L235" s="112">
        <v>282399</v>
      </c>
      <c r="M235" s="112">
        <v>144667</v>
      </c>
      <c r="N235" s="112">
        <v>10239.935904795597</v>
      </c>
      <c r="O235" s="112">
        <v>-89484.163379626232</v>
      </c>
      <c r="P235" s="130">
        <f t="shared" si="26"/>
        <v>813308.7985601956</v>
      </c>
      <c r="Q235" s="130">
        <f t="shared" si="24"/>
        <v>823.18704307712107</v>
      </c>
      <c r="R235" s="112">
        <v>9066011.8000000007</v>
      </c>
      <c r="S235" s="112">
        <v>3291502.08</v>
      </c>
      <c r="T235" s="112">
        <v>1346549.5401804855</v>
      </c>
      <c r="U235" s="112">
        <v>3861272.3380232784</v>
      </c>
      <c r="V235" s="112">
        <v>760117.69443824957</v>
      </c>
      <c r="W235" s="112">
        <v>844322</v>
      </c>
      <c r="X235" s="150">
        <f t="shared" si="25"/>
        <v>1037751.8526420128</v>
      </c>
      <c r="Y235" s="150">
        <f t="shared" si="21"/>
        <v>1050.3561261558834</v>
      </c>
      <c r="Z235" s="128">
        <f t="shared" si="23"/>
        <v>-224443.05408181716</v>
      </c>
      <c r="AA235" s="128">
        <f t="shared" si="22"/>
        <v>-227.1690830787623</v>
      </c>
    </row>
    <row r="236" spans="1:27" s="113" customFormat="1" ht="15" x14ac:dyDescent="0.2">
      <c r="A236" s="112">
        <v>743</v>
      </c>
      <c r="B236" s="112" t="s">
        <v>236</v>
      </c>
      <c r="C236" s="112">
        <v>14</v>
      </c>
      <c r="D236" s="112">
        <v>65323</v>
      </c>
      <c r="E236" s="112">
        <v>175928142.3321774</v>
      </c>
      <c r="F236" s="112">
        <v>104887783.31999999</v>
      </c>
      <c r="G236" s="112">
        <v>28351432</v>
      </c>
      <c r="H236" s="112">
        <v>15691384.051414138</v>
      </c>
      <c r="I236" s="112">
        <v>31406569.753894337</v>
      </c>
      <c r="J236" s="112">
        <v>9705604.1564810351</v>
      </c>
      <c r="K236" s="112">
        <v>-8531579.612140391</v>
      </c>
      <c r="L236" s="112">
        <v>-2731351</v>
      </c>
      <c r="M236" s="112">
        <v>8051692.0599999996</v>
      </c>
      <c r="N236" s="112">
        <v>671299.74806470599</v>
      </c>
      <c r="O236" s="112">
        <v>-5916370.4498454705</v>
      </c>
      <c r="P236" s="130">
        <f t="shared" si="26"/>
        <v>5658321.6956909299</v>
      </c>
      <c r="Q236" s="130">
        <f t="shared" si="24"/>
        <v>86.620664937172663</v>
      </c>
      <c r="R236" s="112">
        <v>428643278.24000001</v>
      </c>
      <c r="S236" s="112">
        <v>245383026.80000001</v>
      </c>
      <c r="T236" s="112">
        <v>23533610.396768335</v>
      </c>
      <c r="U236" s="112">
        <v>94334169.357771128</v>
      </c>
      <c r="V236" s="112">
        <v>32369501.429993518</v>
      </c>
      <c r="W236" s="112">
        <v>33671773.060000002</v>
      </c>
      <c r="X236" s="150">
        <f t="shared" si="25"/>
        <v>648802.80453294516</v>
      </c>
      <c r="Y236" s="150">
        <f t="shared" si="21"/>
        <v>9.9322260847319495</v>
      </c>
      <c r="Z236" s="128">
        <f t="shared" si="23"/>
        <v>5009518.8911579847</v>
      </c>
      <c r="AA236" s="128">
        <f t="shared" si="22"/>
        <v>76.688438852440711</v>
      </c>
    </row>
    <row r="237" spans="1:27" s="113" customFormat="1" ht="15" x14ac:dyDescent="0.2">
      <c r="A237" s="112">
        <v>746</v>
      </c>
      <c r="B237" s="112" t="s">
        <v>237</v>
      </c>
      <c r="C237" s="112">
        <v>17</v>
      </c>
      <c r="D237" s="112">
        <v>4735</v>
      </c>
      <c r="E237" s="112">
        <v>15383894.531230703</v>
      </c>
      <c r="F237" s="112">
        <v>6173664.2999999998</v>
      </c>
      <c r="G237" s="112">
        <v>1395741</v>
      </c>
      <c r="H237" s="112">
        <v>2692441.8673967165</v>
      </c>
      <c r="I237" s="112">
        <v>7935491.0324361399</v>
      </c>
      <c r="J237" s="112">
        <v>889269.1185112081</v>
      </c>
      <c r="K237" s="112">
        <v>-148717.32408441388</v>
      </c>
      <c r="L237" s="112">
        <v>210203</v>
      </c>
      <c r="M237" s="112">
        <v>22683.21</v>
      </c>
      <c r="N237" s="112">
        <v>38802.119150396764</v>
      </c>
      <c r="O237" s="112">
        <v>-428853.75870701438</v>
      </c>
      <c r="P237" s="130">
        <f t="shared" si="26"/>
        <v>3396830.0334723331</v>
      </c>
      <c r="Q237" s="130">
        <f t="shared" si="24"/>
        <v>717.38754666786338</v>
      </c>
      <c r="R237" s="112">
        <v>37189010.506120004</v>
      </c>
      <c r="S237" s="112">
        <v>13402163.369999999</v>
      </c>
      <c r="T237" s="112">
        <v>4038068.1344391243</v>
      </c>
      <c r="U237" s="112">
        <v>17892633.772538442</v>
      </c>
      <c r="V237" s="112">
        <v>2965832.681737382</v>
      </c>
      <c r="W237" s="112">
        <v>1628627.21</v>
      </c>
      <c r="X237" s="150">
        <f t="shared" si="25"/>
        <v>2738314.6625949442</v>
      </c>
      <c r="Y237" s="150">
        <f t="shared" si="21"/>
        <v>578.31355070642962</v>
      </c>
      <c r="Z237" s="128">
        <f t="shared" si="23"/>
        <v>658515.37087738886</v>
      </c>
      <c r="AA237" s="128">
        <f t="shared" si="22"/>
        <v>139.07399596143375</v>
      </c>
    </row>
    <row r="238" spans="1:27" s="113" customFormat="1" ht="15" x14ac:dyDescent="0.2">
      <c r="A238" s="112">
        <v>747</v>
      </c>
      <c r="B238" s="112" t="s">
        <v>238</v>
      </c>
      <c r="C238" s="112">
        <v>4</v>
      </c>
      <c r="D238" s="112">
        <v>1308</v>
      </c>
      <c r="E238" s="112">
        <v>4336220.9558507586</v>
      </c>
      <c r="F238" s="112">
        <v>1675442.47</v>
      </c>
      <c r="G238" s="112">
        <v>735978</v>
      </c>
      <c r="H238" s="112">
        <v>560257.77448687737</v>
      </c>
      <c r="I238" s="112">
        <v>890576.63511065021</v>
      </c>
      <c r="J238" s="112">
        <v>334918.44127339171</v>
      </c>
      <c r="K238" s="112">
        <v>363573.27875279542</v>
      </c>
      <c r="L238" s="112">
        <v>-217484</v>
      </c>
      <c r="M238" s="112">
        <v>-4497.95</v>
      </c>
      <c r="N238" s="112">
        <v>9962.4526247843132</v>
      </c>
      <c r="O238" s="112">
        <v>-118466.8883608817</v>
      </c>
      <c r="P238" s="130">
        <f t="shared" si="26"/>
        <v>-105960.7419631416</v>
      </c>
      <c r="Q238" s="130">
        <f t="shared" si="24"/>
        <v>-81.009741562034861</v>
      </c>
      <c r="R238" s="112">
        <v>10781574.899999999</v>
      </c>
      <c r="S238" s="112">
        <v>3596845.89</v>
      </c>
      <c r="T238" s="112">
        <v>840262.92029646796</v>
      </c>
      <c r="U238" s="112">
        <v>4910478.3868439877</v>
      </c>
      <c r="V238" s="112">
        <v>1116998.2608955826</v>
      </c>
      <c r="W238" s="112">
        <v>513996.05</v>
      </c>
      <c r="X238" s="150">
        <f t="shared" si="25"/>
        <v>197006.6080360394</v>
      </c>
      <c r="Y238" s="150">
        <f t="shared" si="21"/>
        <v>150.61667281042767</v>
      </c>
      <c r="Z238" s="128">
        <f t="shared" si="23"/>
        <v>-302967.34999918099</v>
      </c>
      <c r="AA238" s="128">
        <f t="shared" si="22"/>
        <v>-231.62641437246253</v>
      </c>
    </row>
    <row r="239" spans="1:27" s="113" customFormat="1" ht="15" x14ac:dyDescent="0.2">
      <c r="A239" s="112">
        <v>748</v>
      </c>
      <c r="B239" s="112" t="s">
        <v>239</v>
      </c>
      <c r="C239" s="112">
        <v>17</v>
      </c>
      <c r="D239" s="112">
        <v>4897</v>
      </c>
      <c r="E239" s="112">
        <v>13788970.106499013</v>
      </c>
      <c r="F239" s="112">
        <v>7199003.21</v>
      </c>
      <c r="G239" s="112">
        <v>1531079</v>
      </c>
      <c r="H239" s="112">
        <v>1100181.4038859354</v>
      </c>
      <c r="I239" s="112">
        <v>6881642.72632581</v>
      </c>
      <c r="J239" s="112">
        <v>970757.54236802645</v>
      </c>
      <c r="K239" s="112">
        <v>-828488.94256553904</v>
      </c>
      <c r="L239" s="112">
        <v>58900</v>
      </c>
      <c r="M239" s="112">
        <v>122877.02</v>
      </c>
      <c r="N239" s="112">
        <v>40836.212007736933</v>
      </c>
      <c r="O239" s="112">
        <v>-443526.26322877494</v>
      </c>
      <c r="P239" s="130">
        <f t="shared" si="26"/>
        <v>2844291.8022941872</v>
      </c>
      <c r="Q239" s="130">
        <f t="shared" si="24"/>
        <v>580.82332086873339</v>
      </c>
      <c r="R239" s="112">
        <v>37115384.247479998</v>
      </c>
      <c r="S239" s="112">
        <v>15672755.439999999</v>
      </c>
      <c r="T239" s="112">
        <v>1650029.1140658087</v>
      </c>
      <c r="U239" s="112">
        <v>16719302.765511002</v>
      </c>
      <c r="V239" s="112">
        <v>3237607.5872490415</v>
      </c>
      <c r="W239" s="112">
        <v>1712856.02</v>
      </c>
      <c r="X239" s="150">
        <f t="shared" si="25"/>
        <v>1877166.6793458611</v>
      </c>
      <c r="Y239" s="150">
        <f t="shared" si="21"/>
        <v>383.32993247822361</v>
      </c>
      <c r="Z239" s="128">
        <f t="shared" si="23"/>
        <v>967125.12294832617</v>
      </c>
      <c r="AA239" s="128">
        <f t="shared" si="22"/>
        <v>197.49338839050972</v>
      </c>
    </row>
    <row r="240" spans="1:27" s="113" customFormat="1" ht="15" x14ac:dyDescent="0.2">
      <c r="A240" s="112">
        <v>749</v>
      </c>
      <c r="B240" s="112" t="s">
        <v>240</v>
      </c>
      <c r="C240" s="112">
        <v>11</v>
      </c>
      <c r="D240" s="112">
        <v>21232</v>
      </c>
      <c r="E240" s="112">
        <v>63349191.196716309</v>
      </c>
      <c r="F240" s="112">
        <v>39468790.789999999</v>
      </c>
      <c r="G240" s="112">
        <v>6064178</v>
      </c>
      <c r="H240" s="112">
        <v>4342465.2215083931</v>
      </c>
      <c r="I240" s="112">
        <v>14984874.590990072</v>
      </c>
      <c r="J240" s="112">
        <v>3049684.8240652587</v>
      </c>
      <c r="K240" s="112">
        <v>-1993593.6277813506</v>
      </c>
      <c r="L240" s="112">
        <v>-2042963</v>
      </c>
      <c r="M240" s="112">
        <v>1110579.04</v>
      </c>
      <c r="N240" s="112">
        <v>226156.16715130227</v>
      </c>
      <c r="O240" s="112">
        <v>-1923003.8025062997</v>
      </c>
      <c r="P240" s="130">
        <f t="shared" si="26"/>
        <v>-62022.993288934231</v>
      </c>
      <c r="Q240" s="130">
        <f t="shared" si="24"/>
        <v>-2.9212035271728634</v>
      </c>
      <c r="R240" s="112">
        <v>147440626.85000002</v>
      </c>
      <c r="S240" s="112">
        <v>87272368.329999998</v>
      </c>
      <c r="T240" s="112">
        <v>6512738.7329025902</v>
      </c>
      <c r="U240" s="112">
        <v>35810119.770493381</v>
      </c>
      <c r="V240" s="112">
        <v>10171111.007828463</v>
      </c>
      <c r="W240" s="112">
        <v>5131794.04</v>
      </c>
      <c r="X240" s="150">
        <f t="shared" si="25"/>
        <v>-2542494.9687756002</v>
      </c>
      <c r="Y240" s="150">
        <f t="shared" si="21"/>
        <v>-119.74825587677093</v>
      </c>
      <c r="Z240" s="128">
        <f t="shared" si="23"/>
        <v>2480471.975486666</v>
      </c>
      <c r="AA240" s="128">
        <f t="shared" si="22"/>
        <v>116.82705234959806</v>
      </c>
    </row>
    <row r="241" spans="1:27" s="113" customFormat="1" ht="15" x14ac:dyDescent="0.2">
      <c r="A241" s="112">
        <v>751</v>
      </c>
      <c r="B241" s="112" t="s">
        <v>241</v>
      </c>
      <c r="C241" s="112">
        <v>19</v>
      </c>
      <c r="D241" s="112">
        <v>2877</v>
      </c>
      <c r="E241" s="112">
        <v>9006392.2561594062</v>
      </c>
      <c r="F241" s="112">
        <v>5001873.0999999996</v>
      </c>
      <c r="G241" s="112">
        <v>2313949</v>
      </c>
      <c r="H241" s="112">
        <v>271786.41485888255</v>
      </c>
      <c r="I241" s="112">
        <v>2468818.1079165661</v>
      </c>
      <c r="J241" s="112">
        <v>529377.87846577121</v>
      </c>
      <c r="K241" s="112">
        <v>278470.92239572416</v>
      </c>
      <c r="L241" s="112">
        <v>224195</v>
      </c>
      <c r="M241" s="112">
        <v>-32556.71</v>
      </c>
      <c r="N241" s="112">
        <v>28487.532657844979</v>
      </c>
      <c r="O241" s="112">
        <v>-260572.81178459988</v>
      </c>
      <c r="P241" s="130">
        <f t="shared" si="26"/>
        <v>1817436.1783507839</v>
      </c>
      <c r="Q241" s="130">
        <f t="shared" si="24"/>
        <v>631.71226220048106</v>
      </c>
      <c r="R241" s="112">
        <v>22160700.93</v>
      </c>
      <c r="S241" s="112">
        <v>11160945.48</v>
      </c>
      <c r="T241" s="112">
        <v>407619.59413305926</v>
      </c>
      <c r="U241" s="112">
        <v>8024903.1312752785</v>
      </c>
      <c r="V241" s="112">
        <v>1765546.7622344922</v>
      </c>
      <c r="W241" s="112">
        <v>2505587.29</v>
      </c>
      <c r="X241" s="150">
        <f t="shared" si="25"/>
        <v>1703901.3276428282</v>
      </c>
      <c r="Y241" s="150">
        <f t="shared" si="21"/>
        <v>592.24933181884887</v>
      </c>
      <c r="Z241" s="128">
        <f t="shared" si="23"/>
        <v>113534.85070795566</v>
      </c>
      <c r="AA241" s="128">
        <f t="shared" si="22"/>
        <v>39.462930381632134</v>
      </c>
    </row>
    <row r="242" spans="1:27" s="113" customFormat="1" ht="15" x14ac:dyDescent="0.2">
      <c r="A242" s="112">
        <v>753</v>
      </c>
      <c r="B242" s="112" t="s">
        <v>242</v>
      </c>
      <c r="C242" s="112">
        <v>34</v>
      </c>
      <c r="D242" s="112">
        <v>22320</v>
      </c>
      <c r="E242" s="112">
        <v>60896530.721883178</v>
      </c>
      <c r="F242" s="112">
        <v>37147896.700000003</v>
      </c>
      <c r="G242" s="112">
        <v>10407310</v>
      </c>
      <c r="H242" s="112">
        <v>4389127.1834086832</v>
      </c>
      <c r="I242" s="112">
        <v>11806414.025956688</v>
      </c>
      <c r="J242" s="112">
        <v>2453225.559683226</v>
      </c>
      <c r="K242" s="112">
        <v>6620333.6686252933</v>
      </c>
      <c r="L242" s="112">
        <v>-2088294</v>
      </c>
      <c r="M242" s="112">
        <v>-179693.74</v>
      </c>
      <c r="N242" s="112">
        <v>309157.03956828057</v>
      </c>
      <c r="O242" s="112">
        <v>-2021545.0674425683</v>
      </c>
      <c r="P242" s="130">
        <f t="shared" si="26"/>
        <v>7947400.6479164362</v>
      </c>
      <c r="Q242" s="130">
        <f t="shared" si="24"/>
        <v>356.06633727224175</v>
      </c>
      <c r="R242" s="112">
        <v>127596808.17</v>
      </c>
      <c r="S242" s="112">
        <v>103268901.41</v>
      </c>
      <c r="T242" s="112">
        <v>6582721.3697504411</v>
      </c>
      <c r="U242" s="112">
        <v>13304150.886303607</v>
      </c>
      <c r="V242" s="112">
        <v>8181838.7585110879</v>
      </c>
      <c r="W242" s="112">
        <v>8139322.2599999998</v>
      </c>
      <c r="X242" s="150">
        <f t="shared" si="25"/>
        <v>11880126.514565125</v>
      </c>
      <c r="Y242" s="150">
        <f t="shared" si="21"/>
        <v>532.26373273141246</v>
      </c>
      <c r="Z242" s="128">
        <f t="shared" si="23"/>
        <v>-3932725.8666486889</v>
      </c>
      <c r="AA242" s="128">
        <f t="shared" si="22"/>
        <v>-176.19739545917065</v>
      </c>
    </row>
    <row r="243" spans="1:27" s="113" customFormat="1" ht="15" x14ac:dyDescent="0.2">
      <c r="A243" s="112">
        <v>755</v>
      </c>
      <c r="B243" s="112" t="s">
        <v>243</v>
      </c>
      <c r="C243" s="112">
        <v>33</v>
      </c>
      <c r="D243" s="112">
        <v>6217</v>
      </c>
      <c r="E243" s="112">
        <v>19602796.178559843</v>
      </c>
      <c r="F243" s="112">
        <v>12706150.26</v>
      </c>
      <c r="G243" s="112">
        <v>2378707</v>
      </c>
      <c r="H243" s="112">
        <v>730615.90212852811</v>
      </c>
      <c r="I243" s="112">
        <v>3367696.213247044</v>
      </c>
      <c r="J243" s="112">
        <v>911004.47348623909</v>
      </c>
      <c r="K243" s="112">
        <v>948316.28074108204</v>
      </c>
      <c r="L243" s="112">
        <v>-1526827</v>
      </c>
      <c r="M243" s="112">
        <v>-75198.11</v>
      </c>
      <c r="N243" s="112">
        <v>79588.791687292221</v>
      </c>
      <c r="O243" s="112">
        <v>-563080.00377645378</v>
      </c>
      <c r="P243" s="130">
        <f t="shared" si="26"/>
        <v>-645822.37104611099</v>
      </c>
      <c r="Q243" s="130">
        <f t="shared" si="24"/>
        <v>-103.88006611647273</v>
      </c>
      <c r="R243" s="112">
        <v>39473997.810000002</v>
      </c>
      <c r="S243" s="112">
        <v>29927782.190000001</v>
      </c>
      <c r="T243" s="112">
        <v>1095762.4855805275</v>
      </c>
      <c r="U243" s="112">
        <v>5120673.8221626123</v>
      </c>
      <c r="V243" s="112">
        <v>3038323.0277892426</v>
      </c>
      <c r="W243" s="112">
        <v>776681.89</v>
      </c>
      <c r="X243" s="150">
        <f t="shared" si="25"/>
        <v>485225.60553237796</v>
      </c>
      <c r="Y243" s="150">
        <f t="shared" si="21"/>
        <v>78.048191335431554</v>
      </c>
      <c r="Z243" s="128">
        <f t="shared" si="23"/>
        <v>-1131047.9765784889</v>
      </c>
      <c r="AA243" s="128">
        <f t="shared" si="22"/>
        <v>-181.92825745190427</v>
      </c>
    </row>
    <row r="244" spans="1:27" s="113" customFormat="1" ht="15" x14ac:dyDescent="0.2">
      <c r="A244" s="112">
        <v>758</v>
      </c>
      <c r="B244" s="112" t="s">
        <v>244</v>
      </c>
      <c r="C244" s="112">
        <v>19</v>
      </c>
      <c r="D244" s="112">
        <v>8134</v>
      </c>
      <c r="E244" s="112">
        <v>24000626.917084441</v>
      </c>
      <c r="F244" s="112">
        <v>13088941.449999999</v>
      </c>
      <c r="G244" s="112">
        <v>8101909</v>
      </c>
      <c r="H244" s="112">
        <v>2645148.7363459002</v>
      </c>
      <c r="I244" s="112">
        <v>7508095.4006586075</v>
      </c>
      <c r="J244" s="112">
        <v>1515674.5094123567</v>
      </c>
      <c r="K244" s="112">
        <v>-2318562.9125566757</v>
      </c>
      <c r="L244" s="112">
        <v>-1087535</v>
      </c>
      <c r="M244" s="112">
        <v>2733116.51</v>
      </c>
      <c r="N244" s="112">
        <v>86114.484406741642</v>
      </c>
      <c r="O244" s="112">
        <v>-736704.64061728725</v>
      </c>
      <c r="P244" s="130">
        <f t="shared" si="26"/>
        <v>7535570.6205652021</v>
      </c>
      <c r="Q244" s="130">
        <f t="shared" si="24"/>
        <v>926.42864772131816</v>
      </c>
      <c r="R244" s="112">
        <v>66391285.270000003</v>
      </c>
      <c r="S244" s="112">
        <v>30795715.68</v>
      </c>
      <c r="T244" s="112">
        <v>3967138.8832687717</v>
      </c>
      <c r="U244" s="112">
        <v>23361597.369468503</v>
      </c>
      <c r="V244" s="112">
        <v>5054979.3097698623</v>
      </c>
      <c r="W244" s="112">
        <v>9747490.5099999998</v>
      </c>
      <c r="X244" s="150">
        <f t="shared" si="25"/>
        <v>6535636.482507132</v>
      </c>
      <c r="Y244" s="150">
        <f t="shared" si="21"/>
        <v>803.4960022752806</v>
      </c>
      <c r="Z244" s="128">
        <f t="shared" si="23"/>
        <v>999934.13805807009</v>
      </c>
      <c r="AA244" s="128">
        <f t="shared" si="22"/>
        <v>122.93264544603763</v>
      </c>
    </row>
    <row r="245" spans="1:27" s="113" customFormat="1" ht="15" x14ac:dyDescent="0.2">
      <c r="A245" s="112">
        <v>759</v>
      </c>
      <c r="B245" s="112" t="s">
        <v>245</v>
      </c>
      <c r="C245" s="112">
        <v>14</v>
      </c>
      <c r="D245" s="112">
        <v>1942</v>
      </c>
      <c r="E245" s="112">
        <v>5032926.4769424554</v>
      </c>
      <c r="F245" s="112">
        <v>2410180.5299999998</v>
      </c>
      <c r="G245" s="112">
        <v>653283</v>
      </c>
      <c r="H245" s="112">
        <v>864297.49213298119</v>
      </c>
      <c r="I245" s="112">
        <v>1954078.9905943028</v>
      </c>
      <c r="J245" s="112">
        <v>466073.07063073874</v>
      </c>
      <c r="K245" s="112">
        <v>82997.477848417751</v>
      </c>
      <c r="L245" s="112">
        <v>-527956</v>
      </c>
      <c r="M245" s="112">
        <v>-15267.91</v>
      </c>
      <c r="N245" s="112">
        <v>14347.841618323966</v>
      </c>
      <c r="O245" s="112">
        <v>-175888.91222999408</v>
      </c>
      <c r="P245" s="130">
        <f t="shared" si="26"/>
        <v>693219.10365231428</v>
      </c>
      <c r="Q245" s="130">
        <f t="shared" si="24"/>
        <v>356.96143339460053</v>
      </c>
      <c r="R245" s="112">
        <v>15102456.58</v>
      </c>
      <c r="S245" s="112">
        <v>5148673.03</v>
      </c>
      <c r="T245" s="112">
        <v>1296255.3449788541</v>
      </c>
      <c r="U245" s="112">
        <v>7525216.0313454801</v>
      </c>
      <c r="V245" s="112">
        <v>1554416.6734008971</v>
      </c>
      <c r="W245" s="112">
        <v>110059.09</v>
      </c>
      <c r="X245" s="150">
        <f t="shared" si="25"/>
        <v>532163.58972523175</v>
      </c>
      <c r="Y245" s="150">
        <f t="shared" si="21"/>
        <v>274.02862498724602</v>
      </c>
      <c r="Z245" s="128">
        <f t="shared" si="23"/>
        <v>161055.51392708253</v>
      </c>
      <c r="AA245" s="128">
        <f t="shared" si="22"/>
        <v>82.932808407354543</v>
      </c>
    </row>
    <row r="246" spans="1:27" s="113" customFormat="1" ht="15" x14ac:dyDescent="0.2">
      <c r="A246" s="112">
        <v>761</v>
      </c>
      <c r="B246" s="112" t="s">
        <v>246</v>
      </c>
      <c r="C246" s="112">
        <v>2</v>
      </c>
      <c r="D246" s="112">
        <v>8426</v>
      </c>
      <c r="E246" s="112">
        <v>23076222.792166278</v>
      </c>
      <c r="F246" s="112">
        <v>11306721.800000001</v>
      </c>
      <c r="G246" s="112">
        <v>1924605</v>
      </c>
      <c r="H246" s="112">
        <v>1397721.8290217563</v>
      </c>
      <c r="I246" s="112">
        <v>4500357.4136426756</v>
      </c>
      <c r="J246" s="112">
        <v>1785863.6222090791</v>
      </c>
      <c r="K246" s="112">
        <v>1184243.7799134771</v>
      </c>
      <c r="L246" s="112">
        <v>84654</v>
      </c>
      <c r="M246" s="112">
        <v>135553.25</v>
      </c>
      <c r="N246" s="112">
        <v>74963.101976409656</v>
      </c>
      <c r="O246" s="112">
        <v>-763151.37716268282</v>
      </c>
      <c r="P246" s="130">
        <f t="shared" si="26"/>
        <v>-1444690.3725655638</v>
      </c>
      <c r="Q246" s="130">
        <f t="shared" si="24"/>
        <v>-171.45625119458387</v>
      </c>
      <c r="R246" s="112">
        <v>62107800.040359996</v>
      </c>
      <c r="S246" s="112">
        <v>27172806.940000001</v>
      </c>
      <c r="T246" s="112">
        <v>2096274.0354501768</v>
      </c>
      <c r="U246" s="112">
        <v>24102695.725292154</v>
      </c>
      <c r="V246" s="112">
        <v>5956096.5129892016</v>
      </c>
      <c r="W246" s="112">
        <v>2144812.25</v>
      </c>
      <c r="X246" s="150">
        <f t="shared" si="25"/>
        <v>-635114.57662846148</v>
      </c>
      <c r="Y246" s="150">
        <f t="shared" si="21"/>
        <v>-75.375572825594759</v>
      </c>
      <c r="Z246" s="128">
        <f t="shared" si="23"/>
        <v>-809575.79593710229</v>
      </c>
      <c r="AA246" s="128">
        <f t="shared" si="22"/>
        <v>-96.080678368989112</v>
      </c>
    </row>
    <row r="247" spans="1:27" s="113" customFormat="1" ht="15" x14ac:dyDescent="0.2">
      <c r="A247" s="112">
        <v>762</v>
      </c>
      <c r="B247" s="112" t="s">
        <v>247</v>
      </c>
      <c r="C247" s="112">
        <v>11</v>
      </c>
      <c r="D247" s="112">
        <v>3672</v>
      </c>
      <c r="E247" s="112">
        <v>11531073.375268567</v>
      </c>
      <c r="F247" s="112">
        <v>4712953.21</v>
      </c>
      <c r="G247" s="112">
        <v>1056173</v>
      </c>
      <c r="H247" s="112">
        <v>1770860.9495391194</v>
      </c>
      <c r="I247" s="112">
        <v>1781775.2019483882</v>
      </c>
      <c r="J247" s="112">
        <v>851016.4570664519</v>
      </c>
      <c r="K247" s="112">
        <v>1133334.640933282</v>
      </c>
      <c r="L247" s="112">
        <v>-171862</v>
      </c>
      <c r="M247" s="112">
        <v>569401.31000000006</v>
      </c>
      <c r="N247" s="112">
        <v>30755.827097627513</v>
      </c>
      <c r="O247" s="112">
        <v>-332576.76915990643</v>
      </c>
      <c r="P247" s="130">
        <f t="shared" si="26"/>
        <v>-129241.54784360155</v>
      </c>
      <c r="Q247" s="130">
        <f t="shared" si="24"/>
        <v>-35.196499957407831</v>
      </c>
      <c r="R247" s="112">
        <v>30618711.799999997</v>
      </c>
      <c r="S247" s="112">
        <v>10624045.67</v>
      </c>
      <c r="T247" s="112">
        <v>2655900.3027874432</v>
      </c>
      <c r="U247" s="112">
        <v>13565660.280321907</v>
      </c>
      <c r="V247" s="112">
        <v>2838254.8865405461</v>
      </c>
      <c r="W247" s="112">
        <v>1453712.31</v>
      </c>
      <c r="X247" s="150">
        <f t="shared" si="25"/>
        <v>518861.64964989945</v>
      </c>
      <c r="Y247" s="150">
        <f t="shared" si="21"/>
        <v>141.30219217045192</v>
      </c>
      <c r="Z247" s="128">
        <f t="shared" si="23"/>
        <v>-648103.19749350101</v>
      </c>
      <c r="AA247" s="128">
        <f t="shared" si="22"/>
        <v>-176.49869212785975</v>
      </c>
    </row>
    <row r="248" spans="1:27" s="113" customFormat="1" ht="15" x14ac:dyDescent="0.2">
      <c r="A248" s="112">
        <v>765</v>
      </c>
      <c r="B248" s="112" t="s">
        <v>248</v>
      </c>
      <c r="C248" s="112">
        <v>18</v>
      </c>
      <c r="D248" s="112">
        <v>10354</v>
      </c>
      <c r="E248" s="112">
        <v>34246442.60711775</v>
      </c>
      <c r="F248" s="112">
        <v>13694816.130000001</v>
      </c>
      <c r="G248" s="112">
        <v>4888726</v>
      </c>
      <c r="H248" s="112">
        <v>2879729.0014995807</v>
      </c>
      <c r="I248" s="112">
        <v>5751628.905724531</v>
      </c>
      <c r="J248" s="112">
        <v>1877964.7420574827</v>
      </c>
      <c r="K248" s="112">
        <v>-1043874.4614051267</v>
      </c>
      <c r="L248" s="112">
        <v>574847</v>
      </c>
      <c r="M248" s="112">
        <v>3267850.92</v>
      </c>
      <c r="N248" s="112">
        <v>103736.76975586408</v>
      </c>
      <c r="O248" s="112">
        <v>-937772.29517474701</v>
      </c>
      <c r="P248" s="130">
        <f t="shared" si="26"/>
        <v>-3188789.8946601674</v>
      </c>
      <c r="Q248" s="130">
        <f t="shared" si="24"/>
        <v>-307.97661721655084</v>
      </c>
      <c r="R248" s="112">
        <v>80905953.495975077</v>
      </c>
      <c r="S248" s="112">
        <v>35178358</v>
      </c>
      <c r="T248" s="112">
        <v>4318957.4703869559</v>
      </c>
      <c r="U248" s="112">
        <v>23172652.703818224</v>
      </c>
      <c r="V248" s="112">
        <v>6263266.1937809037</v>
      </c>
      <c r="W248" s="112">
        <v>8731423.9199999999</v>
      </c>
      <c r="X248" s="150">
        <f t="shared" si="25"/>
        <v>-3241295.2079889923</v>
      </c>
      <c r="Y248" s="150">
        <f t="shared" si="21"/>
        <v>-313.04763453631375</v>
      </c>
      <c r="Z248" s="128">
        <f t="shared" si="23"/>
        <v>52505.313328824937</v>
      </c>
      <c r="AA248" s="128">
        <f t="shared" si="22"/>
        <v>5.0710173197628876</v>
      </c>
    </row>
    <row r="249" spans="1:27" s="113" customFormat="1" ht="15" x14ac:dyDescent="0.2">
      <c r="A249" s="112">
        <v>768</v>
      </c>
      <c r="B249" s="112" t="s">
        <v>249</v>
      </c>
      <c r="C249" s="112">
        <v>10</v>
      </c>
      <c r="D249" s="112">
        <v>2375</v>
      </c>
      <c r="E249" s="112">
        <v>7337301.144586876</v>
      </c>
      <c r="F249" s="112">
        <v>2869889.04</v>
      </c>
      <c r="G249" s="112">
        <v>1014696</v>
      </c>
      <c r="H249" s="112">
        <v>999660.81691604573</v>
      </c>
      <c r="I249" s="112">
        <v>1072734.8544826549</v>
      </c>
      <c r="J249" s="112">
        <v>566323.33375395439</v>
      </c>
      <c r="K249" s="112">
        <v>356138.01502340147</v>
      </c>
      <c r="L249" s="112">
        <v>242206</v>
      </c>
      <c r="M249" s="112">
        <v>173617.51</v>
      </c>
      <c r="N249" s="112">
        <v>19214.905937813219</v>
      </c>
      <c r="O249" s="112">
        <v>-215106.16197025537</v>
      </c>
      <c r="P249" s="130">
        <f t="shared" si="26"/>
        <v>-237926.83044326212</v>
      </c>
      <c r="Q249" s="130">
        <f t="shared" si="24"/>
        <v>-100.17971808137352</v>
      </c>
      <c r="R249" s="112">
        <v>20209360.419999998</v>
      </c>
      <c r="S249" s="112">
        <v>6616207.6200000001</v>
      </c>
      <c r="T249" s="112">
        <v>1499270.4351084444</v>
      </c>
      <c r="U249" s="112">
        <v>9152213.7197984513</v>
      </c>
      <c r="V249" s="112">
        <v>1888764.8482496762</v>
      </c>
      <c r="W249" s="112">
        <v>1430519.51</v>
      </c>
      <c r="X249" s="150">
        <f t="shared" si="25"/>
        <v>377615.7131565772</v>
      </c>
      <c r="Y249" s="150">
        <f t="shared" si="21"/>
        <v>158.99608975013777</v>
      </c>
      <c r="Z249" s="128">
        <f t="shared" si="23"/>
        <v>-615542.54359983932</v>
      </c>
      <c r="AA249" s="128">
        <f t="shared" si="22"/>
        <v>-259.17580783151129</v>
      </c>
    </row>
    <row r="250" spans="1:27" s="113" customFormat="1" ht="15" x14ac:dyDescent="0.2">
      <c r="A250" s="112">
        <v>777</v>
      </c>
      <c r="B250" s="112" t="s">
        <v>250</v>
      </c>
      <c r="C250" s="112">
        <v>18</v>
      </c>
      <c r="D250" s="112">
        <v>7367</v>
      </c>
      <c r="E250" s="112">
        <v>21365842.617471799</v>
      </c>
      <c r="F250" s="112">
        <v>10089491.48</v>
      </c>
      <c r="G250" s="112">
        <v>3393065</v>
      </c>
      <c r="H250" s="112">
        <v>2573392.4342411142</v>
      </c>
      <c r="I250" s="112">
        <v>6034853.8525278922</v>
      </c>
      <c r="J250" s="112">
        <v>1545604.7500996194</v>
      </c>
      <c r="K250" s="112">
        <v>299371.21545643284</v>
      </c>
      <c r="L250" s="112">
        <v>-398765</v>
      </c>
      <c r="M250" s="112">
        <v>1618648.31</v>
      </c>
      <c r="N250" s="112">
        <v>62731.92828345875</v>
      </c>
      <c r="O250" s="112">
        <v>-667236.67167784052</v>
      </c>
      <c r="P250" s="130">
        <f t="shared" si="26"/>
        <v>3185314.6814588793</v>
      </c>
      <c r="Q250" s="130">
        <f t="shared" si="24"/>
        <v>432.37609358746835</v>
      </c>
      <c r="R250" s="112">
        <v>63060093.794085182</v>
      </c>
      <c r="S250" s="112">
        <v>22665271.890000001</v>
      </c>
      <c r="T250" s="112">
        <v>3859520.2785801273</v>
      </c>
      <c r="U250" s="112">
        <v>30621770.063138645</v>
      </c>
      <c r="V250" s="112">
        <v>5154800.7070890032</v>
      </c>
      <c r="W250" s="112">
        <v>4612948.3100000005</v>
      </c>
      <c r="X250" s="150">
        <f t="shared" si="25"/>
        <v>3854217.4547226056</v>
      </c>
      <c r="Y250" s="150">
        <f t="shared" si="21"/>
        <v>523.17326655661816</v>
      </c>
      <c r="Z250" s="128">
        <f t="shared" si="23"/>
        <v>-668902.77326372638</v>
      </c>
      <c r="AA250" s="128">
        <f t="shared" si="22"/>
        <v>-90.79717296914977</v>
      </c>
    </row>
    <row r="251" spans="1:27" s="113" customFormat="1" ht="15" x14ac:dyDescent="0.2">
      <c r="A251" s="112">
        <v>778</v>
      </c>
      <c r="B251" s="112" t="s">
        <v>251</v>
      </c>
      <c r="C251" s="112">
        <v>11</v>
      </c>
      <c r="D251" s="112">
        <v>6763</v>
      </c>
      <c r="E251" s="112">
        <v>18346039.350356132</v>
      </c>
      <c r="F251" s="112">
        <v>10030155.33</v>
      </c>
      <c r="G251" s="112">
        <v>1972095</v>
      </c>
      <c r="H251" s="112">
        <v>1558526.7362541764</v>
      </c>
      <c r="I251" s="112">
        <v>3137709.2496725935</v>
      </c>
      <c r="J251" s="112">
        <v>1346310.3571845144</v>
      </c>
      <c r="K251" s="112">
        <v>735153.47764505388</v>
      </c>
      <c r="L251" s="112">
        <v>-148562</v>
      </c>
      <c r="M251" s="112">
        <v>742141.04</v>
      </c>
      <c r="N251" s="112">
        <v>58095.445625048313</v>
      </c>
      <c r="O251" s="112">
        <v>-612531.77827572089</v>
      </c>
      <c r="P251" s="130">
        <f t="shared" si="26"/>
        <v>473053.50774953142</v>
      </c>
      <c r="Q251" s="130">
        <f t="shared" si="24"/>
        <v>69.947287852954517</v>
      </c>
      <c r="R251" s="112">
        <v>53820482.530000001</v>
      </c>
      <c r="S251" s="112">
        <v>22088618.350000001</v>
      </c>
      <c r="T251" s="112">
        <v>2337445.8800941291</v>
      </c>
      <c r="U251" s="112">
        <v>23133848.681962587</v>
      </c>
      <c r="V251" s="112">
        <v>4490126.9750424102</v>
      </c>
      <c r="W251" s="112">
        <v>2565674.04</v>
      </c>
      <c r="X251" s="150">
        <f t="shared" si="25"/>
        <v>795231.39709912241</v>
      </c>
      <c r="Y251" s="150">
        <f t="shared" si="21"/>
        <v>117.58559767841525</v>
      </c>
      <c r="Z251" s="128">
        <f t="shared" si="23"/>
        <v>-322177.88934959099</v>
      </c>
      <c r="AA251" s="128">
        <f t="shared" si="22"/>
        <v>-47.638309825460738</v>
      </c>
    </row>
    <row r="252" spans="1:27" s="113" customFormat="1" ht="15" x14ac:dyDescent="0.2">
      <c r="A252" s="112">
        <v>781</v>
      </c>
      <c r="B252" s="112" t="s">
        <v>252</v>
      </c>
      <c r="C252" s="112">
        <v>7</v>
      </c>
      <c r="D252" s="112">
        <v>3504</v>
      </c>
      <c r="E252" s="112">
        <v>10194861.087700143</v>
      </c>
      <c r="F252" s="112">
        <v>3453182.74</v>
      </c>
      <c r="G252" s="112">
        <v>2103271</v>
      </c>
      <c r="H252" s="112">
        <v>1270542.4176968939</v>
      </c>
      <c r="I252" s="112">
        <v>83431.933421097638</v>
      </c>
      <c r="J252" s="112">
        <v>792425.65814929316</v>
      </c>
      <c r="K252" s="112">
        <v>1784046.2085390668</v>
      </c>
      <c r="L252" s="112">
        <v>-369638</v>
      </c>
      <c r="M252" s="112">
        <v>249716.4</v>
      </c>
      <c r="N252" s="112">
        <v>30291.005263918771</v>
      </c>
      <c r="O252" s="112">
        <v>-317360.83854474727</v>
      </c>
      <c r="P252" s="130">
        <f t="shared" si="26"/>
        <v>-1114952.5631746184</v>
      </c>
      <c r="Q252" s="130">
        <f t="shared" si="24"/>
        <v>-318.19422465029066</v>
      </c>
      <c r="R252" s="112">
        <v>28681115.624935623</v>
      </c>
      <c r="S252" s="112">
        <v>9511612.0299999993</v>
      </c>
      <c r="T252" s="112">
        <v>1905533.0079663757</v>
      </c>
      <c r="U252" s="112">
        <v>13169228.367310015</v>
      </c>
      <c r="V252" s="112">
        <v>2642846.6544762929</v>
      </c>
      <c r="W252" s="112">
        <v>1983349.4</v>
      </c>
      <c r="X252" s="150">
        <f t="shared" si="25"/>
        <v>531453.83481705561</v>
      </c>
      <c r="Y252" s="150">
        <f t="shared" si="21"/>
        <v>151.67061495920538</v>
      </c>
      <c r="Z252" s="128">
        <f t="shared" si="23"/>
        <v>-1646406.397991674</v>
      </c>
      <c r="AA252" s="128">
        <f t="shared" si="22"/>
        <v>-469.86483960949602</v>
      </c>
    </row>
    <row r="253" spans="1:27" s="113" customFormat="1" ht="15" x14ac:dyDescent="0.2">
      <c r="A253" s="112">
        <v>783</v>
      </c>
      <c r="B253" s="112" t="s">
        <v>253</v>
      </c>
      <c r="C253" s="112">
        <v>4</v>
      </c>
      <c r="D253" s="112">
        <v>6419</v>
      </c>
      <c r="E253" s="112">
        <v>15446445.392610122</v>
      </c>
      <c r="F253" s="112">
        <v>11064285.91</v>
      </c>
      <c r="G253" s="112">
        <v>2189110</v>
      </c>
      <c r="H253" s="112">
        <v>1352356.6590686333</v>
      </c>
      <c r="I253" s="112">
        <v>1717516.8474996644</v>
      </c>
      <c r="J253" s="112">
        <v>1240058.6900063292</v>
      </c>
      <c r="K253" s="112">
        <v>-115446.19249187982</v>
      </c>
      <c r="L253" s="112">
        <v>-379017</v>
      </c>
      <c r="M253" s="112">
        <v>36450.17</v>
      </c>
      <c r="N253" s="112">
        <v>66765.342759075138</v>
      </c>
      <c r="O253" s="112">
        <v>-581375.34892087127</v>
      </c>
      <c r="P253" s="130">
        <f t="shared" si="26"/>
        <v>1144259.6853108332</v>
      </c>
      <c r="Q253" s="130">
        <f t="shared" si="24"/>
        <v>178.26136241016252</v>
      </c>
      <c r="R253" s="112">
        <v>44562938.560000002</v>
      </c>
      <c r="S253" s="112">
        <v>25141580.309999999</v>
      </c>
      <c r="T253" s="112">
        <v>2028236.3001068905</v>
      </c>
      <c r="U253" s="112">
        <v>12430964.847536521</v>
      </c>
      <c r="V253" s="112">
        <v>4135763.3066697591</v>
      </c>
      <c r="W253" s="112">
        <v>1846543.17</v>
      </c>
      <c r="X253" s="150">
        <f t="shared" si="25"/>
        <v>1020149.3743131682</v>
      </c>
      <c r="Y253" s="150">
        <f t="shared" si="21"/>
        <v>158.92652661055743</v>
      </c>
      <c r="Z253" s="128">
        <f t="shared" si="23"/>
        <v>124110.31099766493</v>
      </c>
      <c r="AA253" s="128">
        <f t="shared" si="22"/>
        <v>19.334835799605067</v>
      </c>
    </row>
    <row r="254" spans="1:27" s="113" customFormat="1" ht="15" x14ac:dyDescent="0.2">
      <c r="A254" s="112">
        <v>785</v>
      </c>
      <c r="B254" s="112" t="s">
        <v>254</v>
      </c>
      <c r="C254" s="112">
        <v>17</v>
      </c>
      <c r="D254" s="112">
        <v>2626</v>
      </c>
      <c r="E254" s="112">
        <v>11034585.049930314</v>
      </c>
      <c r="F254" s="112">
        <v>3334784.44</v>
      </c>
      <c r="G254" s="112">
        <v>3033617</v>
      </c>
      <c r="H254" s="112">
        <v>602343.35417828918</v>
      </c>
      <c r="I254" s="112">
        <v>2515880.503755637</v>
      </c>
      <c r="J254" s="112">
        <v>587345.11619991809</v>
      </c>
      <c r="K254" s="112">
        <v>1389779.8217081872</v>
      </c>
      <c r="L254" s="112">
        <v>32547</v>
      </c>
      <c r="M254" s="112">
        <v>-12562.51</v>
      </c>
      <c r="N254" s="112">
        <v>21231.761968640287</v>
      </c>
      <c r="O254" s="112">
        <v>-237839.48687742761</v>
      </c>
      <c r="P254" s="130">
        <f t="shared" si="26"/>
        <v>232541.95100292936</v>
      </c>
      <c r="Q254" s="130">
        <f t="shared" si="24"/>
        <v>88.553675172478805</v>
      </c>
      <c r="R254" s="112">
        <v>25609334.765439998</v>
      </c>
      <c r="S254" s="112">
        <v>7725339.7699999996</v>
      </c>
      <c r="T254" s="112">
        <v>903381.99459447875</v>
      </c>
      <c r="U254" s="112">
        <v>13237139.984262079</v>
      </c>
      <c r="V254" s="112">
        <v>1958875.3334883768</v>
      </c>
      <c r="W254" s="112">
        <v>3053601.49</v>
      </c>
      <c r="X254" s="150">
        <f t="shared" si="25"/>
        <v>1269003.8069049381</v>
      </c>
      <c r="Y254" s="150">
        <f t="shared" si="21"/>
        <v>483.24592799121785</v>
      </c>
      <c r="Z254" s="128">
        <f t="shared" si="23"/>
        <v>-1036461.8559020087</v>
      </c>
      <c r="AA254" s="128">
        <f t="shared" si="22"/>
        <v>-394.69225281873906</v>
      </c>
    </row>
    <row r="255" spans="1:27" s="113" customFormat="1" ht="15" x14ac:dyDescent="0.2">
      <c r="A255" s="112">
        <v>790</v>
      </c>
      <c r="B255" s="112" t="s">
        <v>255</v>
      </c>
      <c r="C255" s="112">
        <v>6</v>
      </c>
      <c r="D255" s="112">
        <v>23734</v>
      </c>
      <c r="E255" s="112">
        <v>58596882.118413419</v>
      </c>
      <c r="F255" s="112">
        <v>35986861.210000001</v>
      </c>
      <c r="G255" s="112">
        <v>6205864</v>
      </c>
      <c r="H255" s="112">
        <v>4937972.8640664443</v>
      </c>
      <c r="I255" s="112">
        <v>12818484.500752281</v>
      </c>
      <c r="J255" s="112">
        <v>4436352.2005087733</v>
      </c>
      <c r="K255" s="112">
        <v>2354296.3529862952</v>
      </c>
      <c r="L255" s="112">
        <v>-2129317</v>
      </c>
      <c r="M255" s="112">
        <v>240581.41</v>
      </c>
      <c r="N255" s="112">
        <v>214233.12980788937</v>
      </c>
      <c r="O255" s="112">
        <v>-2149612.4834534908</v>
      </c>
      <c r="P255" s="130">
        <f t="shared" si="26"/>
        <v>4318834.0662547797</v>
      </c>
      <c r="Q255" s="130">
        <f t="shared" si="24"/>
        <v>181.96823402101541</v>
      </c>
      <c r="R255" s="112">
        <v>165138505.87</v>
      </c>
      <c r="S255" s="112">
        <v>80858176.420000002</v>
      </c>
      <c r="T255" s="112">
        <v>7405868.6698373845</v>
      </c>
      <c r="U255" s="112">
        <v>63276252.48374632</v>
      </c>
      <c r="V255" s="112">
        <v>14795834.095750891</v>
      </c>
      <c r="W255" s="112">
        <v>4317128.41</v>
      </c>
      <c r="X255" s="150">
        <f t="shared" si="25"/>
        <v>5514754.2093346119</v>
      </c>
      <c r="Y255" s="150">
        <f t="shared" si="21"/>
        <v>232.3567122834167</v>
      </c>
      <c r="Z255" s="128">
        <f t="shared" si="23"/>
        <v>-1195920.1430798322</v>
      </c>
      <c r="AA255" s="128">
        <f t="shared" si="22"/>
        <v>-50.388478262401286</v>
      </c>
    </row>
    <row r="256" spans="1:27" s="113" customFormat="1" ht="15" x14ac:dyDescent="0.2">
      <c r="A256" s="112">
        <v>791</v>
      </c>
      <c r="B256" s="112" t="s">
        <v>256</v>
      </c>
      <c r="C256" s="112">
        <v>17</v>
      </c>
      <c r="D256" s="112">
        <v>5029</v>
      </c>
      <c r="E256" s="112">
        <v>15644118.436215095</v>
      </c>
      <c r="F256" s="112">
        <v>6672875.2400000002</v>
      </c>
      <c r="G256" s="112">
        <v>1445690</v>
      </c>
      <c r="H256" s="112">
        <v>1181496.157581822</v>
      </c>
      <c r="I256" s="112">
        <v>5667705.8096109461</v>
      </c>
      <c r="J256" s="112">
        <v>1215742.2120338739</v>
      </c>
      <c r="K256" s="112">
        <v>554688.42463979241</v>
      </c>
      <c r="L256" s="112">
        <v>-99932</v>
      </c>
      <c r="M256" s="112">
        <v>365890.47</v>
      </c>
      <c r="N256" s="112">
        <v>38015.126064010547</v>
      </c>
      <c r="O256" s="112">
        <v>-455481.63728354283</v>
      </c>
      <c r="P256" s="130">
        <f t="shared" si="26"/>
        <v>942571.3664318081</v>
      </c>
      <c r="Q256" s="130">
        <f t="shared" si="24"/>
        <v>187.42719555215911</v>
      </c>
      <c r="R256" s="112">
        <v>42338233.738159999</v>
      </c>
      <c r="S256" s="112">
        <v>14482611.16</v>
      </c>
      <c r="T256" s="112">
        <v>1771983.2850119793</v>
      </c>
      <c r="U256" s="112">
        <v>21157800.650204197</v>
      </c>
      <c r="V256" s="112">
        <v>4054664.5666210842</v>
      </c>
      <c r="W256" s="112">
        <v>1711648.47</v>
      </c>
      <c r="X256" s="150">
        <f t="shared" si="25"/>
        <v>840474.39367726445</v>
      </c>
      <c r="Y256" s="150">
        <f t="shared" si="21"/>
        <v>167.12555054230751</v>
      </c>
      <c r="Z256" s="128">
        <f t="shared" si="23"/>
        <v>102096.97275454365</v>
      </c>
      <c r="AA256" s="128">
        <f t="shared" si="22"/>
        <v>20.30164500985159</v>
      </c>
    </row>
    <row r="257" spans="1:27" s="113" customFormat="1" ht="15" x14ac:dyDescent="0.2">
      <c r="A257" s="112">
        <v>831</v>
      </c>
      <c r="B257" s="112" t="s">
        <v>257</v>
      </c>
      <c r="C257" s="112">
        <v>9</v>
      </c>
      <c r="D257" s="112">
        <v>4559</v>
      </c>
      <c r="E257" s="112">
        <v>12877787.332348317</v>
      </c>
      <c r="F257" s="112">
        <v>7852545.4699999997</v>
      </c>
      <c r="G257" s="112">
        <v>2138893</v>
      </c>
      <c r="H257" s="112">
        <v>559171.67289918894</v>
      </c>
      <c r="I257" s="112">
        <v>2424044.3478939859</v>
      </c>
      <c r="J257" s="112">
        <v>694468.16748450883</v>
      </c>
      <c r="K257" s="112">
        <v>101281.78612818329</v>
      </c>
      <c r="L257" s="112">
        <v>-1110649</v>
      </c>
      <c r="M257" s="112">
        <v>-111710.35</v>
      </c>
      <c r="N257" s="112">
        <v>50330.747462648418</v>
      </c>
      <c r="O257" s="112">
        <v>-412913.25996732386</v>
      </c>
      <c r="P257" s="130">
        <f t="shared" si="26"/>
        <v>-692324.75044712611</v>
      </c>
      <c r="Q257" s="130">
        <f t="shared" si="24"/>
        <v>-151.85890555979955</v>
      </c>
      <c r="R257" s="112">
        <v>29152052.960000001</v>
      </c>
      <c r="S257" s="112">
        <v>18694695.73</v>
      </c>
      <c r="T257" s="112">
        <v>838634.00779695727</v>
      </c>
      <c r="U257" s="112">
        <v>5950599.0702150818</v>
      </c>
      <c r="V257" s="112">
        <v>2316145.1856104983</v>
      </c>
      <c r="W257" s="112">
        <v>916533.65</v>
      </c>
      <c r="X257" s="150">
        <f t="shared" si="25"/>
        <v>-435445.31637746468</v>
      </c>
      <c r="Y257" s="150">
        <f t="shared" si="21"/>
        <v>-95.513339850288375</v>
      </c>
      <c r="Z257" s="128">
        <f t="shared" si="23"/>
        <v>-256879.43406966142</v>
      </c>
      <c r="AA257" s="128">
        <f t="shared" si="22"/>
        <v>-56.34556570951117</v>
      </c>
    </row>
    <row r="258" spans="1:27" s="113" customFormat="1" ht="15" x14ac:dyDescent="0.2">
      <c r="A258" s="112">
        <v>832</v>
      </c>
      <c r="B258" s="112" t="s">
        <v>258</v>
      </c>
      <c r="C258" s="112">
        <v>17</v>
      </c>
      <c r="D258" s="112">
        <v>3825</v>
      </c>
      <c r="E258" s="112">
        <v>13446344.020723011</v>
      </c>
      <c r="F258" s="112">
        <v>4478443.57</v>
      </c>
      <c r="G258" s="112">
        <v>936383</v>
      </c>
      <c r="H258" s="112">
        <v>1289741.0355476267</v>
      </c>
      <c r="I258" s="112">
        <v>5105834.2117434861</v>
      </c>
      <c r="J258" s="112">
        <v>768234.853000134</v>
      </c>
      <c r="K258" s="112">
        <v>1613949.5257217507</v>
      </c>
      <c r="L258" s="112">
        <v>-162958</v>
      </c>
      <c r="M258" s="112">
        <v>41335.050000000003</v>
      </c>
      <c r="N258" s="112">
        <v>30549.477808953859</v>
      </c>
      <c r="O258" s="112">
        <v>-346434.13454156916</v>
      </c>
      <c r="P258" s="130">
        <f t="shared" si="26"/>
        <v>308734.56855737418</v>
      </c>
      <c r="Q258" s="130">
        <f t="shared" si="24"/>
        <v>80.714919884280832</v>
      </c>
      <c r="R258" s="112">
        <v>32607133.16612</v>
      </c>
      <c r="S258" s="112">
        <v>10584392.609999999</v>
      </c>
      <c r="T258" s="112">
        <v>1934326.6944363001</v>
      </c>
      <c r="U258" s="112">
        <v>18068151.252684325</v>
      </c>
      <c r="V258" s="112">
        <v>2562167.0502761239</v>
      </c>
      <c r="W258" s="112">
        <v>814760.05</v>
      </c>
      <c r="X258" s="150">
        <f t="shared" si="25"/>
        <v>1356664.4912767485</v>
      </c>
      <c r="Y258" s="150">
        <f t="shared" si="21"/>
        <v>354.68352713117605</v>
      </c>
      <c r="Z258" s="128">
        <f t="shared" si="23"/>
        <v>-1047929.9227193743</v>
      </c>
      <c r="AA258" s="128">
        <f t="shared" si="22"/>
        <v>-273.96860724689526</v>
      </c>
    </row>
    <row r="259" spans="1:27" s="113" customFormat="1" ht="15" x14ac:dyDescent="0.2">
      <c r="A259" s="112">
        <v>833</v>
      </c>
      <c r="B259" s="112" t="s">
        <v>259</v>
      </c>
      <c r="C259" s="112">
        <v>2</v>
      </c>
      <c r="D259" s="112">
        <v>1691</v>
      </c>
      <c r="E259" s="112">
        <v>4988157.1328843171</v>
      </c>
      <c r="F259" s="112">
        <v>2073519.59</v>
      </c>
      <c r="G259" s="112">
        <v>1265309</v>
      </c>
      <c r="H259" s="112">
        <v>220434.42783321528</v>
      </c>
      <c r="I259" s="112">
        <v>496476.05412676313</v>
      </c>
      <c r="J259" s="112">
        <v>330926.08099855878</v>
      </c>
      <c r="K259" s="112">
        <v>446074.66432930698</v>
      </c>
      <c r="L259" s="112">
        <v>-377556</v>
      </c>
      <c r="M259" s="112">
        <v>-191163.34</v>
      </c>
      <c r="N259" s="112">
        <v>15923.543565297352</v>
      </c>
      <c r="O259" s="112">
        <v>-153155.58732282181</v>
      </c>
      <c r="P259" s="130">
        <f t="shared" si="26"/>
        <v>-861368.69935399666</v>
      </c>
      <c r="Q259" s="130">
        <f t="shared" si="24"/>
        <v>-509.38421014429133</v>
      </c>
      <c r="R259" s="112">
        <v>12213908.276779998</v>
      </c>
      <c r="S259" s="112">
        <v>5481985.1299999999</v>
      </c>
      <c r="T259" s="112">
        <v>330602.95546038309</v>
      </c>
      <c r="U259" s="112">
        <v>4332031.4020713689</v>
      </c>
      <c r="V259" s="112">
        <v>1103683.1998708695</v>
      </c>
      <c r="W259" s="112">
        <v>696589.66</v>
      </c>
      <c r="X259" s="150">
        <f t="shared" si="25"/>
        <v>-269015.92937737703</v>
      </c>
      <c r="Y259" s="150">
        <f t="shared" si="21"/>
        <v>-159.08688904634951</v>
      </c>
      <c r="Z259" s="128">
        <f t="shared" si="23"/>
        <v>-592352.76997661963</v>
      </c>
      <c r="AA259" s="128">
        <f t="shared" si="22"/>
        <v>-350.29732109794185</v>
      </c>
    </row>
    <row r="260" spans="1:27" s="113" customFormat="1" ht="15" x14ac:dyDescent="0.2">
      <c r="A260" s="112">
        <v>834</v>
      </c>
      <c r="B260" s="112" t="s">
        <v>260</v>
      </c>
      <c r="C260" s="112">
        <v>5</v>
      </c>
      <c r="D260" s="112">
        <v>5879</v>
      </c>
      <c r="E260" s="112">
        <v>15444962.255514689</v>
      </c>
      <c r="F260" s="112">
        <v>9610923.1400000006</v>
      </c>
      <c r="G260" s="112">
        <v>1896995</v>
      </c>
      <c r="H260" s="112">
        <v>1237431.5618540556</v>
      </c>
      <c r="I260" s="112">
        <v>2969865.3503980516</v>
      </c>
      <c r="J260" s="112">
        <v>1112092.7463454101</v>
      </c>
      <c r="K260" s="112">
        <v>1625120.9558775544</v>
      </c>
      <c r="L260" s="112">
        <v>-1432150</v>
      </c>
      <c r="M260" s="112">
        <v>28012.52</v>
      </c>
      <c r="N260" s="112">
        <v>59450.022427550524</v>
      </c>
      <c r="O260" s="112">
        <v>-532467.00051500264</v>
      </c>
      <c r="P260" s="130">
        <f t="shared" si="26"/>
        <v>1130312.0408729278</v>
      </c>
      <c r="Q260" s="130">
        <f t="shared" si="24"/>
        <v>192.26263665128894</v>
      </c>
      <c r="R260" s="112">
        <v>38007684.330000006</v>
      </c>
      <c r="S260" s="112">
        <v>22129184.399999999</v>
      </c>
      <c r="T260" s="112">
        <v>1855874.0372372326</v>
      </c>
      <c r="U260" s="112">
        <v>11974150.132287506</v>
      </c>
      <c r="V260" s="112">
        <v>3708979.5918655051</v>
      </c>
      <c r="W260" s="112">
        <v>492857.52</v>
      </c>
      <c r="X260" s="150">
        <f t="shared" si="25"/>
        <v>2153361.3513902351</v>
      </c>
      <c r="Y260" s="150">
        <f t="shared" si="21"/>
        <v>366.28020945572973</v>
      </c>
      <c r="Z260" s="128">
        <f t="shared" si="23"/>
        <v>-1023049.3105173074</v>
      </c>
      <c r="AA260" s="128">
        <f t="shared" si="22"/>
        <v>-174.01757280444079</v>
      </c>
    </row>
    <row r="261" spans="1:27" s="113" customFormat="1" ht="15" x14ac:dyDescent="0.2">
      <c r="A261" s="112">
        <v>837</v>
      </c>
      <c r="B261" s="112" t="s">
        <v>261</v>
      </c>
      <c r="C261" s="112">
        <v>6</v>
      </c>
      <c r="D261" s="112">
        <v>249009</v>
      </c>
      <c r="E261" s="112">
        <v>636575514.4154892</v>
      </c>
      <c r="F261" s="112">
        <v>386994941.83999997</v>
      </c>
      <c r="G261" s="112">
        <v>97876696</v>
      </c>
      <c r="H261" s="112">
        <v>83501814.329704091</v>
      </c>
      <c r="I261" s="112">
        <v>17343849.385402337</v>
      </c>
      <c r="J261" s="112">
        <v>35099220.606925175</v>
      </c>
      <c r="K261" s="112">
        <v>-34937811.825379469</v>
      </c>
      <c r="L261" s="112">
        <v>78609285</v>
      </c>
      <c r="M261" s="112">
        <v>18643103.140000001</v>
      </c>
      <c r="N261" s="112">
        <v>2813342.1894002883</v>
      </c>
      <c r="O261" s="112">
        <v>-22552998.015179504</v>
      </c>
      <c r="P261" s="130">
        <f t="shared" si="26"/>
        <v>26815928.23538363</v>
      </c>
      <c r="Q261" s="130">
        <f t="shared" si="24"/>
        <v>107.690598473885</v>
      </c>
      <c r="R261" s="112">
        <v>1563482269.4499998</v>
      </c>
      <c r="S261" s="112">
        <v>966928228.47000003</v>
      </c>
      <c r="T261" s="112">
        <v>125234278.85135758</v>
      </c>
      <c r="U261" s="112">
        <v>179548345.77027142</v>
      </c>
      <c r="V261" s="112">
        <v>117060643.86201537</v>
      </c>
      <c r="W261" s="112">
        <v>195129084.13999999</v>
      </c>
      <c r="X261" s="150">
        <f t="shared" si="25"/>
        <v>20418311.643644333</v>
      </c>
      <c r="Y261" s="150">
        <f t="shared" si="21"/>
        <v>81.998287787366451</v>
      </c>
      <c r="Z261" s="128">
        <f t="shared" si="23"/>
        <v>6397616.5917392969</v>
      </c>
      <c r="AA261" s="128">
        <f t="shared" si="22"/>
        <v>25.692310686518546</v>
      </c>
    </row>
    <row r="262" spans="1:27" s="113" customFormat="1" ht="15" x14ac:dyDescent="0.2">
      <c r="A262" s="112">
        <v>844</v>
      </c>
      <c r="B262" s="112" t="s">
        <v>262</v>
      </c>
      <c r="C262" s="112">
        <v>11</v>
      </c>
      <c r="D262" s="112">
        <v>1441</v>
      </c>
      <c r="E262" s="112">
        <v>3700911.2077826634</v>
      </c>
      <c r="F262" s="112">
        <v>1832491.88</v>
      </c>
      <c r="G262" s="112">
        <v>542064</v>
      </c>
      <c r="H262" s="112">
        <v>412247.61656765069</v>
      </c>
      <c r="I262" s="112">
        <v>596041.59890105226</v>
      </c>
      <c r="J262" s="112">
        <v>363373.84519539867</v>
      </c>
      <c r="K262" s="112">
        <v>155770.66059490759</v>
      </c>
      <c r="L262" s="112">
        <v>-322421</v>
      </c>
      <c r="M262" s="112">
        <v>100843.06</v>
      </c>
      <c r="N262" s="112">
        <v>11044.961714528205</v>
      </c>
      <c r="O262" s="112">
        <v>-130512.833431216</v>
      </c>
      <c r="P262" s="130">
        <f t="shared" si="26"/>
        <v>-139967.41824034229</v>
      </c>
      <c r="Q262" s="130">
        <f t="shared" si="24"/>
        <v>-97.1321431230689</v>
      </c>
      <c r="R262" s="112">
        <v>12404259.300000001</v>
      </c>
      <c r="S262" s="112">
        <v>4067070.31</v>
      </c>
      <c r="T262" s="112">
        <v>618280.37370770331</v>
      </c>
      <c r="U262" s="112">
        <v>6001915.2214789763</v>
      </c>
      <c r="V262" s="112">
        <v>1211900.8783003301</v>
      </c>
      <c r="W262" s="112">
        <v>320486.06</v>
      </c>
      <c r="X262" s="150">
        <f t="shared" si="25"/>
        <v>-184606.45651299134</v>
      </c>
      <c r="Y262" s="150">
        <f t="shared" ref="Y262:Y300" si="27">X262/D262</f>
        <v>-128.10996288202037</v>
      </c>
      <c r="Z262" s="128">
        <f t="shared" si="23"/>
        <v>44639.03827264905</v>
      </c>
      <c r="AA262" s="128">
        <f t="shared" ref="AA262:AA300" si="28">Z262/D262</f>
        <v>30.977819758951458</v>
      </c>
    </row>
    <row r="263" spans="1:27" s="113" customFormat="1" ht="15" x14ac:dyDescent="0.2">
      <c r="A263" s="112">
        <v>845</v>
      </c>
      <c r="B263" s="112" t="s">
        <v>263</v>
      </c>
      <c r="C263" s="112">
        <v>19</v>
      </c>
      <c r="D263" s="112">
        <v>2863</v>
      </c>
      <c r="E263" s="112">
        <v>10970378.540002879</v>
      </c>
      <c r="F263" s="112">
        <v>3511348.8</v>
      </c>
      <c r="G263" s="112">
        <v>2837724</v>
      </c>
      <c r="H263" s="112">
        <v>533067.17343691946</v>
      </c>
      <c r="I263" s="112">
        <v>3252408.7122926884</v>
      </c>
      <c r="J263" s="112">
        <v>570806.76459417446</v>
      </c>
      <c r="K263" s="112">
        <v>211787.08367977914</v>
      </c>
      <c r="L263" s="112">
        <v>-166857</v>
      </c>
      <c r="M263" s="112">
        <v>1885692.86</v>
      </c>
      <c r="N263" s="112">
        <v>25318.794512379798</v>
      </c>
      <c r="O263" s="112">
        <v>-259304.81756666995</v>
      </c>
      <c r="P263" s="130">
        <f t="shared" si="26"/>
        <v>1431613.8309463914</v>
      </c>
      <c r="Q263" s="130">
        <f t="shared" si="24"/>
        <v>500.03975932462151</v>
      </c>
      <c r="R263" s="112">
        <v>24834912.264998019</v>
      </c>
      <c r="S263" s="112">
        <v>8839640.7200000007</v>
      </c>
      <c r="T263" s="112">
        <v>799483.02417850879</v>
      </c>
      <c r="U263" s="112">
        <v>10216647.660804521</v>
      </c>
      <c r="V263" s="112">
        <v>1903717.6959708424</v>
      </c>
      <c r="W263" s="112">
        <v>4556559.8600000003</v>
      </c>
      <c r="X263" s="150">
        <f t="shared" si="25"/>
        <v>1481136.6959558502</v>
      </c>
      <c r="Y263" s="150">
        <f t="shared" si="27"/>
        <v>517.3373021152114</v>
      </c>
      <c r="Z263" s="128">
        <f t="shared" ref="Z263:Z300" si="29">P263-X263</f>
        <v>-49522.865009458736</v>
      </c>
      <c r="AA263" s="128">
        <f t="shared" si="28"/>
        <v>-17.297542790589848</v>
      </c>
    </row>
    <row r="264" spans="1:27" s="113" customFormat="1" ht="15" x14ac:dyDescent="0.2">
      <c r="A264" s="112">
        <v>846</v>
      </c>
      <c r="B264" s="112" t="s">
        <v>264</v>
      </c>
      <c r="C264" s="112">
        <v>14</v>
      </c>
      <c r="D264" s="112">
        <v>4862</v>
      </c>
      <c r="E264" s="112">
        <v>12579452.477540158</v>
      </c>
      <c r="F264" s="112">
        <v>7443089.3300000001</v>
      </c>
      <c r="G264" s="112">
        <v>1332262</v>
      </c>
      <c r="H264" s="112">
        <v>852054.36192876496</v>
      </c>
      <c r="I264" s="112">
        <v>3415249.6639032313</v>
      </c>
      <c r="J264" s="112">
        <v>1120982.7461237642</v>
      </c>
      <c r="K264" s="112">
        <v>1311932.4279102779</v>
      </c>
      <c r="L264" s="112">
        <v>-550655</v>
      </c>
      <c r="M264" s="112">
        <v>1283.96</v>
      </c>
      <c r="N264" s="112">
        <v>38633.888694346468</v>
      </c>
      <c r="O264" s="112">
        <v>-440356.27768395015</v>
      </c>
      <c r="P264" s="130">
        <f t="shared" si="26"/>
        <v>1945024.623336276</v>
      </c>
      <c r="Q264" s="130">
        <f t="shared" ref="Q264:Q300" si="30">P264/D264</f>
        <v>400.04619978121679</v>
      </c>
      <c r="R264" s="112">
        <v>36644379.679999992</v>
      </c>
      <c r="S264" s="112">
        <v>15554201.699999999</v>
      </c>
      <c r="T264" s="112">
        <v>1277893.3537536783</v>
      </c>
      <c r="U264" s="112">
        <v>17644480.444308028</v>
      </c>
      <c r="V264" s="112">
        <v>3738628.9424776365</v>
      </c>
      <c r="W264" s="112">
        <v>782890.96</v>
      </c>
      <c r="X264" s="150">
        <f t="shared" ref="X264:X300" si="31">S264+T264+U264+V264+W264-R264</f>
        <v>2353715.7205393463</v>
      </c>
      <c r="Y264" s="150">
        <f t="shared" si="27"/>
        <v>484.10442627300421</v>
      </c>
      <c r="Z264" s="128">
        <f t="shared" si="29"/>
        <v>-408691.0972030703</v>
      </c>
      <c r="AA264" s="128">
        <f t="shared" si="28"/>
        <v>-84.058226491787394</v>
      </c>
    </row>
    <row r="265" spans="1:27" s="113" customFormat="1" ht="15" x14ac:dyDescent="0.2">
      <c r="A265" s="112">
        <v>848</v>
      </c>
      <c r="B265" s="112" t="s">
        <v>265</v>
      </c>
      <c r="C265" s="112">
        <v>12</v>
      </c>
      <c r="D265" s="112">
        <v>4160</v>
      </c>
      <c r="E265" s="112">
        <v>12722577.506796286</v>
      </c>
      <c r="F265" s="112">
        <v>5513573.29</v>
      </c>
      <c r="G265" s="112">
        <v>1028682</v>
      </c>
      <c r="H265" s="112">
        <v>862490.93053180212</v>
      </c>
      <c r="I265" s="112">
        <v>3335424.4040330085</v>
      </c>
      <c r="J265" s="112">
        <v>953909.28539248323</v>
      </c>
      <c r="K265" s="112">
        <v>38291.144048307695</v>
      </c>
      <c r="L265" s="112">
        <v>537464</v>
      </c>
      <c r="M265" s="112">
        <v>171494.77</v>
      </c>
      <c r="N265" s="112">
        <v>31562.363187950923</v>
      </c>
      <c r="O265" s="112">
        <v>-376775.42475632101</v>
      </c>
      <c r="P265" s="130">
        <f t="shared" ref="P265:P300" si="32">SUM(F265:O265)-E265</f>
        <v>-626460.74435905367</v>
      </c>
      <c r="Q265" s="130">
        <f t="shared" si="30"/>
        <v>-150.59152508631098</v>
      </c>
      <c r="R265" s="112">
        <v>33911031.610739879</v>
      </c>
      <c r="S265" s="112">
        <v>12056870.85</v>
      </c>
      <c r="T265" s="112">
        <v>1293545.9015836376</v>
      </c>
      <c r="U265" s="112">
        <v>15218743.321189687</v>
      </c>
      <c r="V265" s="112">
        <v>3181416.3734441213</v>
      </c>
      <c r="W265" s="112">
        <v>1737640.77</v>
      </c>
      <c r="X265" s="150">
        <f t="shared" si="31"/>
        <v>-422814.39452243596</v>
      </c>
      <c r="Y265" s="150">
        <f t="shared" si="27"/>
        <v>-101.6380756063548</v>
      </c>
      <c r="Z265" s="128">
        <f t="shared" si="29"/>
        <v>-203646.34983661771</v>
      </c>
      <c r="AA265" s="128">
        <f t="shared" si="28"/>
        <v>-48.953449479956177</v>
      </c>
    </row>
    <row r="266" spans="1:27" s="113" customFormat="1" ht="15" x14ac:dyDescent="0.2">
      <c r="A266" s="112">
        <v>849</v>
      </c>
      <c r="B266" s="112" t="s">
        <v>266</v>
      </c>
      <c r="C266" s="112">
        <v>16</v>
      </c>
      <c r="D266" s="112">
        <v>2903</v>
      </c>
      <c r="E266" s="112">
        <v>9612123.075238809</v>
      </c>
      <c r="F266" s="112">
        <v>3839611.46</v>
      </c>
      <c r="G266" s="112">
        <v>792637</v>
      </c>
      <c r="H266" s="112">
        <v>740487.86386070249</v>
      </c>
      <c r="I266" s="112">
        <v>3552337.3410746157</v>
      </c>
      <c r="J266" s="112">
        <v>649154.9506783518</v>
      </c>
      <c r="K266" s="112">
        <v>699450.09426301043</v>
      </c>
      <c r="L266" s="112">
        <v>190724</v>
      </c>
      <c r="M266" s="112">
        <v>52405.48</v>
      </c>
      <c r="N266" s="112">
        <v>22182.620986794602</v>
      </c>
      <c r="O266" s="112">
        <v>-262927.65818932687</v>
      </c>
      <c r="P266" s="130">
        <f t="shared" si="32"/>
        <v>663940.07743533887</v>
      </c>
      <c r="Q266" s="130">
        <f t="shared" si="30"/>
        <v>228.70825953680293</v>
      </c>
      <c r="R266" s="112">
        <v>21567672.210000001</v>
      </c>
      <c r="S266" s="112">
        <v>8371236.8799999999</v>
      </c>
      <c r="T266" s="112">
        <v>1110568.2478061905</v>
      </c>
      <c r="U266" s="112">
        <v>9722532.6195839308</v>
      </c>
      <c r="V266" s="112">
        <v>2165019.4841542882</v>
      </c>
      <c r="W266" s="112">
        <v>1035766.48</v>
      </c>
      <c r="X266" s="150">
        <f t="shared" si="31"/>
        <v>837451.5015444085</v>
      </c>
      <c r="Y266" s="150">
        <f t="shared" si="27"/>
        <v>288.47795437285862</v>
      </c>
      <c r="Z266" s="128">
        <f t="shared" si="29"/>
        <v>-173511.42410906963</v>
      </c>
      <c r="AA266" s="128">
        <f t="shared" si="28"/>
        <v>-59.769694836055677</v>
      </c>
    </row>
    <row r="267" spans="1:27" s="113" customFormat="1" ht="15" x14ac:dyDescent="0.2">
      <c r="A267" s="112">
        <v>850</v>
      </c>
      <c r="B267" s="112" t="s">
        <v>267</v>
      </c>
      <c r="C267" s="112">
        <v>13</v>
      </c>
      <c r="D267" s="112">
        <v>2407</v>
      </c>
      <c r="E267" s="112">
        <v>7048531.9584049992</v>
      </c>
      <c r="F267" s="112">
        <v>3284139.51</v>
      </c>
      <c r="G267" s="112">
        <v>761061</v>
      </c>
      <c r="H267" s="112">
        <v>599138.62393300235</v>
      </c>
      <c r="I267" s="112">
        <v>2095865.0995136807</v>
      </c>
      <c r="J267" s="112">
        <v>428117.29627237853</v>
      </c>
      <c r="K267" s="112">
        <v>254195.90239234566</v>
      </c>
      <c r="L267" s="112">
        <v>-478735</v>
      </c>
      <c r="M267" s="112">
        <v>-2400.27</v>
      </c>
      <c r="N267" s="112">
        <v>21091.614658084261</v>
      </c>
      <c r="O267" s="112">
        <v>-218004.4344683809</v>
      </c>
      <c r="P267" s="130">
        <f t="shared" si="32"/>
        <v>-304062.61610388849</v>
      </c>
      <c r="Q267" s="130">
        <f t="shared" si="30"/>
        <v>-126.3243108034435</v>
      </c>
      <c r="R267" s="112">
        <v>16488580.109999999</v>
      </c>
      <c r="S267" s="112">
        <v>7645328.0700000003</v>
      </c>
      <c r="T267" s="112">
        <v>898575.60703986895</v>
      </c>
      <c r="U267" s="112">
        <v>6195403.7020898592</v>
      </c>
      <c r="V267" s="112">
        <v>1427829.0367570685</v>
      </c>
      <c r="W267" s="112">
        <v>279925.73</v>
      </c>
      <c r="X267" s="150">
        <f t="shared" si="31"/>
        <v>-41517.964113201946</v>
      </c>
      <c r="Y267" s="150">
        <f t="shared" si="27"/>
        <v>-17.248842589614437</v>
      </c>
      <c r="Z267" s="128">
        <f t="shared" si="29"/>
        <v>-262544.65199068654</v>
      </c>
      <c r="AA267" s="128">
        <f t="shared" si="28"/>
        <v>-109.07546821382905</v>
      </c>
    </row>
    <row r="268" spans="1:27" s="113" customFormat="1" ht="15" x14ac:dyDescent="0.2">
      <c r="A268" s="112">
        <v>851</v>
      </c>
      <c r="B268" s="112" t="s">
        <v>268</v>
      </c>
      <c r="C268" s="112">
        <v>19</v>
      </c>
      <c r="D268" s="112">
        <v>21227</v>
      </c>
      <c r="E268" s="112">
        <v>52566444.902412981</v>
      </c>
      <c r="F268" s="112">
        <v>34620885.289999999</v>
      </c>
      <c r="G268" s="112">
        <v>6874714</v>
      </c>
      <c r="H268" s="112">
        <v>2999445.6809220593</v>
      </c>
      <c r="I268" s="112">
        <v>13160386.401480233</v>
      </c>
      <c r="J268" s="112">
        <v>3263780.9389859131</v>
      </c>
      <c r="K268" s="112">
        <v>-3437002.791325904</v>
      </c>
      <c r="L268" s="112">
        <v>-283449</v>
      </c>
      <c r="M268" s="112">
        <v>286884.8</v>
      </c>
      <c r="N268" s="112">
        <v>221530.42970999496</v>
      </c>
      <c r="O268" s="112">
        <v>-1922550.9474284677</v>
      </c>
      <c r="P268" s="130">
        <f t="shared" si="32"/>
        <v>3218179.8999308497</v>
      </c>
      <c r="Q268" s="130">
        <f t="shared" si="30"/>
        <v>151.60785320256511</v>
      </c>
      <c r="R268" s="112">
        <v>140031894.61000001</v>
      </c>
      <c r="S268" s="112">
        <v>82073524.260000005</v>
      </c>
      <c r="T268" s="112">
        <v>4498506.0482748011</v>
      </c>
      <c r="U268" s="112">
        <v>36233263.902406722</v>
      </c>
      <c r="V268" s="112">
        <v>10885150.482996266</v>
      </c>
      <c r="W268" s="112">
        <v>6878149.7999999998</v>
      </c>
      <c r="X268" s="150">
        <f t="shared" si="31"/>
        <v>536699.88367778063</v>
      </c>
      <c r="Y268" s="150">
        <f t="shared" si="27"/>
        <v>25.283831143250605</v>
      </c>
      <c r="Z268" s="128">
        <f t="shared" si="29"/>
        <v>2681480.016253069</v>
      </c>
      <c r="AA268" s="128">
        <f t="shared" si="28"/>
        <v>126.3240220593145</v>
      </c>
    </row>
    <row r="269" spans="1:27" s="113" customFormat="1" ht="15" x14ac:dyDescent="0.2">
      <c r="A269" s="112">
        <v>853</v>
      </c>
      <c r="B269" s="112" t="s">
        <v>269</v>
      </c>
      <c r="C269" s="112">
        <v>2</v>
      </c>
      <c r="D269" s="112">
        <v>197900</v>
      </c>
      <c r="E269" s="112">
        <v>528775520.34819961</v>
      </c>
      <c r="F269" s="112">
        <v>266399115.47999999</v>
      </c>
      <c r="G269" s="112">
        <v>68927192</v>
      </c>
      <c r="H269" s="112">
        <v>110841436.77915256</v>
      </c>
      <c r="I269" s="112">
        <v>19533424.543014102</v>
      </c>
      <c r="J269" s="112">
        <v>30299393.590630993</v>
      </c>
      <c r="K269" s="112">
        <v>-21134452.432889041</v>
      </c>
      <c r="L269" s="112">
        <v>46483967</v>
      </c>
      <c r="M269" s="112">
        <v>35303174.990000002</v>
      </c>
      <c r="N269" s="112">
        <v>2236807.1475630705</v>
      </c>
      <c r="O269" s="112">
        <v>-17924003.980595175</v>
      </c>
      <c r="P269" s="130">
        <f t="shared" si="32"/>
        <v>12190534.768676877</v>
      </c>
      <c r="Q269" s="130">
        <f t="shared" si="30"/>
        <v>61.5994682601156</v>
      </c>
      <c r="R269" s="112">
        <v>1285891637.28</v>
      </c>
      <c r="S269" s="112">
        <v>705271368.01999998</v>
      </c>
      <c r="T269" s="112">
        <v>166237674.15491444</v>
      </c>
      <c r="U269" s="112">
        <v>173031846.91301259</v>
      </c>
      <c r="V269" s="112">
        <v>101052572.13740179</v>
      </c>
      <c r="W269" s="112">
        <v>150714333.99000001</v>
      </c>
      <c r="X269" s="150">
        <f t="shared" si="31"/>
        <v>10416157.935328722</v>
      </c>
      <c r="Y269" s="150">
        <f t="shared" si="27"/>
        <v>52.633440805097131</v>
      </c>
      <c r="Z269" s="128">
        <f t="shared" si="29"/>
        <v>1774376.833348155</v>
      </c>
      <c r="AA269" s="128">
        <f t="shared" si="28"/>
        <v>8.9660274550184695</v>
      </c>
    </row>
    <row r="270" spans="1:27" s="113" customFormat="1" ht="15" x14ac:dyDescent="0.2">
      <c r="A270" s="112">
        <v>854</v>
      </c>
      <c r="B270" s="112" t="s">
        <v>270</v>
      </c>
      <c r="C270" s="112">
        <v>19</v>
      </c>
      <c r="D270" s="112">
        <v>3262</v>
      </c>
      <c r="E270" s="112">
        <v>8861152.0869203471</v>
      </c>
      <c r="F270" s="112">
        <v>4625641.07</v>
      </c>
      <c r="G270" s="112">
        <v>978475</v>
      </c>
      <c r="H270" s="112">
        <v>788483.59675241692</v>
      </c>
      <c r="I270" s="112">
        <v>2602161.5267423694</v>
      </c>
      <c r="J270" s="112">
        <v>680070.52048472036</v>
      </c>
      <c r="K270" s="112">
        <v>-258340.35137623077</v>
      </c>
      <c r="L270" s="112">
        <v>-344028</v>
      </c>
      <c r="M270" s="112">
        <v>757995.35</v>
      </c>
      <c r="N270" s="112">
        <v>29163.249332675321</v>
      </c>
      <c r="O270" s="112">
        <v>-295442.65277767286</v>
      </c>
      <c r="P270" s="130">
        <f t="shared" si="32"/>
        <v>703027.22223793343</v>
      </c>
      <c r="Q270" s="130">
        <f t="shared" si="30"/>
        <v>215.5203011152463</v>
      </c>
      <c r="R270" s="112">
        <v>30203645.789999999</v>
      </c>
      <c r="S270" s="112">
        <v>10675792.460000001</v>
      </c>
      <c r="T270" s="112">
        <v>1182551.2465576087</v>
      </c>
      <c r="U270" s="112">
        <v>15050930.88087628</v>
      </c>
      <c r="V270" s="112">
        <v>2268127.0872382307</v>
      </c>
      <c r="W270" s="112">
        <v>1392442.35</v>
      </c>
      <c r="X270" s="150">
        <f t="shared" si="31"/>
        <v>366198.2346721217</v>
      </c>
      <c r="Y270" s="150">
        <f t="shared" si="27"/>
        <v>112.261874516285</v>
      </c>
      <c r="Z270" s="128">
        <f t="shared" si="29"/>
        <v>336828.98756581172</v>
      </c>
      <c r="AA270" s="128">
        <f t="shared" si="28"/>
        <v>103.25842659896129</v>
      </c>
    </row>
    <row r="271" spans="1:27" s="113" customFormat="1" ht="15" x14ac:dyDescent="0.2">
      <c r="A271" s="112">
        <v>857</v>
      </c>
      <c r="B271" s="112" t="s">
        <v>271</v>
      </c>
      <c r="C271" s="112">
        <v>11</v>
      </c>
      <c r="D271" s="112">
        <v>2394</v>
      </c>
      <c r="E271" s="112">
        <v>5284064.0845776945</v>
      </c>
      <c r="F271" s="112">
        <v>3186288.15</v>
      </c>
      <c r="G271" s="112">
        <v>981934</v>
      </c>
      <c r="H271" s="112">
        <v>734426.90831406077</v>
      </c>
      <c r="I271" s="112">
        <v>1124998.8190191879</v>
      </c>
      <c r="J271" s="112">
        <v>541143.77381768078</v>
      </c>
      <c r="K271" s="112">
        <v>-1022230.9657185172</v>
      </c>
      <c r="L271" s="112">
        <v>190584</v>
      </c>
      <c r="M271" s="112">
        <v>168523.46</v>
      </c>
      <c r="N271" s="112">
        <v>18550.991773533678</v>
      </c>
      <c r="O271" s="112">
        <v>-216827.01126601742</v>
      </c>
      <c r="P271" s="130">
        <f t="shared" si="32"/>
        <v>423328.04136223439</v>
      </c>
      <c r="Q271" s="130">
        <f t="shared" si="30"/>
        <v>176.828755790407</v>
      </c>
      <c r="R271" s="112">
        <v>20603871.389999997</v>
      </c>
      <c r="S271" s="112">
        <v>6918459.6299999999</v>
      </c>
      <c r="T271" s="112">
        <v>1101478.153140262</v>
      </c>
      <c r="U271" s="112">
        <v>9158196.4167669285</v>
      </c>
      <c r="V271" s="112">
        <v>1804787.613218969</v>
      </c>
      <c r="W271" s="112">
        <v>1341041.46</v>
      </c>
      <c r="X271" s="150">
        <f t="shared" si="31"/>
        <v>-279908.11687383428</v>
      </c>
      <c r="Y271" s="150">
        <f t="shared" si="27"/>
        <v>-116.92068374011457</v>
      </c>
      <c r="Z271" s="128">
        <f t="shared" si="29"/>
        <v>703236.15823606867</v>
      </c>
      <c r="AA271" s="128">
        <f t="shared" si="28"/>
        <v>293.74943953052156</v>
      </c>
    </row>
    <row r="272" spans="1:27" s="113" customFormat="1" ht="15" x14ac:dyDescent="0.2">
      <c r="A272" s="112">
        <v>858</v>
      </c>
      <c r="B272" s="112" t="s">
        <v>272</v>
      </c>
      <c r="C272" s="112">
        <v>35</v>
      </c>
      <c r="D272" s="112">
        <v>40384</v>
      </c>
      <c r="E272" s="112">
        <v>113709347.70016016</v>
      </c>
      <c r="F272" s="112">
        <v>72098703.189999998</v>
      </c>
      <c r="G272" s="112">
        <v>14157917</v>
      </c>
      <c r="H272" s="112">
        <v>8209743.7715800591</v>
      </c>
      <c r="I272" s="112">
        <v>18984708.044712968</v>
      </c>
      <c r="J272" s="112">
        <v>4510785.5157237537</v>
      </c>
      <c r="K272" s="112">
        <v>6582324.6886532791</v>
      </c>
      <c r="L272" s="112">
        <v>-3174910</v>
      </c>
      <c r="M272" s="112">
        <v>-500304.58</v>
      </c>
      <c r="N272" s="112">
        <v>559793.52617221931</v>
      </c>
      <c r="O272" s="112">
        <v>-3657619.8926344393</v>
      </c>
      <c r="P272" s="130">
        <f t="shared" si="32"/>
        <v>4061793.5640476793</v>
      </c>
      <c r="Q272" s="130">
        <f t="shared" si="30"/>
        <v>100.57927803208398</v>
      </c>
      <c r="R272" s="112">
        <v>246810107.46000001</v>
      </c>
      <c r="S272" s="112">
        <v>191693523.97999999</v>
      </c>
      <c r="T272" s="112">
        <v>12312802.410839505</v>
      </c>
      <c r="U272" s="112">
        <v>24717932.128875185</v>
      </c>
      <c r="V272" s="112">
        <v>15044079.26054896</v>
      </c>
      <c r="W272" s="112">
        <v>10482702.42</v>
      </c>
      <c r="X272" s="150">
        <f t="shared" si="31"/>
        <v>7440932.7402636111</v>
      </c>
      <c r="Y272" s="150">
        <f t="shared" si="27"/>
        <v>184.25447554139291</v>
      </c>
      <c r="Z272" s="128">
        <f t="shared" si="29"/>
        <v>-3379139.1762159318</v>
      </c>
      <c r="AA272" s="128">
        <f t="shared" si="28"/>
        <v>-83.67519750930893</v>
      </c>
    </row>
    <row r="273" spans="1:27" s="113" customFormat="1" ht="15" x14ac:dyDescent="0.2">
      <c r="A273" s="112">
        <v>859</v>
      </c>
      <c r="B273" s="112" t="s">
        <v>273</v>
      </c>
      <c r="C273" s="112">
        <v>17</v>
      </c>
      <c r="D273" s="112">
        <v>6562</v>
      </c>
      <c r="E273" s="112">
        <v>21123326.01378211</v>
      </c>
      <c r="F273" s="112">
        <v>9393328.7599999998</v>
      </c>
      <c r="G273" s="112">
        <v>964692</v>
      </c>
      <c r="H273" s="112">
        <v>524184.08546387265</v>
      </c>
      <c r="I273" s="112">
        <v>14207660.452791508</v>
      </c>
      <c r="J273" s="112">
        <v>993307.10610691132</v>
      </c>
      <c r="K273" s="112">
        <v>-1586681.3789111814</v>
      </c>
      <c r="L273" s="112">
        <v>-1015472</v>
      </c>
      <c r="M273" s="112">
        <v>-257273.83</v>
      </c>
      <c r="N273" s="112">
        <v>50358.220236804322</v>
      </c>
      <c r="O273" s="112">
        <v>-594327.00414686976</v>
      </c>
      <c r="P273" s="130">
        <f t="shared" si="32"/>
        <v>1556450.3977589346</v>
      </c>
      <c r="Q273" s="130">
        <f t="shared" si="30"/>
        <v>237.19146567493669</v>
      </c>
      <c r="R273" s="112">
        <v>44463843.65952</v>
      </c>
      <c r="S273" s="112">
        <v>20259035.760000002</v>
      </c>
      <c r="T273" s="112">
        <v>786160.35418375698</v>
      </c>
      <c r="U273" s="112">
        <v>20126333.276652191</v>
      </c>
      <c r="V273" s="112">
        <v>3312813.4295565658</v>
      </c>
      <c r="W273" s="112">
        <v>-308053.82999999996</v>
      </c>
      <c r="X273" s="150">
        <f t="shared" si="31"/>
        <v>-287554.66912748665</v>
      </c>
      <c r="Y273" s="150">
        <f t="shared" si="27"/>
        <v>-43.821193100805644</v>
      </c>
      <c r="Z273" s="128">
        <f t="shared" si="29"/>
        <v>1844005.0668864213</v>
      </c>
      <c r="AA273" s="128">
        <f t="shared" si="28"/>
        <v>281.01265877574235</v>
      </c>
    </row>
    <row r="274" spans="1:27" s="113" customFormat="1" ht="15" x14ac:dyDescent="0.2">
      <c r="A274" s="112">
        <v>886</v>
      </c>
      <c r="B274" s="112" t="s">
        <v>274</v>
      </c>
      <c r="C274" s="112">
        <v>4</v>
      </c>
      <c r="D274" s="112">
        <v>12599</v>
      </c>
      <c r="E274" s="112">
        <v>33003595.676008254</v>
      </c>
      <c r="F274" s="112">
        <v>21877351.129999999</v>
      </c>
      <c r="G274" s="112">
        <v>2990721</v>
      </c>
      <c r="H274" s="112">
        <v>2302402.7824968006</v>
      </c>
      <c r="I274" s="112">
        <v>7200476.8746992014</v>
      </c>
      <c r="J274" s="112">
        <v>1941637.1154251862</v>
      </c>
      <c r="K274" s="112">
        <v>-566700.24027050578</v>
      </c>
      <c r="L274" s="112">
        <v>-340114</v>
      </c>
      <c r="M274" s="112">
        <v>69827.63</v>
      </c>
      <c r="N274" s="112">
        <v>132267.69843543426</v>
      </c>
      <c r="O274" s="112">
        <v>-1141104.2251213673</v>
      </c>
      <c r="P274" s="130">
        <f t="shared" si="32"/>
        <v>1463170.0896564946</v>
      </c>
      <c r="Q274" s="130">
        <f t="shared" si="30"/>
        <v>116.13382726061549</v>
      </c>
      <c r="R274" s="112">
        <v>82537061.629999995</v>
      </c>
      <c r="S274" s="112">
        <v>49953923.399999999</v>
      </c>
      <c r="T274" s="112">
        <v>3453095.6531416937</v>
      </c>
      <c r="U274" s="112">
        <v>20490068.215640143</v>
      </c>
      <c r="V274" s="112">
        <v>6475622.1633369755</v>
      </c>
      <c r="W274" s="112">
        <v>2720434.63</v>
      </c>
      <c r="X274" s="150">
        <f t="shared" si="31"/>
        <v>556082.43211881816</v>
      </c>
      <c r="Y274" s="150">
        <f t="shared" si="27"/>
        <v>44.137029297469496</v>
      </c>
      <c r="Z274" s="128">
        <f t="shared" si="29"/>
        <v>907087.65753767639</v>
      </c>
      <c r="AA274" s="128">
        <f t="shared" si="28"/>
        <v>71.996797963145994</v>
      </c>
    </row>
    <row r="275" spans="1:27" s="113" customFormat="1" ht="15" x14ac:dyDescent="0.2">
      <c r="A275" s="112">
        <v>887</v>
      </c>
      <c r="B275" s="112" t="s">
        <v>275</v>
      </c>
      <c r="C275" s="112">
        <v>6</v>
      </c>
      <c r="D275" s="112">
        <v>4569</v>
      </c>
      <c r="E275" s="112">
        <v>12050076.923414528</v>
      </c>
      <c r="F275" s="112">
        <v>6572230.2300000004</v>
      </c>
      <c r="G275" s="112">
        <v>1750497</v>
      </c>
      <c r="H275" s="112">
        <v>777340.99898242869</v>
      </c>
      <c r="I275" s="112">
        <v>2489677.8210657276</v>
      </c>
      <c r="J275" s="112">
        <v>1029834.920638375</v>
      </c>
      <c r="K275" s="112">
        <v>-584514.75388125516</v>
      </c>
      <c r="L275" s="112">
        <v>-289905</v>
      </c>
      <c r="M275" s="112">
        <v>-121261.85</v>
      </c>
      <c r="N275" s="112">
        <v>36308.905404772646</v>
      </c>
      <c r="O275" s="112">
        <v>-413818.9701229881</v>
      </c>
      <c r="P275" s="130">
        <f t="shared" si="32"/>
        <v>-803687.6213274654</v>
      </c>
      <c r="Q275" s="130">
        <f t="shared" si="30"/>
        <v>-175.90011410099922</v>
      </c>
      <c r="R275" s="112">
        <v>34407570.840000004</v>
      </c>
      <c r="S275" s="112">
        <v>14206929.960000001</v>
      </c>
      <c r="T275" s="112">
        <v>1165839.8109144813</v>
      </c>
      <c r="U275" s="112">
        <v>13126609.464165147</v>
      </c>
      <c r="V275" s="112">
        <v>3434638.6272101505</v>
      </c>
      <c r="W275" s="112">
        <v>1339330.1499999999</v>
      </c>
      <c r="X275" s="150">
        <f t="shared" si="31"/>
        <v>-1134222.8277102225</v>
      </c>
      <c r="Y275" s="150">
        <f t="shared" si="27"/>
        <v>-248.24312272055647</v>
      </c>
      <c r="Z275" s="128">
        <f t="shared" si="29"/>
        <v>330535.20638275705</v>
      </c>
      <c r="AA275" s="128">
        <f t="shared" si="28"/>
        <v>72.343008619557239</v>
      </c>
    </row>
    <row r="276" spans="1:27" s="113" customFormat="1" ht="15" x14ac:dyDescent="0.2">
      <c r="A276" s="112">
        <v>889</v>
      </c>
      <c r="B276" s="112" t="s">
        <v>276</v>
      </c>
      <c r="C276" s="112">
        <v>17</v>
      </c>
      <c r="D276" s="112">
        <v>2523</v>
      </c>
      <c r="E276" s="112">
        <v>11011795.184826408</v>
      </c>
      <c r="F276" s="112">
        <v>2930833.2</v>
      </c>
      <c r="G276" s="112">
        <v>2970989</v>
      </c>
      <c r="H276" s="112">
        <v>767511.24747638265</v>
      </c>
      <c r="I276" s="112">
        <v>3062648.7801706656</v>
      </c>
      <c r="J276" s="112">
        <v>542631.81963753398</v>
      </c>
      <c r="K276" s="112">
        <v>1056890.4771927751</v>
      </c>
      <c r="L276" s="112">
        <v>214252</v>
      </c>
      <c r="M276" s="112">
        <v>-73226.679999999993</v>
      </c>
      <c r="N276" s="112">
        <v>20137.199634961376</v>
      </c>
      <c r="O276" s="112">
        <v>-228510.67227408601</v>
      </c>
      <c r="P276" s="130">
        <f t="shared" si="32"/>
        <v>252361.18701182492</v>
      </c>
      <c r="Q276" s="130">
        <f t="shared" si="30"/>
        <v>100.02425168918943</v>
      </c>
      <c r="R276" s="112">
        <v>23044231.214080002</v>
      </c>
      <c r="S276" s="112">
        <v>6996975.0300000003</v>
      </c>
      <c r="T276" s="112">
        <v>1151097.3547052417</v>
      </c>
      <c r="U276" s="112">
        <v>10621788.315177545</v>
      </c>
      <c r="V276" s="112">
        <v>1809750.447115452</v>
      </c>
      <c r="W276" s="112">
        <v>3112014.32</v>
      </c>
      <c r="X276" s="150">
        <f t="shared" si="31"/>
        <v>647394.25291823596</v>
      </c>
      <c r="Y276" s="150">
        <f t="shared" si="27"/>
        <v>256.59700868737059</v>
      </c>
      <c r="Z276" s="128">
        <f t="shared" si="29"/>
        <v>-395033.06590641104</v>
      </c>
      <c r="AA276" s="128">
        <f t="shared" si="28"/>
        <v>-156.57275699818115</v>
      </c>
    </row>
    <row r="277" spans="1:27" s="113" customFormat="1" ht="15" x14ac:dyDescent="0.2">
      <c r="A277" s="112">
        <v>890</v>
      </c>
      <c r="B277" s="112" t="s">
        <v>277</v>
      </c>
      <c r="C277" s="112">
        <v>19</v>
      </c>
      <c r="D277" s="112">
        <v>1180</v>
      </c>
      <c r="E277" s="112">
        <v>5867971.1651445683</v>
      </c>
      <c r="F277" s="112">
        <v>1767888.48</v>
      </c>
      <c r="G277" s="112">
        <v>658687</v>
      </c>
      <c r="H277" s="112">
        <v>107963.47645828199</v>
      </c>
      <c r="I277" s="112">
        <v>2304198.8359019966</v>
      </c>
      <c r="J277" s="112">
        <v>232150.81747952104</v>
      </c>
      <c r="K277" s="112">
        <v>-40856.341757125891</v>
      </c>
      <c r="L277" s="112">
        <v>554891</v>
      </c>
      <c r="M277" s="112">
        <v>65381.55</v>
      </c>
      <c r="N277" s="112">
        <v>11131.748828587641</v>
      </c>
      <c r="O277" s="112">
        <v>-106873.7983683795</v>
      </c>
      <c r="P277" s="130">
        <f t="shared" si="32"/>
        <v>-313408.39660168625</v>
      </c>
      <c r="Q277" s="130">
        <f t="shared" si="30"/>
        <v>-265.60033610312394</v>
      </c>
      <c r="R277" s="112">
        <v>13157023.479999999</v>
      </c>
      <c r="S277" s="112">
        <v>4173719.17</v>
      </c>
      <c r="T277" s="112">
        <v>161921.36931483104</v>
      </c>
      <c r="U277" s="112">
        <v>6919676.3164386749</v>
      </c>
      <c r="V277" s="112">
        <v>774254.34802629496</v>
      </c>
      <c r="W277" s="112">
        <v>1278959.55</v>
      </c>
      <c r="X277" s="150">
        <f t="shared" si="31"/>
        <v>151507.27377980202</v>
      </c>
      <c r="Y277" s="150">
        <f t="shared" si="27"/>
        <v>128.39599472864577</v>
      </c>
      <c r="Z277" s="128">
        <f t="shared" si="29"/>
        <v>-464915.67038148828</v>
      </c>
      <c r="AA277" s="128">
        <f t="shared" si="28"/>
        <v>-393.99633083176974</v>
      </c>
    </row>
    <row r="278" spans="1:27" s="113" customFormat="1" ht="15" x14ac:dyDescent="0.2">
      <c r="A278" s="112">
        <v>892</v>
      </c>
      <c r="B278" s="112" t="s">
        <v>278</v>
      </c>
      <c r="C278" s="112">
        <v>13</v>
      </c>
      <c r="D278" s="112">
        <v>3592</v>
      </c>
      <c r="E278" s="112">
        <v>13112992.144770749</v>
      </c>
      <c r="F278" s="112">
        <v>5001002.93</v>
      </c>
      <c r="G278" s="112">
        <v>750020</v>
      </c>
      <c r="H278" s="112">
        <v>571870.27669731225</v>
      </c>
      <c r="I278" s="112">
        <v>5739920.8657654505</v>
      </c>
      <c r="J278" s="112">
        <v>603235.60351910163</v>
      </c>
      <c r="K278" s="112">
        <v>508333.85078588972</v>
      </c>
      <c r="L278" s="112">
        <v>-623488</v>
      </c>
      <c r="M278" s="112">
        <v>-183207.83</v>
      </c>
      <c r="N278" s="112">
        <v>29066.826807747737</v>
      </c>
      <c r="O278" s="112">
        <v>-325331.08791459253</v>
      </c>
      <c r="P278" s="130">
        <f t="shared" si="32"/>
        <v>-1041568.7091098372</v>
      </c>
      <c r="Q278" s="130">
        <f t="shared" si="30"/>
        <v>-289.9690170127609</v>
      </c>
      <c r="R278" s="112">
        <v>24247770.379999999</v>
      </c>
      <c r="S278" s="112">
        <v>11138106.6</v>
      </c>
      <c r="T278" s="112">
        <v>857679.10881473671</v>
      </c>
      <c r="U278" s="112">
        <v>9456232.0882212427</v>
      </c>
      <c r="V278" s="112">
        <v>2011872.2560610052</v>
      </c>
      <c r="W278" s="112">
        <v>-56675.829999999987</v>
      </c>
      <c r="X278" s="150">
        <f t="shared" si="31"/>
        <v>-840556.15690301359</v>
      </c>
      <c r="Y278" s="150">
        <f t="shared" si="27"/>
        <v>-234.00783878146257</v>
      </c>
      <c r="Z278" s="128">
        <f t="shared" si="29"/>
        <v>-201012.5522068236</v>
      </c>
      <c r="AA278" s="128">
        <f t="shared" si="28"/>
        <v>-55.961178231298334</v>
      </c>
    </row>
    <row r="279" spans="1:27" s="113" customFormat="1" ht="15" x14ac:dyDescent="0.2">
      <c r="A279" s="112">
        <v>893</v>
      </c>
      <c r="B279" s="112" t="s">
        <v>279</v>
      </c>
      <c r="C279" s="112">
        <v>15</v>
      </c>
      <c r="D279" s="112">
        <v>7434</v>
      </c>
      <c r="E279" s="112">
        <v>21479853.46668312</v>
      </c>
      <c r="F279" s="112">
        <v>10637703.15</v>
      </c>
      <c r="G279" s="112">
        <v>2853310</v>
      </c>
      <c r="H279" s="112">
        <v>2189060.7491476196</v>
      </c>
      <c r="I279" s="112">
        <v>8113315.1270609815</v>
      </c>
      <c r="J279" s="112">
        <v>1479469.4876859388</v>
      </c>
      <c r="K279" s="112">
        <v>-485579.53028233338</v>
      </c>
      <c r="L279" s="112">
        <v>-461903</v>
      </c>
      <c r="M279" s="112">
        <v>304090.17</v>
      </c>
      <c r="N279" s="112">
        <v>65346.186569545047</v>
      </c>
      <c r="O279" s="112">
        <v>-673304.92972079094</v>
      </c>
      <c r="P279" s="130">
        <f t="shared" si="32"/>
        <v>2541653.9437778443</v>
      </c>
      <c r="Q279" s="130">
        <f t="shared" si="30"/>
        <v>341.89587621439927</v>
      </c>
      <c r="R279" s="112">
        <v>52432514.799999997</v>
      </c>
      <c r="S279" s="112">
        <v>23983238.59</v>
      </c>
      <c r="T279" s="112">
        <v>3283107.6364264456</v>
      </c>
      <c r="U279" s="112">
        <v>19946749.416236259</v>
      </c>
      <c r="V279" s="112">
        <v>4934230.6697417554</v>
      </c>
      <c r="W279" s="112">
        <v>2695497.17</v>
      </c>
      <c r="X279" s="150">
        <f t="shared" si="31"/>
        <v>2410308.682404466</v>
      </c>
      <c r="Y279" s="150">
        <f t="shared" si="27"/>
        <v>324.22769470062764</v>
      </c>
      <c r="Z279" s="128">
        <f t="shared" si="29"/>
        <v>131345.26137337834</v>
      </c>
      <c r="AA279" s="128">
        <f t="shared" si="28"/>
        <v>17.668181513771636</v>
      </c>
    </row>
    <row r="280" spans="1:27" s="113" customFormat="1" ht="15" x14ac:dyDescent="0.2">
      <c r="A280" s="112">
        <v>895</v>
      </c>
      <c r="B280" s="112" t="s">
        <v>280</v>
      </c>
      <c r="C280" s="112">
        <v>2</v>
      </c>
      <c r="D280" s="112">
        <v>15092</v>
      </c>
      <c r="E280" s="112">
        <v>44029727.873877093</v>
      </c>
      <c r="F280" s="112">
        <v>24834029.699999999</v>
      </c>
      <c r="G280" s="112">
        <v>5459516</v>
      </c>
      <c r="H280" s="112">
        <v>4312668.7703445423</v>
      </c>
      <c r="I280" s="112">
        <v>3811229.5311405361</v>
      </c>
      <c r="J280" s="112">
        <v>2537519.5873276275</v>
      </c>
      <c r="K280" s="112">
        <v>678745.99915357633</v>
      </c>
      <c r="L280" s="112">
        <v>-1670436</v>
      </c>
      <c r="M280" s="112">
        <v>571425.11</v>
      </c>
      <c r="N280" s="112">
        <v>165165.99025507801</v>
      </c>
      <c r="O280" s="112">
        <v>-1366897.7669284607</v>
      </c>
      <c r="P280" s="130">
        <f t="shared" si="32"/>
        <v>-4696760.9525841922</v>
      </c>
      <c r="Q280" s="130">
        <f t="shared" si="30"/>
        <v>-311.20865044952239</v>
      </c>
      <c r="R280" s="112">
        <v>109032108.0678</v>
      </c>
      <c r="S280" s="112">
        <v>59175466.380000003</v>
      </c>
      <c r="T280" s="112">
        <v>6468050.6371553447</v>
      </c>
      <c r="U280" s="112">
        <v>27231424.071499132</v>
      </c>
      <c r="V280" s="112">
        <v>8462970.7317899838</v>
      </c>
      <c r="W280" s="112">
        <v>4360505.1100000003</v>
      </c>
      <c r="X280" s="150">
        <f t="shared" si="31"/>
        <v>-3333691.1373555362</v>
      </c>
      <c r="Y280" s="150">
        <f t="shared" si="27"/>
        <v>-220.8912759975839</v>
      </c>
      <c r="Z280" s="128">
        <f t="shared" si="29"/>
        <v>-1363069.8152286559</v>
      </c>
      <c r="AA280" s="128">
        <f t="shared" si="28"/>
        <v>-90.317374451938505</v>
      </c>
    </row>
    <row r="281" spans="1:27" s="113" customFormat="1" ht="15" x14ac:dyDescent="0.2">
      <c r="A281" s="112">
        <v>905</v>
      </c>
      <c r="B281" s="112" t="s">
        <v>281</v>
      </c>
      <c r="C281" s="112">
        <v>15</v>
      </c>
      <c r="D281" s="112">
        <v>67988</v>
      </c>
      <c r="E281" s="112">
        <v>199115250.09618545</v>
      </c>
      <c r="F281" s="112">
        <v>114444921.64</v>
      </c>
      <c r="G281" s="112">
        <v>26023289</v>
      </c>
      <c r="H281" s="112">
        <v>21987926.775526851</v>
      </c>
      <c r="I281" s="112">
        <v>24850189.346318688</v>
      </c>
      <c r="J281" s="112">
        <v>10185511.302116241</v>
      </c>
      <c r="K281" s="112">
        <v>-14660741.097493727</v>
      </c>
      <c r="L281" s="112">
        <v>27838294</v>
      </c>
      <c r="M281" s="112">
        <v>7897735.4400000004</v>
      </c>
      <c r="N281" s="112">
        <v>758095.99238419742</v>
      </c>
      <c r="O281" s="112">
        <v>-6157742.2063299883</v>
      </c>
      <c r="P281" s="130">
        <f t="shared" si="32"/>
        <v>14052230.096336782</v>
      </c>
      <c r="Q281" s="130">
        <f t="shared" si="30"/>
        <v>206.68691675496825</v>
      </c>
      <c r="R281" s="112">
        <v>471916607.30000001</v>
      </c>
      <c r="S281" s="112">
        <v>270972697.68000001</v>
      </c>
      <c r="T281" s="112">
        <v>32977033.795899317</v>
      </c>
      <c r="U281" s="112">
        <v>78686458.762830481</v>
      </c>
      <c r="V281" s="112">
        <v>33970056.61300391</v>
      </c>
      <c r="W281" s="112">
        <v>61759318.439999998</v>
      </c>
      <c r="X281" s="150">
        <f t="shared" si="31"/>
        <v>6448957.9917337298</v>
      </c>
      <c r="Y281" s="150">
        <f t="shared" si="27"/>
        <v>94.854356529589481</v>
      </c>
      <c r="Z281" s="128">
        <f t="shared" si="29"/>
        <v>7603272.1046030521</v>
      </c>
      <c r="AA281" s="128">
        <f t="shared" si="28"/>
        <v>111.83256022537877</v>
      </c>
    </row>
    <row r="282" spans="1:27" s="113" customFormat="1" ht="15" x14ac:dyDescent="0.2">
      <c r="A282" s="112">
        <v>908</v>
      </c>
      <c r="B282" s="112" t="s">
        <v>282</v>
      </c>
      <c r="C282" s="112">
        <v>6</v>
      </c>
      <c r="D282" s="112">
        <v>20703</v>
      </c>
      <c r="E282" s="112">
        <v>57633300.904209584</v>
      </c>
      <c r="F282" s="112">
        <v>31541123.18</v>
      </c>
      <c r="G282" s="112">
        <v>5999328</v>
      </c>
      <c r="H282" s="112">
        <v>4490077.4488342898</v>
      </c>
      <c r="I282" s="112">
        <v>8214278.7896325123</v>
      </c>
      <c r="J282" s="112">
        <v>2874843.08198837</v>
      </c>
      <c r="K282" s="112">
        <v>-2366758.386520341</v>
      </c>
      <c r="L282" s="112">
        <v>867643</v>
      </c>
      <c r="M282" s="112">
        <v>2173083.02</v>
      </c>
      <c r="N282" s="112">
        <v>225130.2824985724</v>
      </c>
      <c r="O282" s="112">
        <v>-1875091.7352716618</v>
      </c>
      <c r="P282" s="130">
        <f t="shared" si="32"/>
        <v>-5489644.2230478302</v>
      </c>
      <c r="Q282" s="130">
        <f t="shared" si="30"/>
        <v>-265.1617747692523</v>
      </c>
      <c r="R282" s="112">
        <v>147399612.25</v>
      </c>
      <c r="S282" s="112">
        <v>79044236.920000002</v>
      </c>
      <c r="T282" s="112">
        <v>6734124.471490371</v>
      </c>
      <c r="U282" s="112">
        <v>36222669.449767619</v>
      </c>
      <c r="V282" s="112">
        <v>9587990.1707395967</v>
      </c>
      <c r="W282" s="112">
        <v>9040054.0199999996</v>
      </c>
      <c r="X282" s="150">
        <f t="shared" si="31"/>
        <v>-6770537.2180024087</v>
      </c>
      <c r="Y282" s="150">
        <f t="shared" si="27"/>
        <v>-327.03169675904019</v>
      </c>
      <c r="Z282" s="128">
        <f t="shared" si="29"/>
        <v>1280892.9949545786</v>
      </c>
      <c r="AA282" s="128">
        <f t="shared" si="28"/>
        <v>61.869921989787883</v>
      </c>
    </row>
    <row r="283" spans="1:27" s="113" customFormat="1" ht="15" x14ac:dyDescent="0.2">
      <c r="A283" s="112">
        <v>915</v>
      </c>
      <c r="B283" s="112" t="s">
        <v>283</v>
      </c>
      <c r="C283" s="112">
        <v>11</v>
      </c>
      <c r="D283" s="112">
        <v>19759</v>
      </c>
      <c r="E283" s="112">
        <v>50055270.061501116</v>
      </c>
      <c r="F283" s="112">
        <v>31055950.129999999</v>
      </c>
      <c r="G283" s="112">
        <v>6748900</v>
      </c>
      <c r="H283" s="112">
        <v>3768855.1258751475</v>
      </c>
      <c r="I283" s="112">
        <v>3823800.4783983133</v>
      </c>
      <c r="J283" s="112">
        <v>3287250.6487636585</v>
      </c>
      <c r="K283" s="112">
        <v>-283286.14605132048</v>
      </c>
      <c r="L283" s="112">
        <v>-2359100</v>
      </c>
      <c r="M283" s="112">
        <v>2430891.6800000002</v>
      </c>
      <c r="N283" s="112">
        <v>199550.1023414637</v>
      </c>
      <c r="O283" s="112">
        <v>-1789592.6965769583</v>
      </c>
      <c r="P283" s="130">
        <f t="shared" si="32"/>
        <v>-3172050.7387508154</v>
      </c>
      <c r="Q283" s="130">
        <f t="shared" si="30"/>
        <v>-160.53700788252519</v>
      </c>
      <c r="R283" s="112">
        <v>150329927.39000002</v>
      </c>
      <c r="S283" s="112">
        <v>73267049.439999998</v>
      </c>
      <c r="T283" s="112">
        <v>5652450.2799493745</v>
      </c>
      <c r="U283" s="112">
        <v>50691194.182217486</v>
      </c>
      <c r="V283" s="112">
        <v>10963425.13668745</v>
      </c>
      <c r="W283" s="112">
        <v>6820691.6799999997</v>
      </c>
      <c r="X283" s="150">
        <f t="shared" si="31"/>
        <v>-2935116.6711457074</v>
      </c>
      <c r="Y283" s="150">
        <f t="shared" si="27"/>
        <v>-148.54581057471063</v>
      </c>
      <c r="Z283" s="128">
        <f t="shared" si="29"/>
        <v>-236934.06760510802</v>
      </c>
      <c r="AA283" s="128">
        <f t="shared" si="28"/>
        <v>-11.991197307814566</v>
      </c>
    </row>
    <row r="284" spans="1:27" s="113" customFormat="1" ht="15" x14ac:dyDescent="0.2">
      <c r="A284" s="112">
        <v>918</v>
      </c>
      <c r="B284" s="112" t="s">
        <v>284</v>
      </c>
      <c r="C284" s="112">
        <v>2</v>
      </c>
      <c r="D284" s="112">
        <v>2228</v>
      </c>
      <c r="E284" s="112">
        <v>5529749.1294959411</v>
      </c>
      <c r="F284" s="112">
        <v>3595800.14</v>
      </c>
      <c r="G284" s="112">
        <v>957040</v>
      </c>
      <c r="H284" s="112">
        <v>511491.61477552878</v>
      </c>
      <c r="I284" s="112">
        <v>924810.06894124614</v>
      </c>
      <c r="J284" s="112">
        <v>506631.30124287377</v>
      </c>
      <c r="K284" s="112">
        <v>-17764.273498652965</v>
      </c>
      <c r="L284" s="112">
        <v>-498641</v>
      </c>
      <c r="M284" s="112">
        <v>-187648.24</v>
      </c>
      <c r="N284" s="112">
        <v>19362.618696579386</v>
      </c>
      <c r="O284" s="112">
        <v>-201792.22268199114</v>
      </c>
      <c r="P284" s="130">
        <f t="shared" si="32"/>
        <v>79540.877979644574</v>
      </c>
      <c r="Q284" s="130">
        <f t="shared" si="30"/>
        <v>35.700573599481409</v>
      </c>
      <c r="R284" s="112">
        <v>15551972.833800001</v>
      </c>
      <c r="S284" s="112">
        <v>7618735.6699999999</v>
      </c>
      <c r="T284" s="112">
        <v>767124.45147605625</v>
      </c>
      <c r="U284" s="112">
        <v>5283029.3399936585</v>
      </c>
      <c r="V284" s="112">
        <v>1689683.8533343424</v>
      </c>
      <c r="W284" s="112">
        <v>270750.76</v>
      </c>
      <c r="X284" s="150">
        <f t="shared" si="31"/>
        <v>77351.241004055366</v>
      </c>
      <c r="Y284" s="150">
        <f t="shared" si="27"/>
        <v>34.717792192125387</v>
      </c>
      <c r="Z284" s="128">
        <f t="shared" si="29"/>
        <v>2189.6369755892083</v>
      </c>
      <c r="AA284" s="128">
        <f t="shared" si="28"/>
        <v>0.98278140735601804</v>
      </c>
    </row>
    <row r="285" spans="1:27" s="113" customFormat="1" ht="15" x14ac:dyDescent="0.2">
      <c r="A285" s="112">
        <v>921</v>
      </c>
      <c r="B285" s="112" t="s">
        <v>285</v>
      </c>
      <c r="C285" s="112">
        <v>11</v>
      </c>
      <c r="D285" s="112">
        <v>1894</v>
      </c>
      <c r="E285" s="112">
        <v>6408657.2250495758</v>
      </c>
      <c r="F285" s="112">
        <v>2420900.9700000002</v>
      </c>
      <c r="G285" s="112">
        <v>800250</v>
      </c>
      <c r="H285" s="112">
        <v>520333.03367919242</v>
      </c>
      <c r="I285" s="112">
        <v>1133078.7824396209</v>
      </c>
      <c r="J285" s="112">
        <v>480885.13142659329</v>
      </c>
      <c r="K285" s="112">
        <v>716461.17453074642</v>
      </c>
      <c r="L285" s="112">
        <v>147597</v>
      </c>
      <c r="M285" s="112">
        <v>244949.48</v>
      </c>
      <c r="N285" s="112">
        <v>14197.27150609126</v>
      </c>
      <c r="O285" s="112">
        <v>-171541.50348280577</v>
      </c>
      <c r="P285" s="130">
        <f t="shared" si="32"/>
        <v>-101545.88495013583</v>
      </c>
      <c r="Q285" s="130">
        <f t="shared" si="30"/>
        <v>-53.614511589300861</v>
      </c>
      <c r="R285" s="112">
        <v>18414348.52</v>
      </c>
      <c r="S285" s="112">
        <v>5298028.17</v>
      </c>
      <c r="T285" s="112">
        <v>780384.62706997979</v>
      </c>
      <c r="U285" s="112">
        <v>9521307.6915020607</v>
      </c>
      <c r="V285" s="112">
        <v>1603816.8977849092</v>
      </c>
      <c r="W285" s="112">
        <v>1192796.48</v>
      </c>
      <c r="X285" s="150">
        <f t="shared" si="31"/>
        <v>-18014.6536430493</v>
      </c>
      <c r="Y285" s="150">
        <f t="shared" si="27"/>
        <v>-9.511432757681785</v>
      </c>
      <c r="Z285" s="128">
        <f t="shared" si="29"/>
        <v>-83531.231307086535</v>
      </c>
      <c r="AA285" s="128">
        <f t="shared" si="28"/>
        <v>-44.103078831619079</v>
      </c>
    </row>
    <row r="286" spans="1:27" s="113" customFormat="1" ht="15" x14ac:dyDescent="0.2">
      <c r="A286" s="112">
        <v>922</v>
      </c>
      <c r="B286" s="112" t="s">
        <v>286</v>
      </c>
      <c r="C286" s="112">
        <v>6</v>
      </c>
      <c r="D286" s="112">
        <v>4501</v>
      </c>
      <c r="E286" s="112">
        <v>12702021.896277152</v>
      </c>
      <c r="F286" s="112">
        <v>8337118.9500000002</v>
      </c>
      <c r="G286" s="112">
        <v>1357798</v>
      </c>
      <c r="H286" s="112">
        <v>528714.10857824213</v>
      </c>
      <c r="I286" s="112">
        <v>3897643.950650021</v>
      </c>
      <c r="J286" s="112">
        <v>731276.59880695282</v>
      </c>
      <c r="K286" s="112">
        <v>-129757.74247225582</v>
      </c>
      <c r="L286" s="112">
        <v>-1009067</v>
      </c>
      <c r="M286" s="112">
        <v>707014.67</v>
      </c>
      <c r="N286" s="112">
        <v>46732.860954971729</v>
      </c>
      <c r="O286" s="112">
        <v>-407660.14106447133</v>
      </c>
      <c r="P286" s="130">
        <f t="shared" si="32"/>
        <v>1357792.3591763098</v>
      </c>
      <c r="Q286" s="130">
        <f t="shared" si="30"/>
        <v>301.66459879500326</v>
      </c>
      <c r="R286" s="112">
        <v>28086924.07</v>
      </c>
      <c r="S286" s="112">
        <v>18399464.329999998</v>
      </c>
      <c r="T286" s="112">
        <v>792954.38833094353</v>
      </c>
      <c r="U286" s="112">
        <v>6526377.8443413228</v>
      </c>
      <c r="V286" s="112">
        <v>2438906.2781831902</v>
      </c>
      <c r="W286" s="112">
        <v>1055745.67</v>
      </c>
      <c r="X286" s="150">
        <f t="shared" si="31"/>
        <v>1126524.4408554584</v>
      </c>
      <c r="Y286" s="150">
        <f t="shared" si="27"/>
        <v>250.28314615762238</v>
      </c>
      <c r="Z286" s="128">
        <f t="shared" si="29"/>
        <v>231267.9183208514</v>
      </c>
      <c r="AA286" s="128">
        <f t="shared" si="28"/>
        <v>51.381452637380896</v>
      </c>
    </row>
    <row r="287" spans="1:27" s="113" customFormat="1" ht="15" x14ac:dyDescent="0.2">
      <c r="A287" s="112">
        <v>924</v>
      </c>
      <c r="B287" s="112" t="s">
        <v>287</v>
      </c>
      <c r="C287" s="112">
        <v>16</v>
      </c>
      <c r="D287" s="112">
        <v>2946</v>
      </c>
      <c r="E287" s="112">
        <v>8164434.023315696</v>
      </c>
      <c r="F287" s="112">
        <v>4491889.96</v>
      </c>
      <c r="G287" s="112">
        <v>795621</v>
      </c>
      <c r="H287" s="112">
        <v>607410.56555509614</v>
      </c>
      <c r="I287" s="112">
        <v>2629059.662792156</v>
      </c>
      <c r="J287" s="112">
        <v>699066.93696101569</v>
      </c>
      <c r="K287" s="112">
        <v>142262.69591691537</v>
      </c>
      <c r="L287" s="112">
        <v>196459</v>
      </c>
      <c r="M287" s="112">
        <v>326830.32</v>
      </c>
      <c r="N287" s="112">
        <v>23384.048332813414</v>
      </c>
      <c r="O287" s="112">
        <v>-266822.21185868309</v>
      </c>
      <c r="P287" s="130">
        <f t="shared" si="32"/>
        <v>1480727.9543836191</v>
      </c>
      <c r="Q287" s="130">
        <f t="shared" si="30"/>
        <v>502.62320243843146</v>
      </c>
      <c r="R287" s="112">
        <v>22324111.990000002</v>
      </c>
      <c r="S287" s="112">
        <v>9355504.6899999995</v>
      </c>
      <c r="T287" s="112">
        <v>910981.69248913962</v>
      </c>
      <c r="U287" s="112">
        <v>9736932.2717573345</v>
      </c>
      <c r="V287" s="112">
        <v>2331482.7032699832</v>
      </c>
      <c r="W287" s="112">
        <v>1318910.32</v>
      </c>
      <c r="X287" s="150">
        <f t="shared" si="31"/>
        <v>1329699.6875164546</v>
      </c>
      <c r="Y287" s="150">
        <f t="shared" si="27"/>
        <v>451.35766718141707</v>
      </c>
      <c r="Z287" s="128">
        <f t="shared" si="29"/>
        <v>151028.26686716452</v>
      </c>
      <c r="AA287" s="128">
        <f t="shared" si="28"/>
        <v>51.265535257014434</v>
      </c>
    </row>
    <row r="288" spans="1:27" s="113" customFormat="1" ht="15" x14ac:dyDescent="0.2">
      <c r="A288" s="112">
        <v>925</v>
      </c>
      <c r="B288" s="112" t="s">
        <v>288</v>
      </c>
      <c r="C288" s="112">
        <v>11</v>
      </c>
      <c r="D288" s="112">
        <v>3427</v>
      </c>
      <c r="E288" s="112">
        <v>10315377.299355853</v>
      </c>
      <c r="F288" s="112">
        <v>4616103.0999999996</v>
      </c>
      <c r="G288" s="112">
        <v>1113452</v>
      </c>
      <c r="H288" s="112">
        <v>2668208.3271883093</v>
      </c>
      <c r="I288" s="112">
        <v>1331027.0854831098</v>
      </c>
      <c r="J288" s="112">
        <v>775878.15613195556</v>
      </c>
      <c r="K288" s="112">
        <v>1247974.7162913063</v>
      </c>
      <c r="L288" s="112">
        <v>57085</v>
      </c>
      <c r="M288" s="112">
        <v>420868.19</v>
      </c>
      <c r="N288" s="112">
        <v>32990.22186988702</v>
      </c>
      <c r="O288" s="112">
        <v>-310386.87034613267</v>
      </c>
      <c r="P288" s="130">
        <f t="shared" si="32"/>
        <v>1637822.6272625811</v>
      </c>
      <c r="Q288" s="130">
        <f t="shared" si="30"/>
        <v>477.91731171945759</v>
      </c>
      <c r="R288" s="112">
        <v>24942508.59</v>
      </c>
      <c r="S288" s="112">
        <v>10572455.49</v>
      </c>
      <c r="T288" s="112">
        <v>4001723.1764717177</v>
      </c>
      <c r="U288" s="112">
        <v>8756228.8940404616</v>
      </c>
      <c r="V288" s="112">
        <v>2587658.4990995508</v>
      </c>
      <c r="W288" s="112">
        <v>1591405.19</v>
      </c>
      <c r="X288" s="150">
        <f t="shared" si="31"/>
        <v>2566962.6596117318</v>
      </c>
      <c r="Y288" s="150">
        <f t="shared" si="27"/>
        <v>749.04075273175715</v>
      </c>
      <c r="Z288" s="128">
        <f t="shared" si="29"/>
        <v>-929140.03234915063</v>
      </c>
      <c r="AA288" s="128">
        <f t="shared" si="28"/>
        <v>-271.12344101229957</v>
      </c>
    </row>
    <row r="289" spans="1:27" s="113" customFormat="1" ht="15" x14ac:dyDescent="0.2">
      <c r="A289" s="112">
        <v>927</v>
      </c>
      <c r="B289" s="112" t="s">
        <v>289</v>
      </c>
      <c r="C289" s="112">
        <v>33</v>
      </c>
      <c r="D289" s="112">
        <v>28913</v>
      </c>
      <c r="E289" s="112">
        <v>72018860.561137632</v>
      </c>
      <c r="F289" s="112">
        <v>52268226.600000001</v>
      </c>
      <c r="G289" s="112">
        <v>7467750</v>
      </c>
      <c r="H289" s="112">
        <v>3594767.3459453308</v>
      </c>
      <c r="I289" s="112">
        <v>16169370.467643324</v>
      </c>
      <c r="J289" s="112">
        <v>4126509.6138846353</v>
      </c>
      <c r="K289" s="112">
        <v>1377674.5288266833</v>
      </c>
      <c r="L289" s="112">
        <v>-3251789</v>
      </c>
      <c r="M289" s="112">
        <v>32240.05</v>
      </c>
      <c r="N289" s="112">
        <v>355723.85720560781</v>
      </c>
      <c r="O289" s="112">
        <v>-2618679.7730719973</v>
      </c>
      <c r="P289" s="130">
        <f t="shared" si="32"/>
        <v>7502933.1292959601</v>
      </c>
      <c r="Q289" s="130">
        <f t="shared" si="30"/>
        <v>259.50033304381975</v>
      </c>
      <c r="R289" s="112">
        <v>168991252.88</v>
      </c>
      <c r="S289" s="112">
        <v>129076130.76000001</v>
      </c>
      <c r="T289" s="112">
        <v>5391357.0599833876</v>
      </c>
      <c r="U289" s="112">
        <v>25692545.338957321</v>
      </c>
      <c r="V289" s="112">
        <v>13762467.198739575</v>
      </c>
      <c r="W289" s="112">
        <v>4248201.05</v>
      </c>
      <c r="X289" s="150">
        <f t="shared" si="31"/>
        <v>9179448.5276803076</v>
      </c>
      <c r="Y289" s="150">
        <f t="shared" si="27"/>
        <v>317.4851633410683</v>
      </c>
      <c r="Z289" s="128">
        <f t="shared" si="29"/>
        <v>-1676515.3983843476</v>
      </c>
      <c r="AA289" s="128">
        <f t="shared" si="28"/>
        <v>-57.984830297248557</v>
      </c>
    </row>
    <row r="290" spans="1:27" s="113" customFormat="1" ht="15" x14ac:dyDescent="0.2">
      <c r="A290" s="112">
        <v>931</v>
      </c>
      <c r="B290" s="112" t="s">
        <v>290</v>
      </c>
      <c r="C290" s="112">
        <v>13</v>
      </c>
      <c r="D290" s="112">
        <v>5951</v>
      </c>
      <c r="E290" s="112">
        <v>20309822.54251476</v>
      </c>
      <c r="F290" s="112">
        <v>7685548.9900000002</v>
      </c>
      <c r="G290" s="112">
        <v>1888507</v>
      </c>
      <c r="H290" s="112">
        <v>2019833.6391035118</v>
      </c>
      <c r="I290" s="112">
        <v>2648488.6662933729</v>
      </c>
      <c r="J290" s="112">
        <v>1305106.2896109242</v>
      </c>
      <c r="K290" s="112">
        <v>2423456.0997318863</v>
      </c>
      <c r="L290" s="112">
        <v>25848</v>
      </c>
      <c r="M290" s="112">
        <v>244252.13</v>
      </c>
      <c r="N290" s="112">
        <v>49500.448800215141</v>
      </c>
      <c r="O290" s="112">
        <v>-538988.11363578518</v>
      </c>
      <c r="P290" s="130">
        <f t="shared" si="32"/>
        <v>-2558269.3926106393</v>
      </c>
      <c r="Q290" s="130">
        <f t="shared" si="30"/>
        <v>-429.8889922047789</v>
      </c>
      <c r="R290" s="112">
        <v>51412641.539999999</v>
      </c>
      <c r="S290" s="112">
        <v>17614219.329999998</v>
      </c>
      <c r="T290" s="112">
        <v>3029304.3477362958</v>
      </c>
      <c r="U290" s="112">
        <v>23379226.368685968</v>
      </c>
      <c r="V290" s="112">
        <v>4352705.8415672462</v>
      </c>
      <c r="W290" s="112">
        <v>2158607.13</v>
      </c>
      <c r="X290" s="150">
        <f t="shared" si="31"/>
        <v>-878578.5220104903</v>
      </c>
      <c r="Y290" s="150">
        <f t="shared" si="27"/>
        <v>-147.63544312056635</v>
      </c>
      <c r="Z290" s="128">
        <f t="shared" si="29"/>
        <v>-1679690.870600149</v>
      </c>
      <c r="AA290" s="128">
        <f t="shared" si="28"/>
        <v>-282.25354908421258</v>
      </c>
    </row>
    <row r="291" spans="1:27" s="113" customFormat="1" ht="15" x14ac:dyDescent="0.2">
      <c r="A291" s="112">
        <v>934</v>
      </c>
      <c r="B291" s="112" t="s">
        <v>291</v>
      </c>
      <c r="C291" s="112">
        <v>14</v>
      </c>
      <c r="D291" s="112">
        <v>2671</v>
      </c>
      <c r="E291" s="112">
        <v>6708633.0461512301</v>
      </c>
      <c r="F291" s="112">
        <v>4339846.25</v>
      </c>
      <c r="G291" s="112">
        <v>831510</v>
      </c>
      <c r="H291" s="112">
        <v>573252.93218138977</v>
      </c>
      <c r="I291" s="112">
        <v>1794706.1165877422</v>
      </c>
      <c r="J291" s="112">
        <v>547954.72105108434</v>
      </c>
      <c r="K291" s="112">
        <v>387817.17312497686</v>
      </c>
      <c r="L291" s="112">
        <v>-757153</v>
      </c>
      <c r="M291" s="112">
        <v>-4105.7700000000004</v>
      </c>
      <c r="N291" s="112">
        <v>23808.279618509157</v>
      </c>
      <c r="O291" s="112">
        <v>-241915.18257791665</v>
      </c>
      <c r="P291" s="130">
        <f t="shared" si="32"/>
        <v>787088.47383455653</v>
      </c>
      <c r="Q291" s="130">
        <f t="shared" si="30"/>
        <v>294.67932378680513</v>
      </c>
      <c r="R291" s="112">
        <v>19279361.739999998</v>
      </c>
      <c r="S291" s="112">
        <v>9314274.8699999992</v>
      </c>
      <c r="T291" s="112">
        <v>859752.78666040162</v>
      </c>
      <c r="U291" s="112">
        <v>8058272.4897256438</v>
      </c>
      <c r="V291" s="112">
        <v>1827503.0426406444</v>
      </c>
      <c r="W291" s="112">
        <v>70251.23</v>
      </c>
      <c r="X291" s="150">
        <f t="shared" si="31"/>
        <v>850692.67902668938</v>
      </c>
      <c r="Y291" s="150">
        <f t="shared" si="27"/>
        <v>318.49220480220492</v>
      </c>
      <c r="Z291" s="128">
        <f t="shared" si="29"/>
        <v>-63604.205192132853</v>
      </c>
      <c r="AA291" s="128">
        <f t="shared" si="28"/>
        <v>-23.812881015399796</v>
      </c>
    </row>
    <row r="292" spans="1:27" s="113" customFormat="1" ht="15" x14ac:dyDescent="0.2">
      <c r="A292" s="112">
        <v>935</v>
      </c>
      <c r="B292" s="112" t="s">
        <v>292</v>
      </c>
      <c r="C292" s="112">
        <v>8</v>
      </c>
      <c r="D292" s="112">
        <v>2985</v>
      </c>
      <c r="E292" s="112">
        <v>11197851.46491023</v>
      </c>
      <c r="F292" s="112">
        <v>4241394.25</v>
      </c>
      <c r="G292" s="112">
        <v>1537473</v>
      </c>
      <c r="H292" s="112">
        <v>742677.3840519269</v>
      </c>
      <c r="I292" s="112">
        <v>1044712.5247062525</v>
      </c>
      <c r="J292" s="112">
        <v>624431.31486589718</v>
      </c>
      <c r="K292" s="112">
        <v>51133.37343081351</v>
      </c>
      <c r="L292" s="112">
        <v>23811</v>
      </c>
      <c r="M292" s="112">
        <v>-64994.42</v>
      </c>
      <c r="N292" s="112">
        <v>25660.203184761285</v>
      </c>
      <c r="O292" s="112">
        <v>-270354.4814657736</v>
      </c>
      <c r="P292" s="130">
        <f t="shared" si="32"/>
        <v>-3241907.3161363518</v>
      </c>
      <c r="Q292" s="130">
        <f t="shared" si="30"/>
        <v>-1086.0661025582417</v>
      </c>
      <c r="R292" s="112">
        <v>25567128.689999998</v>
      </c>
      <c r="S292" s="112">
        <v>9540368.6199999992</v>
      </c>
      <c r="T292" s="112">
        <v>1113852.0445042574</v>
      </c>
      <c r="U292" s="112">
        <v>8254430.9626605688</v>
      </c>
      <c r="V292" s="112">
        <v>2082562.8176878851</v>
      </c>
      <c r="W292" s="112">
        <v>1496289.58</v>
      </c>
      <c r="X292" s="150">
        <f t="shared" si="31"/>
        <v>-3079624.6651472896</v>
      </c>
      <c r="Y292" s="150">
        <f t="shared" si="27"/>
        <v>-1031.7000553257251</v>
      </c>
      <c r="Z292" s="128">
        <f t="shared" si="29"/>
        <v>-162282.65098906215</v>
      </c>
      <c r="AA292" s="128">
        <f t="shared" si="28"/>
        <v>-54.366047232516635</v>
      </c>
    </row>
    <row r="293" spans="1:27" s="113" customFormat="1" ht="15" x14ac:dyDescent="0.2">
      <c r="A293" s="112">
        <v>936</v>
      </c>
      <c r="B293" s="112" t="s">
        <v>293</v>
      </c>
      <c r="C293" s="112">
        <v>6</v>
      </c>
      <c r="D293" s="112">
        <v>6395</v>
      </c>
      <c r="E293" s="112">
        <v>17936871.373264641</v>
      </c>
      <c r="F293" s="112">
        <v>8777125.0899999999</v>
      </c>
      <c r="G293" s="112">
        <v>1973573</v>
      </c>
      <c r="H293" s="112">
        <v>2392355.660545724</v>
      </c>
      <c r="I293" s="112">
        <v>2404184.9586866875</v>
      </c>
      <c r="J293" s="112">
        <v>1381438.5529375491</v>
      </c>
      <c r="K293" s="112">
        <v>2013081.7288322644</v>
      </c>
      <c r="L293" s="112">
        <v>591969</v>
      </c>
      <c r="M293" s="112">
        <v>3340658.17</v>
      </c>
      <c r="N293" s="112">
        <v>55415.960234499944</v>
      </c>
      <c r="O293" s="112">
        <v>-579201.64454727713</v>
      </c>
      <c r="P293" s="130">
        <f t="shared" si="32"/>
        <v>4413729.1034248099</v>
      </c>
      <c r="Q293" s="130">
        <f t="shared" si="30"/>
        <v>690.18437895618604</v>
      </c>
      <c r="R293" s="112">
        <v>51174845.589999996</v>
      </c>
      <c r="S293" s="112">
        <v>19826770.469999999</v>
      </c>
      <c r="T293" s="112">
        <v>3588005.1027565347</v>
      </c>
      <c r="U293" s="112">
        <v>22653884.287847355</v>
      </c>
      <c r="V293" s="112">
        <v>4607284.2549322601</v>
      </c>
      <c r="W293" s="112">
        <v>5906200.1699999999</v>
      </c>
      <c r="X293" s="150">
        <f t="shared" si="31"/>
        <v>5407298.6955361515</v>
      </c>
      <c r="Y293" s="150">
        <f t="shared" si="27"/>
        <v>845.55100790244751</v>
      </c>
      <c r="Z293" s="128">
        <f t="shared" si="29"/>
        <v>-993569.59211134166</v>
      </c>
      <c r="AA293" s="128">
        <f t="shared" si="28"/>
        <v>-155.36662894626141</v>
      </c>
    </row>
    <row r="294" spans="1:27" s="113" customFormat="1" ht="15" x14ac:dyDescent="0.2">
      <c r="A294" s="112">
        <v>946</v>
      </c>
      <c r="B294" s="112" t="s">
        <v>294</v>
      </c>
      <c r="C294" s="112">
        <v>15</v>
      </c>
      <c r="D294" s="112">
        <v>6287</v>
      </c>
      <c r="E294" s="112">
        <v>21688985.316721935</v>
      </c>
      <c r="F294" s="112">
        <v>9603879.2799999993</v>
      </c>
      <c r="G294" s="112">
        <v>2146197</v>
      </c>
      <c r="H294" s="112">
        <v>1556549.8906638299</v>
      </c>
      <c r="I294" s="112">
        <v>6690517.8020072356</v>
      </c>
      <c r="J294" s="112">
        <v>1336187.8932484281</v>
      </c>
      <c r="K294" s="112">
        <v>-143352.98486907966</v>
      </c>
      <c r="L294" s="112">
        <v>699723</v>
      </c>
      <c r="M294" s="112">
        <v>-84053.65</v>
      </c>
      <c r="N294" s="112">
        <v>57470.297701156531</v>
      </c>
      <c r="O294" s="112">
        <v>-569419.97486610338</v>
      </c>
      <c r="P294" s="130">
        <f t="shared" si="32"/>
        <v>-395286.76283646375</v>
      </c>
      <c r="Q294" s="130">
        <f t="shared" si="30"/>
        <v>-62.873669927861265</v>
      </c>
      <c r="R294" s="112">
        <v>48855124.140000001</v>
      </c>
      <c r="S294" s="112">
        <v>21525191.010000002</v>
      </c>
      <c r="T294" s="112">
        <v>2334481.0483249654</v>
      </c>
      <c r="U294" s="112">
        <v>17551745.247270092</v>
      </c>
      <c r="V294" s="112">
        <v>4456367.1899150303</v>
      </c>
      <c r="W294" s="112">
        <v>2761866.35</v>
      </c>
      <c r="X294" s="150">
        <f t="shared" si="31"/>
        <v>-225473.29448991269</v>
      </c>
      <c r="Y294" s="150">
        <f t="shared" si="27"/>
        <v>-35.863415697457086</v>
      </c>
      <c r="Z294" s="128">
        <f t="shared" si="29"/>
        <v>-169813.46834655106</v>
      </c>
      <c r="AA294" s="128">
        <f t="shared" si="28"/>
        <v>-27.010254230404176</v>
      </c>
    </row>
    <row r="295" spans="1:27" s="113" customFormat="1" ht="15" x14ac:dyDescent="0.2">
      <c r="A295" s="112">
        <v>976</v>
      </c>
      <c r="B295" s="112" t="s">
        <v>295</v>
      </c>
      <c r="C295" s="112">
        <v>19</v>
      </c>
      <c r="D295" s="112">
        <v>3788</v>
      </c>
      <c r="E295" s="112">
        <v>11374277.159036014</v>
      </c>
      <c r="F295" s="112">
        <v>4526425.38</v>
      </c>
      <c r="G295" s="112">
        <v>1306794</v>
      </c>
      <c r="H295" s="112">
        <v>643897.87871704274</v>
      </c>
      <c r="I295" s="112">
        <v>3369467.153410973</v>
      </c>
      <c r="J295" s="112">
        <v>808559.12957031373</v>
      </c>
      <c r="K295" s="112">
        <v>-127900.7688860496</v>
      </c>
      <c r="L295" s="112">
        <v>-312854</v>
      </c>
      <c r="M295" s="112">
        <v>-163577.29</v>
      </c>
      <c r="N295" s="112">
        <v>32606.825995456216</v>
      </c>
      <c r="O295" s="112">
        <v>-343083.00696561154</v>
      </c>
      <c r="P295" s="130">
        <f t="shared" si="32"/>
        <v>-1633941.8571938891</v>
      </c>
      <c r="Q295" s="130">
        <f t="shared" si="30"/>
        <v>-431.3468472000763</v>
      </c>
      <c r="R295" s="112">
        <v>36043527.739999995</v>
      </c>
      <c r="S295" s="112">
        <v>11409766.699999999</v>
      </c>
      <c r="T295" s="112">
        <v>965704.60345509381</v>
      </c>
      <c r="U295" s="112">
        <v>18313109.73889447</v>
      </c>
      <c r="V295" s="112">
        <v>2696653.9618642372</v>
      </c>
      <c r="W295" s="112">
        <v>830362.71</v>
      </c>
      <c r="X295" s="150">
        <f t="shared" si="31"/>
        <v>-1827930.0257861987</v>
      </c>
      <c r="Y295" s="150">
        <f t="shared" si="27"/>
        <v>-482.55808494883809</v>
      </c>
      <c r="Z295" s="128">
        <f t="shared" si="29"/>
        <v>193988.16859230958</v>
      </c>
      <c r="AA295" s="128">
        <f t="shared" si="28"/>
        <v>51.211237748761768</v>
      </c>
    </row>
    <row r="296" spans="1:27" s="113" customFormat="1" ht="15" x14ac:dyDescent="0.2">
      <c r="A296" s="112">
        <v>977</v>
      </c>
      <c r="B296" s="112" t="s">
        <v>296</v>
      </c>
      <c r="C296" s="112">
        <v>17</v>
      </c>
      <c r="D296" s="112">
        <v>15293</v>
      </c>
      <c r="E296" s="112">
        <v>49680313.886188269</v>
      </c>
      <c r="F296" s="112">
        <v>27225898.920000002</v>
      </c>
      <c r="G296" s="112">
        <v>5202845</v>
      </c>
      <c r="H296" s="112">
        <v>2902360.1765853451</v>
      </c>
      <c r="I296" s="112">
        <v>15744153.191247674</v>
      </c>
      <c r="J296" s="112">
        <v>2416576.1051449152</v>
      </c>
      <c r="K296" s="112">
        <v>-576692.41300287575</v>
      </c>
      <c r="L296" s="112">
        <v>188829</v>
      </c>
      <c r="M296" s="112">
        <v>-853767.47</v>
      </c>
      <c r="N296" s="112">
        <v>136759.64991460691</v>
      </c>
      <c r="O296" s="112">
        <v>-1385102.5410573117</v>
      </c>
      <c r="P296" s="130">
        <f t="shared" si="32"/>
        <v>1321545.7326440886</v>
      </c>
      <c r="Q296" s="130">
        <f t="shared" si="30"/>
        <v>86.415074389857352</v>
      </c>
      <c r="R296" s="112">
        <v>112336640.69448</v>
      </c>
      <c r="S296" s="112">
        <v>55995213.960000001</v>
      </c>
      <c r="T296" s="112">
        <v>4352899.2345770579</v>
      </c>
      <c r="U296" s="112">
        <v>39889514.264345601</v>
      </c>
      <c r="V296" s="112">
        <v>8059607.8749968307</v>
      </c>
      <c r="W296" s="112">
        <v>4537906.53</v>
      </c>
      <c r="X296" s="150">
        <f t="shared" si="31"/>
        <v>498501.16943947971</v>
      </c>
      <c r="Y296" s="150">
        <f t="shared" si="27"/>
        <v>32.596689298337786</v>
      </c>
      <c r="Z296" s="128">
        <f t="shared" si="29"/>
        <v>823044.56320460886</v>
      </c>
      <c r="AA296" s="128">
        <f t="shared" si="28"/>
        <v>53.818385091519573</v>
      </c>
    </row>
    <row r="297" spans="1:27" s="113" customFormat="1" ht="15" x14ac:dyDescent="0.2">
      <c r="A297" s="112">
        <v>980</v>
      </c>
      <c r="B297" s="112" t="s">
        <v>297</v>
      </c>
      <c r="C297" s="112">
        <v>6</v>
      </c>
      <c r="D297" s="112">
        <v>33607</v>
      </c>
      <c r="E297" s="112">
        <v>97371504.679066405</v>
      </c>
      <c r="F297" s="112">
        <v>54361245.07</v>
      </c>
      <c r="G297" s="112">
        <v>7553283</v>
      </c>
      <c r="H297" s="112">
        <v>7076019.1276118411</v>
      </c>
      <c r="I297" s="112">
        <v>27428791.935371276</v>
      </c>
      <c r="J297" s="112">
        <v>4337108.9506507665</v>
      </c>
      <c r="K297" s="112">
        <v>333869.35435929714</v>
      </c>
      <c r="L297" s="112">
        <v>-3580173</v>
      </c>
      <c r="M297" s="112">
        <v>-450617.45</v>
      </c>
      <c r="N297" s="112">
        <v>373473.67738897045</v>
      </c>
      <c r="O297" s="112">
        <v>-3043820.1201407881</v>
      </c>
      <c r="P297" s="130">
        <f t="shared" si="32"/>
        <v>-2982324.1338250488</v>
      </c>
      <c r="Q297" s="130">
        <f t="shared" si="30"/>
        <v>-88.741159098552345</v>
      </c>
      <c r="R297" s="112">
        <v>207724793.22</v>
      </c>
      <c r="S297" s="112">
        <v>133351479.63</v>
      </c>
      <c r="T297" s="112">
        <v>10612465.84518401</v>
      </c>
      <c r="U297" s="112">
        <v>41953767.270995051</v>
      </c>
      <c r="V297" s="112">
        <v>14464844.446224453</v>
      </c>
      <c r="W297" s="112">
        <v>3522492.55</v>
      </c>
      <c r="X297" s="150">
        <f t="shared" si="31"/>
        <v>-3819743.4775964916</v>
      </c>
      <c r="Y297" s="150">
        <f t="shared" si="27"/>
        <v>-113.65916260292474</v>
      </c>
      <c r="Z297" s="128">
        <f t="shared" si="29"/>
        <v>837419.34377144277</v>
      </c>
      <c r="AA297" s="128">
        <f t="shared" si="28"/>
        <v>24.918003504372386</v>
      </c>
    </row>
    <row r="298" spans="1:27" s="113" customFormat="1" ht="15" x14ac:dyDescent="0.2">
      <c r="A298" s="112">
        <v>981</v>
      </c>
      <c r="B298" s="112" t="s">
        <v>298</v>
      </c>
      <c r="C298" s="112">
        <v>5</v>
      </c>
      <c r="D298" s="112">
        <v>2237</v>
      </c>
      <c r="E298" s="112">
        <v>5548107.6688478235</v>
      </c>
      <c r="F298" s="112">
        <v>3742565.3</v>
      </c>
      <c r="G298" s="112">
        <v>619865</v>
      </c>
      <c r="H298" s="112">
        <v>243290.72412499742</v>
      </c>
      <c r="I298" s="112">
        <v>1060822.8268672123</v>
      </c>
      <c r="J298" s="112">
        <v>494952.95535434224</v>
      </c>
      <c r="K298" s="112">
        <v>660669.82322699786</v>
      </c>
      <c r="L298" s="112">
        <v>-529170</v>
      </c>
      <c r="M298" s="112">
        <v>12981.64</v>
      </c>
      <c r="N298" s="112">
        <v>20513.883193165748</v>
      </c>
      <c r="O298" s="112">
        <v>-202607.36182208895</v>
      </c>
      <c r="P298" s="130">
        <f t="shared" si="32"/>
        <v>575777.12209680304</v>
      </c>
      <c r="Q298" s="130">
        <f t="shared" si="30"/>
        <v>257.38807424980018</v>
      </c>
      <c r="R298" s="112">
        <v>13990671.5</v>
      </c>
      <c r="S298" s="112">
        <v>8153937.5800000001</v>
      </c>
      <c r="T298" s="112">
        <v>364882.35173807642</v>
      </c>
      <c r="U298" s="112">
        <v>4651275.1013396792</v>
      </c>
      <c r="V298" s="112">
        <v>1650734.9916412393</v>
      </c>
      <c r="W298" s="112">
        <v>103676.64</v>
      </c>
      <c r="X298" s="150">
        <f t="shared" si="31"/>
        <v>933835.16471899673</v>
      </c>
      <c r="Y298" s="150">
        <f t="shared" si="27"/>
        <v>417.4497830661586</v>
      </c>
      <c r="Z298" s="128">
        <f t="shared" si="29"/>
        <v>-358058.04262219369</v>
      </c>
      <c r="AA298" s="128">
        <f t="shared" si="28"/>
        <v>-160.06170881635839</v>
      </c>
    </row>
    <row r="299" spans="1:27" s="113" customFormat="1" ht="15" x14ac:dyDescent="0.2">
      <c r="A299" s="112">
        <v>989</v>
      </c>
      <c r="B299" s="112" t="s">
        <v>299</v>
      </c>
      <c r="C299" s="112">
        <v>14</v>
      </c>
      <c r="D299" s="112">
        <v>5406</v>
      </c>
      <c r="E299" s="112">
        <v>13734437.982753761</v>
      </c>
      <c r="F299" s="112">
        <v>8736940.4600000009</v>
      </c>
      <c r="G299" s="112">
        <v>2115816</v>
      </c>
      <c r="H299" s="112">
        <v>1442960.0075253304</v>
      </c>
      <c r="I299" s="112">
        <v>2879798.8735975153</v>
      </c>
      <c r="J299" s="112">
        <v>1132554.4509556792</v>
      </c>
      <c r="K299" s="112">
        <v>-955924.69870101451</v>
      </c>
      <c r="L299" s="112">
        <v>-474048</v>
      </c>
      <c r="M299" s="112">
        <v>612359.59</v>
      </c>
      <c r="N299" s="112">
        <v>47307.850284687302</v>
      </c>
      <c r="O299" s="112">
        <v>-489626.91015208443</v>
      </c>
      <c r="P299" s="130">
        <f t="shared" si="32"/>
        <v>1313699.6407563537</v>
      </c>
      <c r="Q299" s="130">
        <f t="shared" si="30"/>
        <v>243.00770269262927</v>
      </c>
      <c r="R299" s="112">
        <v>42678682.68</v>
      </c>
      <c r="S299" s="112">
        <v>18469420.52</v>
      </c>
      <c r="T299" s="112">
        <v>2164121.3116671289</v>
      </c>
      <c r="U299" s="112">
        <v>16722187.228423882</v>
      </c>
      <c r="V299" s="112">
        <v>3777222.1418359703</v>
      </c>
      <c r="W299" s="112">
        <v>2254127.59</v>
      </c>
      <c r="X299" s="150">
        <f t="shared" si="31"/>
        <v>708396.11192698032</v>
      </c>
      <c r="Y299" s="150">
        <f t="shared" si="27"/>
        <v>131.03886643118392</v>
      </c>
      <c r="Z299" s="128">
        <f t="shared" si="29"/>
        <v>605303.52882937342</v>
      </c>
      <c r="AA299" s="128">
        <f t="shared" si="28"/>
        <v>111.96883626144532</v>
      </c>
    </row>
    <row r="300" spans="1:27" s="113" customFormat="1" ht="15" x14ac:dyDescent="0.2">
      <c r="A300" s="112">
        <v>992</v>
      </c>
      <c r="B300" s="112" t="s">
        <v>300</v>
      </c>
      <c r="C300" s="112">
        <v>13</v>
      </c>
      <c r="D300" s="112">
        <v>18120</v>
      </c>
      <c r="E300" s="112">
        <v>57384013.298834547</v>
      </c>
      <c r="F300" s="112">
        <v>28592028.25</v>
      </c>
      <c r="G300" s="112">
        <v>5648948</v>
      </c>
      <c r="H300" s="112">
        <v>4984797.5337614678</v>
      </c>
      <c r="I300" s="112">
        <v>7127413.1408729665</v>
      </c>
      <c r="J300" s="112">
        <v>2999709.2819272261</v>
      </c>
      <c r="K300" s="112">
        <v>-217370.51605603099</v>
      </c>
      <c r="L300" s="112">
        <v>-837101</v>
      </c>
      <c r="M300" s="112">
        <v>338158.22</v>
      </c>
      <c r="N300" s="112">
        <v>175911.02622212531</v>
      </c>
      <c r="O300" s="112">
        <v>-1641146.8020635904</v>
      </c>
      <c r="P300" s="130">
        <f t="shared" si="32"/>
        <v>-10212666.164170377</v>
      </c>
      <c r="Q300" s="130">
        <f t="shared" si="30"/>
        <v>-563.61292296746012</v>
      </c>
      <c r="R300" s="112">
        <v>140099891.25999999</v>
      </c>
      <c r="S300" s="112">
        <v>64971885.43</v>
      </c>
      <c r="T300" s="112">
        <v>7476095.3324408503</v>
      </c>
      <c r="U300" s="112">
        <v>43171683.03252621</v>
      </c>
      <c r="V300" s="112">
        <v>10004435.821346484</v>
      </c>
      <c r="W300" s="112">
        <v>5150005.22</v>
      </c>
      <c r="X300" s="150">
        <f t="shared" si="31"/>
        <v>-9325786.4236864448</v>
      </c>
      <c r="Y300" s="150">
        <f t="shared" si="27"/>
        <v>-514.66812492750796</v>
      </c>
      <c r="Z300" s="128">
        <f t="shared" si="29"/>
        <v>-886879.7404839322</v>
      </c>
      <c r="AA300" s="128">
        <f t="shared" si="28"/>
        <v>-48.944798039952111</v>
      </c>
    </row>
  </sheetData>
  <pageMargins left="0.7" right="0.7" top="0.75" bottom="0.75" header="0.3" footer="0.3"/>
  <pageSetup paperSize="9" orientation="portrait" r:id="rId1"/>
  <ignoredErrors>
    <ignoredError sqref="P7:P8 X7 P9:P300 Z7"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2"/>
  <dimension ref="A1:AH307"/>
  <sheetViews>
    <sheetView zoomScale="70" zoomScaleNormal="70" workbookViewId="0"/>
  </sheetViews>
  <sheetFormatPr defaultColWidth="8.625" defaultRowHeight="12.75" x14ac:dyDescent="0.2"/>
  <cols>
    <col min="1" max="1" width="4.625" style="7" customWidth="1"/>
    <col min="2" max="2" width="19.375" style="7" customWidth="1"/>
    <col min="3" max="3" width="8.375" style="7" bestFit="1" customWidth="1"/>
    <col min="4" max="4" width="6.75" style="7" customWidth="1"/>
    <col min="5" max="5" width="14.125" style="8" customWidth="1"/>
    <col min="6" max="6" width="21.375" style="8" customWidth="1"/>
    <col min="7" max="8" width="26.125" style="8" customWidth="1"/>
    <col min="9" max="9" width="16.125" style="8" customWidth="1"/>
    <col min="10" max="15" width="20.625" style="8" customWidth="1"/>
    <col min="16" max="20" width="24.875" style="8" customWidth="1"/>
    <col min="21" max="24" width="15.5" style="8" customWidth="1"/>
    <col min="25" max="25" width="20.375" style="8" customWidth="1"/>
    <col min="26" max="26" width="13.125" style="9" customWidth="1"/>
    <col min="27" max="27" width="13.875" style="10" customWidth="1"/>
    <col min="28" max="28" width="19" style="10" customWidth="1"/>
    <col min="29" max="29" width="18.5" style="10" customWidth="1"/>
    <col min="30" max="33" width="24.125" style="4" customWidth="1"/>
    <col min="34" max="34" width="24.125" style="11" customWidth="1"/>
    <col min="35" max="16384" width="8.625" style="2"/>
  </cols>
  <sheetData>
    <row r="1" spans="1:34" s="12" customFormat="1" ht="23.25" x14ac:dyDescent="0.35">
      <c r="A1" s="42" t="s">
        <v>367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
      <c r="AE1" s="4"/>
      <c r="AF1" s="4"/>
      <c r="AG1" s="4"/>
      <c r="AH1" s="11"/>
    </row>
    <row r="2" spans="1:34" s="44" customFormat="1" ht="15.75" x14ac:dyDescent="0.25">
      <c r="A2" s="44" t="s">
        <v>353</v>
      </c>
      <c r="E2" s="45"/>
      <c r="F2" s="45"/>
      <c r="G2" s="45"/>
      <c r="H2" s="45"/>
      <c r="I2" s="45"/>
      <c r="J2" s="45"/>
      <c r="K2" s="45"/>
      <c r="L2" s="45"/>
      <c r="M2" s="45"/>
      <c r="N2" s="45"/>
      <c r="O2" s="45"/>
      <c r="P2" s="45"/>
      <c r="Q2" s="45"/>
      <c r="R2" s="45"/>
      <c r="S2" s="45"/>
      <c r="T2" s="45"/>
      <c r="U2" s="45"/>
      <c r="V2" s="45"/>
      <c r="W2" s="45"/>
      <c r="X2" s="45"/>
      <c r="Y2" s="45"/>
      <c r="Z2" s="46"/>
      <c r="AA2" s="47"/>
      <c r="AB2" s="47"/>
      <c r="AC2" s="47"/>
      <c r="AD2" s="13"/>
      <c r="AE2" s="13"/>
      <c r="AF2" s="13"/>
      <c r="AG2" s="13"/>
      <c r="AH2" s="23"/>
    </row>
    <row r="3" spans="1:34" s="44" customFormat="1" ht="15.75" x14ac:dyDescent="0.25">
      <c r="A3" s="44" t="s">
        <v>338</v>
      </c>
      <c r="E3" s="45"/>
      <c r="F3" s="45"/>
      <c r="G3" s="45"/>
      <c r="H3" s="45"/>
      <c r="I3" s="45"/>
      <c r="J3" s="45"/>
      <c r="K3" s="45"/>
      <c r="L3" s="45"/>
      <c r="M3" s="45"/>
      <c r="N3" s="45"/>
      <c r="O3" s="45"/>
      <c r="P3" s="45"/>
      <c r="Q3" s="45"/>
      <c r="R3" s="45"/>
      <c r="S3" s="45"/>
      <c r="T3" s="45"/>
      <c r="U3" s="45"/>
      <c r="V3" s="45"/>
      <c r="W3" s="45"/>
      <c r="X3" s="45"/>
      <c r="Y3" s="45"/>
      <c r="Z3" s="46"/>
      <c r="AA3" s="47"/>
      <c r="AB3" s="47"/>
      <c r="AC3" s="47"/>
      <c r="AD3" s="13"/>
      <c r="AE3" s="13"/>
      <c r="AF3" s="13"/>
      <c r="AG3" s="13"/>
      <c r="AH3" s="23"/>
    </row>
    <row r="4" spans="1:34" s="44" customFormat="1" ht="15.75" x14ac:dyDescent="0.25">
      <c r="A4" s="44" t="s">
        <v>389</v>
      </c>
      <c r="E4" s="45"/>
      <c r="F4" s="45"/>
      <c r="G4" s="45"/>
      <c r="H4" s="45"/>
      <c r="I4" s="45"/>
      <c r="J4" s="45"/>
      <c r="K4" s="45"/>
      <c r="L4" s="45"/>
      <c r="M4" s="45"/>
      <c r="N4" s="45"/>
      <c r="O4" s="45"/>
      <c r="P4" s="45"/>
      <c r="Q4" s="45"/>
      <c r="R4" s="45"/>
      <c r="S4" s="45"/>
      <c r="T4" s="45"/>
      <c r="U4" s="45"/>
      <c r="V4" s="45"/>
      <c r="W4" s="45"/>
      <c r="X4" s="45"/>
      <c r="Y4" s="45"/>
      <c r="Z4" s="46"/>
      <c r="AA4" s="47"/>
      <c r="AB4" s="47"/>
      <c r="AC4" s="47"/>
      <c r="AD4" s="13"/>
      <c r="AE4" s="13"/>
      <c r="AF4" s="13"/>
      <c r="AG4" s="13"/>
      <c r="AH4" s="23"/>
    </row>
    <row r="5" spans="1:34" s="44" customFormat="1" ht="15.75" x14ac:dyDescent="0.25">
      <c r="A5" s="44" t="s">
        <v>354</v>
      </c>
      <c r="E5" s="45"/>
      <c r="F5" s="45"/>
      <c r="G5" s="45"/>
      <c r="H5" s="45"/>
      <c r="I5" s="45"/>
      <c r="J5" s="45"/>
      <c r="K5" s="45"/>
      <c r="L5" s="45"/>
      <c r="M5" s="45"/>
      <c r="N5" s="45"/>
      <c r="O5" s="45"/>
      <c r="P5" s="45"/>
      <c r="Q5" s="45"/>
      <c r="R5" s="45"/>
      <c r="S5" s="45"/>
      <c r="T5" s="45"/>
      <c r="U5" s="45"/>
      <c r="V5" s="45"/>
      <c r="W5" s="45"/>
      <c r="X5" s="45"/>
      <c r="Y5" s="45"/>
      <c r="Z5" s="46"/>
      <c r="AA5" s="47"/>
      <c r="AB5" s="47"/>
      <c r="AC5" s="47"/>
      <c r="AD5" s="13"/>
      <c r="AE5" s="13"/>
      <c r="AF5" s="13"/>
      <c r="AG5" s="13"/>
      <c r="AH5" s="23"/>
    </row>
    <row r="6" spans="1:34" s="44" customFormat="1" ht="15.75" x14ac:dyDescent="0.25">
      <c r="A6" s="48" t="s">
        <v>426</v>
      </c>
      <c r="E6" s="45"/>
      <c r="F6" s="45"/>
      <c r="G6" s="45"/>
      <c r="H6" s="45"/>
      <c r="I6" s="45"/>
      <c r="J6" s="45"/>
      <c r="K6" s="45"/>
      <c r="L6" s="45"/>
      <c r="M6" s="45"/>
      <c r="N6" s="45"/>
      <c r="O6" s="45"/>
      <c r="P6" s="45"/>
      <c r="Q6" s="45"/>
      <c r="R6" s="45"/>
      <c r="S6" s="45"/>
      <c r="T6" s="45"/>
      <c r="U6" s="45"/>
      <c r="V6" s="45"/>
      <c r="W6" s="45"/>
      <c r="X6" s="45"/>
      <c r="Y6" s="45"/>
      <c r="Z6" s="46"/>
      <c r="AA6" s="47"/>
      <c r="AB6" s="47"/>
      <c r="AC6" s="47"/>
      <c r="AD6" s="13"/>
      <c r="AE6" s="13"/>
      <c r="AF6" s="13"/>
      <c r="AG6" s="13"/>
      <c r="AH6" s="23"/>
    </row>
    <row r="7" spans="1:34" s="19" customFormat="1" ht="15.75" x14ac:dyDescent="0.25">
      <c r="A7" s="133"/>
      <c r="E7" s="20"/>
      <c r="F7" s="20"/>
      <c r="G7" s="20"/>
      <c r="H7" s="20"/>
      <c r="I7" s="20"/>
      <c r="J7" s="20"/>
      <c r="K7" s="20"/>
      <c r="L7" s="20"/>
      <c r="M7" s="20"/>
      <c r="N7" s="20"/>
      <c r="O7" s="20"/>
      <c r="P7" s="20"/>
      <c r="Q7" s="20"/>
      <c r="R7" s="20"/>
      <c r="S7" s="20"/>
      <c r="T7" s="20"/>
      <c r="U7" s="20"/>
      <c r="V7" s="20"/>
      <c r="W7" s="20"/>
      <c r="X7" s="20"/>
      <c r="Y7" s="20"/>
      <c r="Z7" s="21"/>
      <c r="AA7" s="22">
        <v>12.64</v>
      </c>
      <c r="AB7" s="22"/>
      <c r="AC7" s="22"/>
      <c r="AD7" s="18"/>
      <c r="AE7" s="18"/>
      <c r="AF7" s="18"/>
      <c r="AG7" s="18"/>
      <c r="AH7" s="23"/>
    </row>
    <row r="8" spans="1:34" s="12" customFormat="1" ht="18" x14ac:dyDescent="0.25">
      <c r="A8" s="54"/>
      <c r="B8" s="55"/>
      <c r="C8" s="55"/>
      <c r="D8" s="55"/>
      <c r="E8" s="56"/>
      <c r="F8" s="56"/>
      <c r="G8" s="56"/>
      <c r="H8" s="56"/>
      <c r="I8" s="75" t="s">
        <v>366</v>
      </c>
      <c r="J8" s="76"/>
      <c r="K8" s="76"/>
      <c r="L8" s="76"/>
      <c r="M8" s="76"/>
      <c r="N8" s="76"/>
      <c r="O8" s="77"/>
      <c r="P8" s="143" t="s">
        <v>390</v>
      </c>
      <c r="Q8" s="76"/>
      <c r="R8" s="76"/>
      <c r="S8" s="76"/>
      <c r="T8" s="76"/>
      <c r="U8" s="87" t="s">
        <v>345</v>
      </c>
      <c r="V8" s="88"/>
      <c r="W8" s="88"/>
      <c r="X8" s="88"/>
      <c r="Y8" s="89"/>
      <c r="Z8" s="75" t="s">
        <v>337</v>
      </c>
      <c r="AA8" s="96"/>
      <c r="AB8" s="96"/>
      <c r="AC8" s="96"/>
      <c r="AD8" s="97"/>
      <c r="AE8" s="98"/>
      <c r="AF8" s="98"/>
      <c r="AG8" s="98"/>
      <c r="AH8" s="99"/>
    </row>
    <row r="9" spans="1:34" s="14" customFormat="1" ht="63" x14ac:dyDescent="0.2">
      <c r="A9" s="51" t="s">
        <v>6</v>
      </c>
      <c r="B9" s="51" t="s">
        <v>343</v>
      </c>
      <c r="C9" s="51" t="s">
        <v>341</v>
      </c>
      <c r="D9" s="51" t="s">
        <v>342</v>
      </c>
      <c r="E9" s="52" t="s">
        <v>387</v>
      </c>
      <c r="F9" s="17" t="s">
        <v>344</v>
      </c>
      <c r="G9" s="52" t="s">
        <v>326</v>
      </c>
      <c r="H9" s="52" t="s">
        <v>327</v>
      </c>
      <c r="I9" s="145" t="s">
        <v>373</v>
      </c>
      <c r="J9" s="142" t="s">
        <v>374</v>
      </c>
      <c r="K9" s="142" t="s">
        <v>375</v>
      </c>
      <c r="L9" s="142" t="s">
        <v>376</v>
      </c>
      <c r="M9" s="142" t="s">
        <v>377</v>
      </c>
      <c r="N9" s="52" t="s">
        <v>328</v>
      </c>
      <c r="O9" s="78" t="s">
        <v>329</v>
      </c>
      <c r="P9" s="142" t="s">
        <v>368</v>
      </c>
      <c r="Q9" s="142" t="s">
        <v>369</v>
      </c>
      <c r="R9" s="142" t="s">
        <v>370</v>
      </c>
      <c r="S9" s="142" t="s">
        <v>371</v>
      </c>
      <c r="T9" s="142" t="s">
        <v>372</v>
      </c>
      <c r="U9" s="90" t="s">
        <v>320</v>
      </c>
      <c r="V9" s="50" t="s">
        <v>321</v>
      </c>
      <c r="W9" s="50" t="s">
        <v>322</v>
      </c>
      <c r="X9" s="50" t="s">
        <v>323</v>
      </c>
      <c r="Y9" s="91" t="s">
        <v>324</v>
      </c>
      <c r="Z9" s="17" t="s">
        <v>330</v>
      </c>
      <c r="AA9" s="53" t="s">
        <v>331</v>
      </c>
      <c r="AB9" s="53" t="s">
        <v>339</v>
      </c>
      <c r="AC9" s="53" t="s">
        <v>340</v>
      </c>
      <c r="AD9" s="51" t="s">
        <v>333</v>
      </c>
      <c r="AE9" s="51" t="s">
        <v>332</v>
      </c>
      <c r="AF9" s="51" t="s">
        <v>334</v>
      </c>
      <c r="AG9" s="51" t="s">
        <v>335</v>
      </c>
      <c r="AH9" s="100" t="s">
        <v>336</v>
      </c>
    </row>
    <row r="10" spans="1:34" ht="15.75" x14ac:dyDescent="0.25">
      <c r="A10" s="24"/>
      <c r="B10" s="25"/>
      <c r="C10" s="24"/>
      <c r="D10" s="24"/>
      <c r="E10" s="26" t="s">
        <v>2</v>
      </c>
      <c r="F10" s="60">
        <f t="shared" ref="F10:H10" si="0">MAX(F15:F307)</f>
        <v>2004.4854123795103</v>
      </c>
      <c r="G10" s="27">
        <f t="shared" si="0"/>
        <v>1639.9962783958886</v>
      </c>
      <c r="H10" s="57">
        <f t="shared" si="0"/>
        <v>499.55514988742652</v>
      </c>
      <c r="I10" s="60">
        <f t="shared" ref="I10:M10" si="1">MAX(I15:I307)</f>
        <v>594.83502008615642</v>
      </c>
      <c r="J10" s="27">
        <f t="shared" si="1"/>
        <v>576.14077688729003</v>
      </c>
      <c r="K10" s="27">
        <f t="shared" si="1"/>
        <v>558.63939236315161</v>
      </c>
      <c r="L10" s="27">
        <f t="shared" si="1"/>
        <v>541.45440595799403</v>
      </c>
      <c r="M10" s="27">
        <f t="shared" si="1"/>
        <v>525.04842359134773</v>
      </c>
      <c r="N10" s="57">
        <f t="shared" ref="N10:O10" si="2">MAX(N15:N307)</f>
        <v>1938.8527187891873</v>
      </c>
      <c r="O10" s="79">
        <f t="shared" si="2"/>
        <v>54.3673064096769</v>
      </c>
      <c r="P10" s="92">
        <f t="shared" ref="P10:T10" si="3">MAX(P15:P307)</f>
        <v>51061997.859958805</v>
      </c>
      <c r="Q10" s="92">
        <f t="shared" si="3"/>
        <v>45355131.461668067</v>
      </c>
      <c r="R10" s="92">
        <f t="shared" si="3"/>
        <v>40012413.802446246</v>
      </c>
      <c r="S10" s="92">
        <f t="shared" si="3"/>
        <v>34766284.262598157</v>
      </c>
      <c r="T10" s="92">
        <f t="shared" si="3"/>
        <v>29757964.401602585</v>
      </c>
      <c r="U10" s="60">
        <f>MAX(U15:U307)</f>
        <v>4.1539029044855624</v>
      </c>
      <c r="V10" s="27">
        <f>MAX(V15:V307)</f>
        <v>15.459659705619146</v>
      </c>
      <c r="W10" s="27">
        <f>MAX(W15:W307)</f>
        <v>27.958275181480765</v>
      </c>
      <c r="X10" s="27">
        <f>MAX(X15:X307)</f>
        <v>40.77328877632317</v>
      </c>
      <c r="Y10" s="92">
        <f>MAX(Y15:Y307)</f>
        <v>54.367306409676878</v>
      </c>
      <c r="Z10" s="101">
        <f t="shared" ref="Z10:AH10" si="4">MAX(Z15:Z307)</f>
        <v>23.5</v>
      </c>
      <c r="AA10" s="28">
        <f t="shared" si="4"/>
        <v>10.86</v>
      </c>
      <c r="AB10" s="28">
        <f t="shared" si="4"/>
        <v>-12.64</v>
      </c>
      <c r="AC10" s="27">
        <f t="shared" si="4"/>
        <v>421.86038674914448</v>
      </c>
      <c r="AD10" s="29">
        <f t="shared" si="4"/>
        <v>-9.8466294417816173E-3</v>
      </c>
      <c r="AE10" s="29">
        <f t="shared" si="4"/>
        <v>0.11501927044876856</v>
      </c>
      <c r="AF10" s="29">
        <f t="shared" si="4"/>
        <v>0.25346145536707426</v>
      </c>
      <c r="AG10" s="29">
        <f t="shared" si="4"/>
        <v>0.38940081847517827</v>
      </c>
      <c r="AH10" s="102">
        <f t="shared" si="4"/>
        <v>0.51917798218683164</v>
      </c>
    </row>
    <row r="11" spans="1:34" ht="15.75" x14ac:dyDescent="0.25">
      <c r="A11" s="24"/>
      <c r="B11" s="25"/>
      <c r="C11" s="24"/>
      <c r="D11" s="24"/>
      <c r="E11" s="26" t="s">
        <v>3</v>
      </c>
      <c r="F11" s="60">
        <f t="shared" ref="F11:G11" si="5">MIN(F15:F307)</f>
        <v>-2127.3547290274914</v>
      </c>
      <c r="G11" s="27">
        <f t="shared" si="5"/>
        <v>-2318.3637163831136</v>
      </c>
      <c r="H11" s="57">
        <f t="shared" ref="H11:I11" si="6">MIN(H15:H307)</f>
        <v>-590.68111718167086</v>
      </c>
      <c r="I11" s="60">
        <f t="shared" si="6"/>
        <v>-495.40124698294096</v>
      </c>
      <c r="J11" s="27">
        <f t="shared" ref="J11:M11" si="7">MIN(J15:J307)</f>
        <v>-484.09549018180741</v>
      </c>
      <c r="K11" s="27">
        <f t="shared" si="7"/>
        <v>-471.59687470594577</v>
      </c>
      <c r="L11" s="27">
        <f t="shared" si="7"/>
        <v>-458.78186111110335</v>
      </c>
      <c r="M11" s="27">
        <f t="shared" si="7"/>
        <v>-445.18784347774965</v>
      </c>
      <c r="N11" s="57">
        <f t="shared" ref="N11:O11" si="8">MIN(N15:N307)</f>
        <v>-2192.9874226178144</v>
      </c>
      <c r="O11" s="79">
        <f t="shared" si="8"/>
        <v>-65.632693590323242</v>
      </c>
      <c r="P11" s="92">
        <f t="shared" ref="P11:T11" si="9">MIN(P15:P307)</f>
        <v>-35586471.249729328</v>
      </c>
      <c r="Q11" s="92">
        <f t="shared" si="9"/>
        <v>-28079132.172586184</v>
      </c>
      <c r="R11" s="92">
        <f t="shared" si="9"/>
        <v>-19779701.53538074</v>
      </c>
      <c r="S11" s="92">
        <f t="shared" si="9"/>
        <v>-11270173.688024743</v>
      </c>
      <c r="T11" s="92">
        <f t="shared" si="9"/>
        <v>-8559820.087663468</v>
      </c>
      <c r="U11" s="60">
        <f>MIN(U15:U307)</f>
        <v>4.1539029044855056</v>
      </c>
      <c r="V11" s="27">
        <f>MIN(V15:V307)</f>
        <v>-14.540340294380883</v>
      </c>
      <c r="W11" s="27">
        <f>MIN(W15:W307)</f>
        <v>-32.041724818519242</v>
      </c>
      <c r="X11" s="27">
        <f>MIN(X15:X307)</f>
        <v>-49.226711223676858</v>
      </c>
      <c r="Y11" s="92">
        <f>MIN(Y15:Y307)</f>
        <v>-65.632693590323129</v>
      </c>
      <c r="Z11" s="101">
        <f t="shared" ref="Z11:AH11" si="10">MIN(Z15:Z307)</f>
        <v>17</v>
      </c>
      <c r="AA11" s="28">
        <f t="shared" si="10"/>
        <v>4.3599999999999994</v>
      </c>
      <c r="AB11" s="28">
        <f t="shared" si="10"/>
        <v>-12.64</v>
      </c>
      <c r="AC11" s="27">
        <f t="shared" si="10"/>
        <v>113.07874243168371</v>
      </c>
      <c r="AD11" s="29">
        <f t="shared" si="10"/>
        <v>-3.6734604711359232E-2</v>
      </c>
      <c r="AE11" s="29">
        <f t="shared" si="10"/>
        <v>-0.13671587933478335</v>
      </c>
      <c r="AF11" s="29">
        <f t="shared" si="10"/>
        <v>-0.24724607455173719</v>
      </c>
      <c r="AG11" s="29">
        <f t="shared" si="10"/>
        <v>-0.36057430335287149</v>
      </c>
      <c r="AH11" s="102">
        <f t="shared" si="10"/>
        <v>-0.48079157267355327</v>
      </c>
    </row>
    <row r="12" spans="1:34" ht="15.75" x14ac:dyDescent="0.25">
      <c r="A12" s="24"/>
      <c r="B12" s="25"/>
      <c r="C12" s="24"/>
      <c r="D12" s="24"/>
      <c r="E12" s="26" t="s">
        <v>4</v>
      </c>
      <c r="F12" s="60">
        <f t="shared" ref="F12:G12" si="11">F10-F11</f>
        <v>4131.8401414070013</v>
      </c>
      <c r="G12" s="27">
        <f t="shared" si="11"/>
        <v>3958.3599947790021</v>
      </c>
      <c r="H12" s="57">
        <f>H10-H11</f>
        <v>1090.2362670690973</v>
      </c>
      <c r="I12" s="60">
        <f>I10-I11</f>
        <v>1090.2362670690973</v>
      </c>
      <c r="J12" s="27">
        <f t="shared" ref="J12:M12" si="12">J10-J11</f>
        <v>1060.2362670690975</v>
      </c>
      <c r="K12" s="27">
        <f t="shared" si="12"/>
        <v>1030.2362670690973</v>
      </c>
      <c r="L12" s="27">
        <f t="shared" si="12"/>
        <v>1000.2362670690974</v>
      </c>
      <c r="M12" s="27">
        <f t="shared" si="12"/>
        <v>970.23626706909738</v>
      </c>
      <c r="N12" s="57">
        <f t="shared" ref="N12" si="13">N10-N11</f>
        <v>4131.8401414070013</v>
      </c>
      <c r="O12" s="79">
        <f t="shared" ref="O12" si="14">O10-O11</f>
        <v>120.00000000000014</v>
      </c>
      <c r="P12" s="92">
        <f t="shared" ref="P12:T12" si="15">P10-P11</f>
        <v>86648469.109688133</v>
      </c>
      <c r="Q12" s="92">
        <f t="shared" si="15"/>
        <v>73434263.634254247</v>
      </c>
      <c r="R12" s="92">
        <f t="shared" si="15"/>
        <v>59792115.337826982</v>
      </c>
      <c r="S12" s="92">
        <f t="shared" si="15"/>
        <v>46036457.950622901</v>
      </c>
      <c r="T12" s="92">
        <f t="shared" si="15"/>
        <v>38317784.489266053</v>
      </c>
      <c r="U12" s="60">
        <f>U10-U11</f>
        <v>5.6843418860808015E-14</v>
      </c>
      <c r="V12" s="27">
        <f>V10-V11</f>
        <v>30.000000000000028</v>
      </c>
      <c r="W12" s="27">
        <f>W10-W11</f>
        <v>60.000000000000007</v>
      </c>
      <c r="X12" s="27">
        <f>X10-X11</f>
        <v>90.000000000000028</v>
      </c>
      <c r="Y12" s="92">
        <f>Y10-Y11</f>
        <v>120</v>
      </c>
      <c r="Z12" s="101">
        <f t="shared" ref="Z12:AC12" si="16">Z10-Z11</f>
        <v>6.5</v>
      </c>
      <c r="AA12" s="28">
        <f t="shared" si="16"/>
        <v>6.5</v>
      </c>
      <c r="AB12" s="28">
        <f t="shared" si="16"/>
        <v>0</v>
      </c>
      <c r="AC12" s="27">
        <f t="shared" si="16"/>
        <v>308.78164431746075</v>
      </c>
      <c r="AD12" s="29">
        <f t="shared" ref="AD12:AH12" si="17">AD10-AD11</f>
        <v>2.6887975269577615E-2</v>
      </c>
      <c r="AE12" s="29">
        <f t="shared" si="17"/>
        <v>0.25173514978355194</v>
      </c>
      <c r="AF12" s="29">
        <f t="shared" si="17"/>
        <v>0.50070752991881151</v>
      </c>
      <c r="AG12" s="29">
        <f t="shared" si="17"/>
        <v>0.74997512182804971</v>
      </c>
      <c r="AH12" s="102">
        <f t="shared" si="17"/>
        <v>0.99996955486038486</v>
      </c>
    </row>
    <row r="13" spans="1:34" ht="15.75" x14ac:dyDescent="0.25">
      <c r="A13" s="24"/>
      <c r="B13" s="25"/>
      <c r="C13" s="24"/>
      <c r="D13" s="24"/>
      <c r="E13" s="26" t="s">
        <v>5</v>
      </c>
      <c r="F13" s="60">
        <f>MEDIAN(F15:F307)</f>
        <v>78.021729181401142</v>
      </c>
      <c r="G13" s="27">
        <f>MEDIAN(G15:G307)</f>
        <v>75.563080269413163</v>
      </c>
      <c r="H13" s="57">
        <f>MEDIAN(H15:H307)</f>
        <v>-1.4797695344460919</v>
      </c>
      <c r="I13" s="60">
        <f>MEDIAN(I15:I307)</f>
        <v>5.6336724389316259</v>
      </c>
      <c r="J13" s="27">
        <f t="shared" ref="J13:M13" si="18">MEDIAN(J15:J307)</f>
        <v>0.45965970561914199</v>
      </c>
      <c r="K13" s="27">
        <f t="shared" si="18"/>
        <v>-2.0417248185192354</v>
      </c>
      <c r="L13" s="27">
        <f t="shared" si="18"/>
        <v>-4.2267112236768547</v>
      </c>
      <c r="M13" s="27">
        <f t="shared" si="18"/>
        <v>-5.6326935903231243</v>
      </c>
      <c r="N13" s="57">
        <f t="shared" ref="N13:O13" si="19">MEDIAN(N15:N307)</f>
        <v>65.025694662020413</v>
      </c>
      <c r="O13" s="79">
        <f t="shared" si="19"/>
        <v>-7.1124631247692207</v>
      </c>
      <c r="P13" s="92">
        <f t="shared" ref="P13:T13" si="20">MEDIAN(P15:P307)</f>
        <v>36587.278653052679</v>
      </c>
      <c r="Q13" s="92">
        <f t="shared" si="20"/>
        <v>7232.7454679171988</v>
      </c>
      <c r="R13" s="92">
        <f t="shared" si="20"/>
        <v>-15178.182300871997</v>
      </c>
      <c r="S13" s="92">
        <f t="shared" si="20"/>
        <v>-32418.441541301858</v>
      </c>
      <c r="T13" s="92">
        <f t="shared" si="20"/>
        <v>-38093.906751355287</v>
      </c>
      <c r="U13" s="60">
        <f>MEDIAN(U15:U307)</f>
        <v>4.153902904485534</v>
      </c>
      <c r="V13" s="27">
        <f>MEDIAN(V15:V307)</f>
        <v>-1.0201098288269499</v>
      </c>
      <c r="W13" s="27">
        <f>MEDIAN(W15:W307)</f>
        <v>-3.5214943529653273</v>
      </c>
      <c r="X13" s="27">
        <f>MEDIAN(X15:X307)</f>
        <v>-5.7064807581229466</v>
      </c>
      <c r="Y13" s="92">
        <f>MEDIAN(Y15:Y307)</f>
        <v>-7.1124631247692163</v>
      </c>
      <c r="Z13" s="101">
        <f t="shared" ref="Z13:AH13" si="21">MEDIAN(Z15:Z307)</f>
        <v>21.25</v>
      </c>
      <c r="AA13" s="28">
        <f t="shared" si="21"/>
        <v>8.61</v>
      </c>
      <c r="AB13" s="28">
        <f t="shared" si="21"/>
        <v>-12.64</v>
      </c>
      <c r="AC13" s="27">
        <f t="shared" si="21"/>
        <v>163.70295570877784</v>
      </c>
      <c r="AD13" s="29">
        <f t="shared" si="21"/>
        <v>-2.5374635946556704E-2</v>
      </c>
      <c r="AE13" s="29">
        <f t="shared" si="21"/>
        <v>5.1703695573384863E-3</v>
      </c>
      <c r="AF13" s="29">
        <f t="shared" si="21"/>
        <v>1.7848496979828633E-2</v>
      </c>
      <c r="AG13" s="29">
        <f t="shared" si="21"/>
        <v>2.8922978249572236E-2</v>
      </c>
      <c r="AH13" s="102">
        <f t="shared" si="21"/>
        <v>3.6049121162068154E-2</v>
      </c>
    </row>
    <row r="14" spans="1:34" s="40" customFormat="1" ht="15.75" x14ac:dyDescent="0.25">
      <c r="A14" s="49"/>
      <c r="B14" s="34" t="s">
        <v>7</v>
      </c>
      <c r="C14" s="34"/>
      <c r="D14" s="34"/>
      <c r="E14" s="35">
        <f>SUM(E15:E307)</f>
        <v>5533611</v>
      </c>
      <c r="F14" s="61">
        <v>114.85765749204887</v>
      </c>
      <c r="G14" s="36">
        <v>119.01156039653441</v>
      </c>
      <c r="H14" s="59">
        <f>G14-F14</f>
        <v>4.153902904485534</v>
      </c>
      <c r="I14" s="80">
        <v>9.0589016066865071E-14</v>
      </c>
      <c r="J14" s="41">
        <v>-0.45965970561914199</v>
      </c>
      <c r="K14" s="41">
        <v>2.0417248185192354</v>
      </c>
      <c r="L14" s="41">
        <v>4.2267112236768547</v>
      </c>
      <c r="M14" s="41">
        <v>5.6326935903231243</v>
      </c>
      <c r="N14" s="58">
        <v>119.01156039653438</v>
      </c>
      <c r="O14" s="81">
        <v>4.1539029044855056</v>
      </c>
      <c r="P14" s="93"/>
      <c r="Q14" s="93"/>
      <c r="R14" s="93"/>
      <c r="S14" s="93"/>
      <c r="T14" s="93"/>
      <c r="U14" s="61">
        <v>4.1539029044851645</v>
      </c>
      <c r="V14" s="36">
        <v>4.1539029044852214</v>
      </c>
      <c r="W14" s="36">
        <v>4.1539029044851645</v>
      </c>
      <c r="X14" s="36">
        <v>4.1539029044852498</v>
      </c>
      <c r="Y14" s="93">
        <v>4.1539029044851929</v>
      </c>
      <c r="Z14" s="103">
        <v>20.0211907796504</v>
      </c>
      <c r="AA14" s="38">
        <v>7.39</v>
      </c>
      <c r="AB14" s="37">
        <v>-12.64</v>
      </c>
      <c r="AC14" s="36">
        <v>193.1592595821482</v>
      </c>
      <c r="AD14" s="39">
        <f t="shared" ref="AD14:AD77" si="22">-U14/$AC14</f>
        <v>-2.1505067442643421E-2</v>
      </c>
      <c r="AE14" s="39">
        <f t="shared" ref="AE14:AE77" si="23">-V14/$AC14</f>
        <v>-2.1505067442643716E-2</v>
      </c>
      <c r="AF14" s="39">
        <f t="shared" ref="AF14:AF77" si="24">-W14/$AC14</f>
        <v>-2.1505067442643421E-2</v>
      </c>
      <c r="AG14" s="39">
        <f t="shared" ref="AG14:AG77" si="25">-X14/$AC14</f>
        <v>-2.1505067442643862E-2</v>
      </c>
      <c r="AH14" s="104">
        <f t="shared" ref="AH14:AH77" si="26">-Y14/$AC14</f>
        <v>-2.150506744264357E-2</v>
      </c>
    </row>
    <row r="15" spans="1:34" ht="15.75" x14ac:dyDescent="0.25">
      <c r="A15" s="24">
        <v>5</v>
      </c>
      <c r="B15" s="25" t="s">
        <v>8</v>
      </c>
      <c r="C15" s="24">
        <v>14</v>
      </c>
      <c r="D15" s="24">
        <v>24</v>
      </c>
      <c r="E15" s="30">
        <f>'Tasapainon muutos, pl. tasaus'!D8</f>
        <v>9183</v>
      </c>
      <c r="F15" s="62">
        <v>37.624398483876817</v>
      </c>
      <c r="G15" s="31">
        <v>43.276534568412117</v>
      </c>
      <c r="H15" s="59">
        <f>G15-F15</f>
        <v>5.6521360845353001</v>
      </c>
      <c r="I15" s="62">
        <f>H15*(-1)+$H$14</f>
        <v>-1.4982331800497661</v>
      </c>
      <c r="J15" s="31">
        <f>IF($H15&lt;-15,-$H15-15,IF($H15&gt;15,15-$H15,0))-$J$14</f>
        <v>0.45965970561914199</v>
      </c>
      <c r="K15" s="31">
        <f>IF($H15&lt;-30,-$H15-30,IF($H15&gt;30,30-$H15,0))-$K$14</f>
        <v>-2.0417248185192354</v>
      </c>
      <c r="L15" s="31">
        <f>IF($H15&lt;-45,-$H15-45,IF($H15&gt;45,45-$H15,0))-$L$14</f>
        <v>-4.2267112236768547</v>
      </c>
      <c r="M15" s="31">
        <f t="shared" ref="M15:M78" si="27">IF($H15&lt;-60,-$H15-60,IF($H15&gt;60,60-$H15,0))-$M$14</f>
        <v>-5.6326935903231243</v>
      </c>
      <c r="N15" s="59">
        <f>G15+M15</f>
        <v>37.643840978088996</v>
      </c>
      <c r="O15" s="82">
        <f>N15-F15</f>
        <v>1.9442494212178474E-2</v>
      </c>
      <c r="P15" s="31">
        <f>Taulukko5[[#This Row],[Tasaus 2023, €/asukas]]*Taulukko5[[#This Row],[Asukasluku 31.12.2022]]</f>
        <v>-13758.275292397002</v>
      </c>
      <c r="Q15" s="31">
        <f>Taulukko5[[#This Row],[Tasaus 2024, €/asukas]]*Taulukko5[[#This Row],[Asukasluku 31.12.2022]]</f>
        <v>4221.0550767005807</v>
      </c>
      <c r="R15" s="31">
        <f>Taulukko5[[#This Row],[Tasaus 2025, €/asukas]]*Taulukko5[[#This Row],[Asukasluku 31.12.2022]]</f>
        <v>-18749.159008462138</v>
      </c>
      <c r="S15" s="31">
        <f>Taulukko5[[#This Row],[Tasaus 2026, €/asukas]]*Taulukko5[[#This Row],[Asukasluku 31.12.2022]]</f>
        <v>-38813.889167024558</v>
      </c>
      <c r="T15" s="31">
        <f>Taulukko5[[#This Row],[Tasaus 2027, €/asukas]]*Taulukko5[[#This Row],[Asukasluku 31.12.2022]]</f>
        <v>-51725.025239937248</v>
      </c>
      <c r="U15" s="62">
        <f t="shared" ref="U15:U78" si="28">$H15+I15</f>
        <v>4.153902904485534</v>
      </c>
      <c r="V15" s="31">
        <f t="shared" ref="V15:V78" si="29">$H15+J15</f>
        <v>6.1117957901544422</v>
      </c>
      <c r="W15" s="31">
        <f t="shared" ref="W15:W78" si="30">$H15+K15</f>
        <v>3.6104112660160648</v>
      </c>
      <c r="X15" s="31">
        <f t="shared" ref="X15:X78" si="31">$H15+L15</f>
        <v>1.4254248608584454</v>
      </c>
      <c r="Y15" s="94">
        <f t="shared" ref="Y15:Y78" si="32">$H15+M15</f>
        <v>1.9442494212175809E-2</v>
      </c>
      <c r="Z15" s="105">
        <v>21.75</v>
      </c>
      <c r="AA15" s="33">
        <f>Z15-$AA$7</f>
        <v>9.11</v>
      </c>
      <c r="AB15" s="32">
        <f t="shared" ref="AB15:AB77" si="33">AA15-Z15</f>
        <v>-12.64</v>
      </c>
      <c r="AC15" s="31">
        <v>141.09214826026712</v>
      </c>
      <c r="AD15" s="15">
        <f t="shared" si="22"/>
        <v>-2.9441063558143528E-2</v>
      </c>
      <c r="AE15" s="15">
        <f t="shared" si="23"/>
        <v>-4.3317759815239706E-2</v>
      </c>
      <c r="AF15" s="15">
        <f t="shared" si="24"/>
        <v>-2.5589030364440137E-2</v>
      </c>
      <c r="AG15" s="15">
        <f t="shared" si="25"/>
        <v>-1.0102793659566515E-2</v>
      </c>
      <c r="AH15" s="106">
        <f t="shared" si="26"/>
        <v>-1.3779997293903985E-4</v>
      </c>
    </row>
    <row r="16" spans="1:34" ht="15.75" x14ac:dyDescent="0.25">
      <c r="A16" s="24">
        <v>9</v>
      </c>
      <c r="B16" s="25" t="s">
        <v>9</v>
      </c>
      <c r="C16" s="24">
        <v>17</v>
      </c>
      <c r="D16" s="24">
        <v>25</v>
      </c>
      <c r="E16" s="30">
        <f>'Tasapainon muutos, pl. tasaus'!D9</f>
        <v>2447</v>
      </c>
      <c r="F16" s="62">
        <v>596.37137521844488</v>
      </c>
      <c r="G16" s="31">
        <v>562.99784963735135</v>
      </c>
      <c r="H16" s="59">
        <f t="shared" ref="H16:H79" si="34">G16-F16</f>
        <v>-33.373525581093531</v>
      </c>
      <c r="I16" s="62">
        <f t="shared" ref="I16:I78" si="35">H16*(-1)+$H$14</f>
        <v>37.527428485579065</v>
      </c>
      <c r="J16" s="31">
        <f t="shared" ref="J16:J78" si="36">IF($H16&lt;-15,-$H16-15,IF($H16&gt;15,15-$H16,0))-$J$14</f>
        <v>18.833185286712673</v>
      </c>
      <c r="K16" s="31">
        <f t="shared" ref="K16:K78" si="37">IF($H16&lt;-30,-$H16-30,IF($H16&gt;30,30-$H16,0))-$K$14</f>
        <v>1.331800762574296</v>
      </c>
      <c r="L16" s="31">
        <f t="shared" ref="L16:L78" si="38">IF($H16&lt;-45,-$H16-45,IF($H16&gt;45,45-$H16,0))-$L$14</f>
        <v>-4.2267112236768547</v>
      </c>
      <c r="M16" s="31">
        <f t="shared" si="27"/>
        <v>-5.6326935903231243</v>
      </c>
      <c r="N16" s="59">
        <f>G16+M16</f>
        <v>557.36515604702822</v>
      </c>
      <c r="O16" s="82">
        <f>N16-F16</f>
        <v>-39.00621917141666</v>
      </c>
      <c r="P16" s="31">
        <f>Taulukko5[[#This Row],[Tasaus 2023, €/asukas]]*Taulukko5[[#This Row],[Asukasluku 31.12.2022]]</f>
        <v>91829.617504211972</v>
      </c>
      <c r="Q16" s="31">
        <f>Taulukko5[[#This Row],[Tasaus 2024, €/asukas]]*Taulukko5[[#This Row],[Asukasluku 31.12.2022]]</f>
        <v>46084.804396585911</v>
      </c>
      <c r="R16" s="31">
        <f>Taulukko5[[#This Row],[Tasaus 2025, €/asukas]]*Taulukko5[[#This Row],[Asukasluku 31.12.2022]]</f>
        <v>3258.9164660193023</v>
      </c>
      <c r="S16" s="31">
        <f>Taulukko5[[#This Row],[Tasaus 2026, €/asukas]]*Taulukko5[[#This Row],[Asukasluku 31.12.2022]]</f>
        <v>-10342.762364337263</v>
      </c>
      <c r="T16" s="31">
        <f>Taulukko5[[#This Row],[Tasaus 2027, €/asukas]]*Taulukko5[[#This Row],[Asukasluku 31.12.2022]]</f>
        <v>-13783.201215520685</v>
      </c>
      <c r="U16" s="62">
        <f t="shared" si="28"/>
        <v>4.153902904485534</v>
      </c>
      <c r="V16" s="31">
        <f t="shared" si="29"/>
        <v>-14.540340294380858</v>
      </c>
      <c r="W16" s="31">
        <f t="shared" si="30"/>
        <v>-32.041724818519235</v>
      </c>
      <c r="X16" s="31">
        <f t="shared" si="31"/>
        <v>-37.60023680477039</v>
      </c>
      <c r="Y16" s="94">
        <f t="shared" si="32"/>
        <v>-39.006219171416653</v>
      </c>
      <c r="Z16" s="105">
        <v>22</v>
      </c>
      <c r="AA16" s="33">
        <f t="shared" ref="AA16:AA79" si="39">Z16-$AA$7</f>
        <v>9.36</v>
      </c>
      <c r="AB16" s="32">
        <f t="shared" si="33"/>
        <v>-12.64</v>
      </c>
      <c r="AC16" s="31">
        <v>147.01417836506138</v>
      </c>
      <c r="AD16" s="15">
        <f t="shared" si="22"/>
        <v>-2.8255117640222982E-2</v>
      </c>
      <c r="AE16" s="15">
        <f t="shared" si="23"/>
        <v>9.8904340085312736E-2</v>
      </c>
      <c r="AF16" s="15">
        <f t="shared" si="24"/>
        <v>0.21794989554649719</v>
      </c>
      <c r="AG16" s="15">
        <f t="shared" si="25"/>
        <v>0.2557592554876072</v>
      </c>
      <c r="AH16" s="106">
        <f t="shared" si="26"/>
        <v>0.26532283896154241</v>
      </c>
    </row>
    <row r="17" spans="1:34" ht="15.75" x14ac:dyDescent="0.25">
      <c r="A17" s="24">
        <v>10</v>
      </c>
      <c r="B17" s="25" t="s">
        <v>10</v>
      </c>
      <c r="C17" s="24">
        <v>14</v>
      </c>
      <c r="D17" s="24">
        <v>23</v>
      </c>
      <c r="E17" s="30">
        <f>'Tasapainon muutos, pl. tasaus'!D10</f>
        <v>11102</v>
      </c>
      <c r="F17" s="62">
        <v>-229.55412491141993</v>
      </c>
      <c r="G17" s="31">
        <v>-123.16573389866991</v>
      </c>
      <c r="H17" s="59">
        <f t="shared" si="34"/>
        <v>106.38839101275002</v>
      </c>
      <c r="I17" s="62">
        <f t="shared" si="35"/>
        <v>-102.23448810826449</v>
      </c>
      <c r="J17" s="31">
        <f t="shared" si="36"/>
        <v>-90.928731307130874</v>
      </c>
      <c r="K17" s="31">
        <f t="shared" si="37"/>
        <v>-78.430115831269262</v>
      </c>
      <c r="L17" s="31">
        <f t="shared" si="38"/>
        <v>-65.615102236426878</v>
      </c>
      <c r="M17" s="31">
        <f t="shared" si="27"/>
        <v>-52.021084603073142</v>
      </c>
      <c r="N17" s="59">
        <f t="shared" ref="N17:N78" si="40">G17+M17</f>
        <v>-175.18681850174306</v>
      </c>
      <c r="O17" s="82">
        <f t="shared" ref="O17:O77" si="41">N17-F17</f>
        <v>54.367306409676871</v>
      </c>
      <c r="P17" s="31">
        <f>Taulukko5[[#This Row],[Tasaus 2023, €/asukas]]*Taulukko5[[#This Row],[Asukasluku 31.12.2022]]</f>
        <v>-1135007.2869779523</v>
      </c>
      <c r="Q17" s="31">
        <f>Taulukko5[[#This Row],[Tasaus 2024, €/asukas]]*Taulukko5[[#This Row],[Asukasluku 31.12.2022]]</f>
        <v>-1009490.774971767</v>
      </c>
      <c r="R17" s="31">
        <f>Taulukko5[[#This Row],[Tasaus 2025, €/asukas]]*Taulukko5[[#This Row],[Asukasluku 31.12.2022]]</f>
        <v>-870731.14595875132</v>
      </c>
      <c r="S17" s="31">
        <f>Taulukko5[[#This Row],[Tasaus 2026, €/asukas]]*Taulukko5[[#This Row],[Asukasluku 31.12.2022]]</f>
        <v>-728458.86502881115</v>
      </c>
      <c r="T17" s="31">
        <f>Taulukko5[[#This Row],[Tasaus 2027, €/asukas]]*Taulukko5[[#This Row],[Asukasluku 31.12.2022]]</f>
        <v>-577538.08126331808</v>
      </c>
      <c r="U17" s="62">
        <f t="shared" si="28"/>
        <v>4.153902904485534</v>
      </c>
      <c r="V17" s="31">
        <f t="shared" si="29"/>
        <v>15.459659705619146</v>
      </c>
      <c r="W17" s="31">
        <f t="shared" si="30"/>
        <v>27.958275181480758</v>
      </c>
      <c r="X17" s="31">
        <f t="shared" si="31"/>
        <v>40.773288776323142</v>
      </c>
      <c r="Y17" s="94">
        <f t="shared" si="32"/>
        <v>54.367306409676878</v>
      </c>
      <c r="Z17" s="105">
        <v>21.25</v>
      </c>
      <c r="AA17" s="33">
        <f t="shared" si="39"/>
        <v>8.61</v>
      </c>
      <c r="AB17" s="32">
        <f t="shared" si="33"/>
        <v>-12.64</v>
      </c>
      <c r="AC17" s="31">
        <v>138.76752582119332</v>
      </c>
      <c r="AD17" s="15">
        <f t="shared" si="22"/>
        <v>-2.9934257888534953E-2</v>
      </c>
      <c r="AE17" s="15">
        <f t="shared" si="23"/>
        <v>-0.11140689879806205</v>
      </c>
      <c r="AF17" s="15">
        <f t="shared" si="24"/>
        <v>-0.20147563355353001</v>
      </c>
      <c r="AG17" s="15">
        <f t="shared" si="25"/>
        <v>-0.2938244271131627</v>
      </c>
      <c r="AH17" s="106">
        <f t="shared" si="26"/>
        <v>-0.39178695511031164</v>
      </c>
    </row>
    <row r="18" spans="1:34" ht="15.75" x14ac:dyDescent="0.25">
      <c r="A18" s="24">
        <v>16</v>
      </c>
      <c r="B18" s="25" t="s">
        <v>11</v>
      </c>
      <c r="C18" s="24">
        <v>7</v>
      </c>
      <c r="D18" s="24">
        <v>24</v>
      </c>
      <c r="E18" s="30">
        <f>'Tasapainon muutos, pl. tasaus'!D11</f>
        <v>8014</v>
      </c>
      <c r="F18" s="62">
        <v>132.47266497743476</v>
      </c>
      <c r="G18" s="31">
        <v>-131.56983980730348</v>
      </c>
      <c r="H18" s="59">
        <f t="shared" si="34"/>
        <v>-264.04250478473824</v>
      </c>
      <c r="I18" s="62">
        <f t="shared" si="35"/>
        <v>268.19640768922375</v>
      </c>
      <c r="J18" s="31">
        <f t="shared" si="36"/>
        <v>249.50216449035739</v>
      </c>
      <c r="K18" s="31">
        <f t="shared" si="37"/>
        <v>232.000779966219</v>
      </c>
      <c r="L18" s="31">
        <f t="shared" si="38"/>
        <v>214.81579356106138</v>
      </c>
      <c r="M18" s="31">
        <f t="shared" si="27"/>
        <v>198.40981119441511</v>
      </c>
      <c r="N18" s="59">
        <f t="shared" si="40"/>
        <v>66.839971387111632</v>
      </c>
      <c r="O18" s="82">
        <f t="shared" si="41"/>
        <v>-65.632693590323129</v>
      </c>
      <c r="P18" s="31">
        <f>Taulukko5[[#This Row],[Tasaus 2023, €/asukas]]*Taulukko5[[#This Row],[Asukasluku 31.12.2022]]</f>
        <v>2149326.0112214391</v>
      </c>
      <c r="Q18" s="31">
        <f>Taulukko5[[#This Row],[Tasaus 2024, €/asukas]]*Taulukko5[[#This Row],[Asukasluku 31.12.2022]]</f>
        <v>1999510.3462257241</v>
      </c>
      <c r="R18" s="31">
        <f>Taulukko5[[#This Row],[Tasaus 2025, €/asukas]]*Taulukko5[[#This Row],[Asukasluku 31.12.2022]]</f>
        <v>1859254.250649279</v>
      </c>
      <c r="S18" s="31">
        <f>Taulukko5[[#This Row],[Tasaus 2026, €/asukas]]*Taulukko5[[#This Row],[Asukasluku 31.12.2022]]</f>
        <v>1721533.769598346</v>
      </c>
      <c r="T18" s="31">
        <f>Taulukko5[[#This Row],[Tasaus 2027, €/asukas]]*Taulukko5[[#This Row],[Asukasluku 31.12.2022]]</f>
        <v>1590056.2269120428</v>
      </c>
      <c r="U18" s="62">
        <f t="shared" si="28"/>
        <v>4.1539029044855056</v>
      </c>
      <c r="V18" s="31">
        <f t="shared" si="29"/>
        <v>-14.540340294380854</v>
      </c>
      <c r="W18" s="31">
        <f t="shared" si="30"/>
        <v>-32.041724818519242</v>
      </c>
      <c r="X18" s="31">
        <f t="shared" si="31"/>
        <v>-49.226711223676858</v>
      </c>
      <c r="Y18" s="94">
        <f t="shared" si="32"/>
        <v>-65.632693590323129</v>
      </c>
      <c r="Z18" s="105">
        <v>20.75</v>
      </c>
      <c r="AA18" s="33">
        <f t="shared" si="39"/>
        <v>8.11</v>
      </c>
      <c r="AB18" s="32">
        <f t="shared" si="33"/>
        <v>-12.64</v>
      </c>
      <c r="AC18" s="31">
        <v>172.08555395760155</v>
      </c>
      <c r="AD18" s="15">
        <f t="shared" si="22"/>
        <v>-2.4138591583980049E-2</v>
      </c>
      <c r="AE18" s="15">
        <f t="shared" si="23"/>
        <v>8.4494833877591519E-2</v>
      </c>
      <c r="AF18" s="15">
        <f t="shared" si="24"/>
        <v>0.18619648239859626</v>
      </c>
      <c r="AG18" s="15">
        <f t="shared" si="25"/>
        <v>0.28605952150873359</v>
      </c>
      <c r="AH18" s="106">
        <f t="shared" si="26"/>
        <v>0.38139571905317349</v>
      </c>
    </row>
    <row r="19" spans="1:34" ht="15.75" x14ac:dyDescent="0.25">
      <c r="A19" s="24">
        <v>18</v>
      </c>
      <c r="B19" s="25" t="s">
        <v>12</v>
      </c>
      <c r="C19" s="24">
        <v>34</v>
      </c>
      <c r="D19" s="24">
        <v>25</v>
      </c>
      <c r="E19" s="30">
        <f>'Tasapainon muutos, pl. tasaus'!D12</f>
        <v>4763</v>
      </c>
      <c r="F19" s="62">
        <v>1.8905900640226627</v>
      </c>
      <c r="G19" s="31">
        <v>75.563080269413163</v>
      </c>
      <c r="H19" s="59">
        <f t="shared" si="34"/>
        <v>73.672490205390503</v>
      </c>
      <c r="I19" s="62">
        <f t="shared" si="35"/>
        <v>-69.518587300904969</v>
      </c>
      <c r="J19" s="31">
        <f t="shared" si="36"/>
        <v>-58.212830499771364</v>
      </c>
      <c r="K19" s="31">
        <f t="shared" si="37"/>
        <v>-45.714215023909738</v>
      </c>
      <c r="L19" s="31">
        <f t="shared" si="38"/>
        <v>-32.899201429067361</v>
      </c>
      <c r="M19" s="31">
        <f t="shared" si="27"/>
        <v>-19.305183795713628</v>
      </c>
      <c r="N19" s="59">
        <f t="shared" si="40"/>
        <v>56.257896473699532</v>
      </c>
      <c r="O19" s="82">
        <f t="shared" si="41"/>
        <v>54.367306409676871</v>
      </c>
      <c r="P19" s="31">
        <f>Taulukko5[[#This Row],[Tasaus 2023, €/asukas]]*Taulukko5[[#This Row],[Asukasluku 31.12.2022]]</f>
        <v>-331117.03131421038</v>
      </c>
      <c r="Q19" s="31">
        <f>Taulukko5[[#This Row],[Tasaus 2024, €/asukas]]*Taulukko5[[#This Row],[Asukasluku 31.12.2022]]</f>
        <v>-277267.71167041099</v>
      </c>
      <c r="R19" s="31">
        <f>Taulukko5[[#This Row],[Tasaus 2025, €/asukas]]*Taulukko5[[#This Row],[Asukasluku 31.12.2022]]</f>
        <v>-217736.80615888207</v>
      </c>
      <c r="S19" s="31">
        <f>Taulukko5[[#This Row],[Tasaus 2026, €/asukas]]*Taulukko5[[#This Row],[Asukasluku 31.12.2022]]</f>
        <v>-156698.89640664784</v>
      </c>
      <c r="T19" s="31">
        <f>Taulukko5[[#This Row],[Tasaus 2027, €/asukas]]*Taulukko5[[#This Row],[Asukasluku 31.12.2022]]</f>
        <v>-91950.590418984008</v>
      </c>
      <c r="U19" s="62">
        <f t="shared" si="28"/>
        <v>4.153902904485534</v>
      </c>
      <c r="V19" s="31">
        <f t="shared" si="29"/>
        <v>15.459659705619138</v>
      </c>
      <c r="W19" s="31">
        <f t="shared" si="30"/>
        <v>27.958275181480765</v>
      </c>
      <c r="X19" s="31">
        <f t="shared" si="31"/>
        <v>40.773288776323142</v>
      </c>
      <c r="Y19" s="94">
        <f t="shared" si="32"/>
        <v>54.367306409676871</v>
      </c>
      <c r="Z19" s="105">
        <v>21.499999999999996</v>
      </c>
      <c r="AA19" s="33">
        <f t="shared" si="39"/>
        <v>8.8599999999999959</v>
      </c>
      <c r="AB19" s="32">
        <f t="shared" si="33"/>
        <v>-12.64</v>
      </c>
      <c r="AC19" s="31">
        <v>194.15634349556018</v>
      </c>
      <c r="AD19" s="15">
        <f t="shared" si="22"/>
        <v>-2.1394628832101602E-2</v>
      </c>
      <c r="AE19" s="15">
        <f t="shared" si="23"/>
        <v>-7.9624798383024026E-2</v>
      </c>
      <c r="AF19" s="15">
        <f t="shared" si="24"/>
        <v>-0.14399877273193545</v>
      </c>
      <c r="AG19" s="15">
        <f t="shared" si="25"/>
        <v>-0.21000235193065178</v>
      </c>
      <c r="AH19" s="106">
        <f t="shared" si="26"/>
        <v>-0.28001818241349452</v>
      </c>
    </row>
    <row r="20" spans="1:34" ht="15.75" x14ac:dyDescent="0.25">
      <c r="A20" s="24">
        <v>19</v>
      </c>
      <c r="B20" s="25" t="s">
        <v>13</v>
      </c>
      <c r="C20" s="24">
        <v>2</v>
      </c>
      <c r="D20" s="24">
        <v>25</v>
      </c>
      <c r="E20" s="30">
        <f>'Tasapainon muutos, pl. tasaus'!D13</f>
        <v>3965</v>
      </c>
      <c r="F20" s="62">
        <v>99.803195460020447</v>
      </c>
      <c r="G20" s="31">
        <v>242.34700794596398</v>
      </c>
      <c r="H20" s="59">
        <f t="shared" si="34"/>
        <v>142.54381248594353</v>
      </c>
      <c r="I20" s="62">
        <f t="shared" si="35"/>
        <v>-138.389909581458</v>
      </c>
      <c r="J20" s="31">
        <f t="shared" si="36"/>
        <v>-127.08415278032439</v>
      </c>
      <c r="K20" s="31">
        <f t="shared" si="37"/>
        <v>-114.58553730446278</v>
      </c>
      <c r="L20" s="31">
        <f t="shared" si="38"/>
        <v>-101.77052370962039</v>
      </c>
      <c r="M20" s="31">
        <f t="shared" si="27"/>
        <v>-88.176506076266662</v>
      </c>
      <c r="N20" s="59">
        <f t="shared" si="40"/>
        <v>154.17050186969732</v>
      </c>
      <c r="O20" s="82">
        <f t="shared" si="41"/>
        <v>54.367306409676871</v>
      </c>
      <c r="P20" s="31">
        <f>Taulukko5[[#This Row],[Tasaus 2023, €/asukas]]*Taulukko5[[#This Row],[Asukasluku 31.12.2022]]</f>
        <v>-548715.99149048096</v>
      </c>
      <c r="Q20" s="31">
        <f>Taulukko5[[#This Row],[Tasaus 2024, €/asukas]]*Taulukko5[[#This Row],[Asukasluku 31.12.2022]]</f>
        <v>-503888.6657739862</v>
      </c>
      <c r="R20" s="31">
        <f>Taulukko5[[#This Row],[Tasaus 2025, €/asukas]]*Taulukko5[[#This Row],[Asukasluku 31.12.2022]]</f>
        <v>-454331.6554121949</v>
      </c>
      <c r="S20" s="31">
        <f>Taulukko5[[#This Row],[Tasaus 2026, €/asukas]]*Taulukko5[[#This Row],[Asukasluku 31.12.2022]]</f>
        <v>-403520.12650864484</v>
      </c>
      <c r="T20" s="31">
        <f>Taulukko5[[#This Row],[Tasaus 2027, €/asukas]]*Taulukko5[[#This Row],[Asukasluku 31.12.2022]]</f>
        <v>-349619.84659239731</v>
      </c>
      <c r="U20" s="62">
        <f t="shared" si="28"/>
        <v>4.153902904485534</v>
      </c>
      <c r="V20" s="31">
        <f t="shared" si="29"/>
        <v>15.459659705619146</v>
      </c>
      <c r="W20" s="31">
        <f t="shared" si="30"/>
        <v>27.958275181480758</v>
      </c>
      <c r="X20" s="31">
        <f t="shared" si="31"/>
        <v>40.773288776323142</v>
      </c>
      <c r="Y20" s="94">
        <f t="shared" si="32"/>
        <v>54.367306409676871</v>
      </c>
      <c r="Z20" s="105">
        <v>21.5</v>
      </c>
      <c r="AA20" s="33">
        <f t="shared" si="39"/>
        <v>8.86</v>
      </c>
      <c r="AB20" s="32">
        <f t="shared" si="33"/>
        <v>-12.64</v>
      </c>
      <c r="AC20" s="31">
        <v>179.34853353120451</v>
      </c>
      <c r="AD20" s="15">
        <f t="shared" si="22"/>
        <v>-2.3161064228957324E-2</v>
      </c>
      <c r="AE20" s="15">
        <f t="shared" si="23"/>
        <v>-8.6198974707141107E-2</v>
      </c>
      <c r="AF20" s="15">
        <f t="shared" si="24"/>
        <v>-0.15588794974237327</v>
      </c>
      <c r="AG20" s="15">
        <f t="shared" si="25"/>
        <v>-0.22734107702770301</v>
      </c>
      <c r="AH20" s="106">
        <f t="shared" si="26"/>
        <v>-0.30313772484912793</v>
      </c>
    </row>
    <row r="21" spans="1:34" ht="15.75" x14ac:dyDescent="0.25">
      <c r="A21" s="24">
        <v>20</v>
      </c>
      <c r="B21" s="25" t="s">
        <v>14</v>
      </c>
      <c r="C21" s="24">
        <v>6</v>
      </c>
      <c r="D21" s="24">
        <v>23</v>
      </c>
      <c r="E21" s="30">
        <f>'Tasapainon muutos, pl. tasaus'!D14</f>
        <v>16473</v>
      </c>
      <c r="F21" s="62">
        <v>-95.467988365229331</v>
      </c>
      <c r="G21" s="31">
        <v>62.36553190432587</v>
      </c>
      <c r="H21" s="59">
        <f t="shared" si="34"/>
        <v>157.83352026955521</v>
      </c>
      <c r="I21" s="62">
        <f t="shared" si="35"/>
        <v>-153.67961736506967</v>
      </c>
      <c r="J21" s="31">
        <f t="shared" si="36"/>
        <v>-142.37386056393606</v>
      </c>
      <c r="K21" s="31">
        <f t="shared" si="37"/>
        <v>-129.87524508807445</v>
      </c>
      <c r="L21" s="31">
        <f t="shared" si="38"/>
        <v>-117.06023149323207</v>
      </c>
      <c r="M21" s="31">
        <f t="shared" si="27"/>
        <v>-103.46621385987834</v>
      </c>
      <c r="N21" s="59">
        <f t="shared" si="40"/>
        <v>-41.100681955552467</v>
      </c>
      <c r="O21" s="82">
        <f t="shared" si="41"/>
        <v>54.367306409676864</v>
      </c>
      <c r="P21" s="31">
        <f>Taulukko5[[#This Row],[Tasaus 2023, €/asukas]]*Taulukko5[[#This Row],[Asukasluku 31.12.2022]]</f>
        <v>-2531564.3368547927</v>
      </c>
      <c r="Q21" s="31">
        <f>Taulukko5[[#This Row],[Tasaus 2024, €/asukas]]*Taulukko5[[#This Row],[Asukasluku 31.12.2022]]</f>
        <v>-2345324.6050697188</v>
      </c>
      <c r="R21" s="31">
        <f>Taulukko5[[#This Row],[Tasaus 2025, €/asukas]]*Taulukko5[[#This Row],[Asukasluku 31.12.2022]]</f>
        <v>-2139434.9123358503</v>
      </c>
      <c r="S21" s="31">
        <f>Taulukko5[[#This Row],[Tasaus 2026, €/asukas]]*Taulukko5[[#This Row],[Asukasluku 31.12.2022]]</f>
        <v>-1928333.1933880118</v>
      </c>
      <c r="T21" s="31">
        <f>Taulukko5[[#This Row],[Tasaus 2027, €/asukas]]*Taulukko5[[#This Row],[Asukasluku 31.12.2022]]</f>
        <v>-1704398.9409137759</v>
      </c>
      <c r="U21" s="62">
        <f t="shared" si="28"/>
        <v>4.153902904485534</v>
      </c>
      <c r="V21" s="31">
        <f t="shared" si="29"/>
        <v>15.459659705619146</v>
      </c>
      <c r="W21" s="31">
        <f t="shared" si="30"/>
        <v>27.958275181480758</v>
      </c>
      <c r="X21" s="31">
        <f t="shared" si="31"/>
        <v>40.773288776323142</v>
      </c>
      <c r="Y21" s="94">
        <f t="shared" si="32"/>
        <v>54.367306409676871</v>
      </c>
      <c r="Z21" s="105">
        <v>22</v>
      </c>
      <c r="AA21" s="33">
        <f t="shared" si="39"/>
        <v>9.36</v>
      </c>
      <c r="AB21" s="32">
        <f t="shared" si="33"/>
        <v>-12.64</v>
      </c>
      <c r="AC21" s="31">
        <v>179.03575578437719</v>
      </c>
      <c r="AD21" s="15">
        <f t="shared" si="22"/>
        <v>-2.3201526903309261E-2</v>
      </c>
      <c r="AE21" s="15">
        <f t="shared" si="23"/>
        <v>-8.6349565414397339E-2</v>
      </c>
      <c r="AF21" s="15">
        <f t="shared" si="24"/>
        <v>-0.15616028797707024</v>
      </c>
      <c r="AG21" s="15">
        <f t="shared" si="25"/>
        <v>-0.22773824478630236</v>
      </c>
      <c r="AH21" s="106">
        <f t="shared" si="26"/>
        <v>-0.30366731031735622</v>
      </c>
    </row>
    <row r="22" spans="1:34" ht="15.75" x14ac:dyDescent="0.25">
      <c r="A22" s="24">
        <v>46</v>
      </c>
      <c r="B22" s="25" t="s">
        <v>15</v>
      </c>
      <c r="C22" s="24">
        <v>10</v>
      </c>
      <c r="D22" s="24">
        <v>26</v>
      </c>
      <c r="E22" s="30">
        <f>'Tasapainon muutos, pl. tasaus'!D15</f>
        <v>1341</v>
      </c>
      <c r="F22" s="62">
        <v>458.64670363937955</v>
      </c>
      <c r="G22" s="31">
        <v>227.00892620893595</v>
      </c>
      <c r="H22" s="59">
        <f t="shared" si="34"/>
        <v>-231.63777743044361</v>
      </c>
      <c r="I22" s="62">
        <f t="shared" si="35"/>
        <v>235.79168033492914</v>
      </c>
      <c r="J22" s="31">
        <f t="shared" si="36"/>
        <v>217.09743713606275</v>
      </c>
      <c r="K22" s="31">
        <f t="shared" si="37"/>
        <v>199.59605261192436</v>
      </c>
      <c r="L22" s="31">
        <f t="shared" si="38"/>
        <v>182.41106620676675</v>
      </c>
      <c r="M22" s="31">
        <f t="shared" si="27"/>
        <v>166.00508384012048</v>
      </c>
      <c r="N22" s="59">
        <f t="shared" si="40"/>
        <v>393.01401004905642</v>
      </c>
      <c r="O22" s="82">
        <f t="shared" si="41"/>
        <v>-65.632693590323129</v>
      </c>
      <c r="P22" s="31">
        <f>Taulukko5[[#This Row],[Tasaus 2023, €/asukas]]*Taulukko5[[#This Row],[Asukasluku 31.12.2022]]</f>
        <v>316196.64332913997</v>
      </c>
      <c r="Q22" s="31">
        <f>Taulukko5[[#This Row],[Tasaus 2024, €/asukas]]*Taulukko5[[#This Row],[Asukasluku 31.12.2022]]</f>
        <v>291127.66319946013</v>
      </c>
      <c r="R22" s="31">
        <f>Taulukko5[[#This Row],[Tasaus 2025, €/asukas]]*Taulukko5[[#This Row],[Asukasluku 31.12.2022]]</f>
        <v>267658.30655259057</v>
      </c>
      <c r="S22" s="31">
        <f>Taulukko5[[#This Row],[Tasaus 2026, €/asukas]]*Taulukko5[[#This Row],[Asukasluku 31.12.2022]]</f>
        <v>244613.23978327421</v>
      </c>
      <c r="T22" s="31">
        <f>Taulukko5[[#This Row],[Tasaus 2027, €/asukas]]*Taulukko5[[#This Row],[Asukasluku 31.12.2022]]</f>
        <v>222612.81742960156</v>
      </c>
      <c r="U22" s="62">
        <f t="shared" si="28"/>
        <v>4.153902904485534</v>
      </c>
      <c r="V22" s="31">
        <f t="shared" si="29"/>
        <v>-14.540340294380854</v>
      </c>
      <c r="W22" s="31">
        <f t="shared" si="30"/>
        <v>-32.041724818519242</v>
      </c>
      <c r="X22" s="31">
        <f t="shared" si="31"/>
        <v>-49.226711223676858</v>
      </c>
      <c r="Y22" s="94">
        <f t="shared" si="32"/>
        <v>-65.632693590323129</v>
      </c>
      <c r="Z22" s="105">
        <v>21</v>
      </c>
      <c r="AA22" s="33">
        <f t="shared" si="39"/>
        <v>8.36</v>
      </c>
      <c r="AB22" s="32">
        <f t="shared" si="33"/>
        <v>-12.64</v>
      </c>
      <c r="AC22" s="31">
        <v>136.02093438767429</v>
      </c>
      <c r="AD22" s="15">
        <f t="shared" si="22"/>
        <v>-3.0538702907645553E-2</v>
      </c>
      <c r="AE22" s="15">
        <f t="shared" si="23"/>
        <v>0.10689781216279048</v>
      </c>
      <c r="AF22" s="15">
        <f t="shared" si="24"/>
        <v>0.23556465747542127</v>
      </c>
      <c r="AG22" s="15">
        <f t="shared" si="25"/>
        <v>0.36190540408563465</v>
      </c>
      <c r="AH22" s="106">
        <f t="shared" si="26"/>
        <v>0.48251906139140976</v>
      </c>
    </row>
    <row r="23" spans="1:34" ht="15.75" x14ac:dyDescent="0.25">
      <c r="A23" s="24">
        <v>47</v>
      </c>
      <c r="B23" s="25" t="s">
        <v>16</v>
      </c>
      <c r="C23" s="24">
        <v>19</v>
      </c>
      <c r="D23" s="24">
        <v>26</v>
      </c>
      <c r="E23" s="30">
        <f>'Tasapainon muutos, pl. tasaus'!D16</f>
        <v>1811</v>
      </c>
      <c r="F23" s="62">
        <v>1130.0551498581788</v>
      </c>
      <c r="G23" s="31">
        <v>797.50078771772166</v>
      </c>
      <c r="H23" s="59">
        <f t="shared" si="34"/>
        <v>-332.5543621404571</v>
      </c>
      <c r="I23" s="62">
        <f t="shared" si="35"/>
        <v>336.70826504494266</v>
      </c>
      <c r="J23" s="31">
        <f t="shared" si="36"/>
        <v>318.01402184607622</v>
      </c>
      <c r="K23" s="31">
        <f t="shared" si="37"/>
        <v>300.51263732193786</v>
      </c>
      <c r="L23" s="31">
        <f t="shared" si="38"/>
        <v>283.32765091678027</v>
      </c>
      <c r="M23" s="31">
        <f t="shared" si="27"/>
        <v>266.92166855013397</v>
      </c>
      <c r="N23" s="59">
        <f t="shared" si="40"/>
        <v>1064.4224562678555</v>
      </c>
      <c r="O23" s="82">
        <f t="shared" si="41"/>
        <v>-65.632693590323242</v>
      </c>
      <c r="P23" s="31">
        <f>Taulukko5[[#This Row],[Tasaus 2023, €/asukas]]*Taulukko5[[#This Row],[Asukasluku 31.12.2022]]</f>
        <v>609778.66799639119</v>
      </c>
      <c r="Q23" s="31">
        <f>Taulukko5[[#This Row],[Tasaus 2024, €/asukas]]*Taulukko5[[#This Row],[Asukasluku 31.12.2022]]</f>
        <v>575923.39356324403</v>
      </c>
      <c r="R23" s="31">
        <f>Taulukko5[[#This Row],[Tasaus 2025, €/asukas]]*Taulukko5[[#This Row],[Asukasluku 31.12.2022]]</f>
        <v>544228.38619002944</v>
      </c>
      <c r="S23" s="31">
        <f>Taulukko5[[#This Row],[Tasaus 2026, €/asukas]]*Taulukko5[[#This Row],[Asukasluku 31.12.2022]]</f>
        <v>513106.37581028906</v>
      </c>
      <c r="T23" s="31">
        <f>Taulukko5[[#This Row],[Tasaus 2027, €/asukas]]*Taulukko5[[#This Row],[Asukasluku 31.12.2022]]</f>
        <v>483395.14174429263</v>
      </c>
      <c r="U23" s="62">
        <f t="shared" si="28"/>
        <v>4.1539029044855624</v>
      </c>
      <c r="V23" s="31">
        <f t="shared" si="29"/>
        <v>-14.540340294380883</v>
      </c>
      <c r="W23" s="31">
        <f t="shared" si="30"/>
        <v>-32.041724818519242</v>
      </c>
      <c r="X23" s="31">
        <f t="shared" si="31"/>
        <v>-49.22671122367683</v>
      </c>
      <c r="Y23" s="94">
        <f t="shared" si="32"/>
        <v>-65.632693590323129</v>
      </c>
      <c r="Z23" s="105">
        <v>21.25</v>
      </c>
      <c r="AA23" s="33">
        <f t="shared" si="39"/>
        <v>8.61</v>
      </c>
      <c r="AB23" s="32">
        <f t="shared" si="33"/>
        <v>-12.64</v>
      </c>
      <c r="AC23" s="31">
        <v>152.46555093397492</v>
      </c>
      <c r="AD23" s="15">
        <f t="shared" si="22"/>
        <v>-2.7244862062541633E-2</v>
      </c>
      <c r="AE23" s="15">
        <f t="shared" si="23"/>
        <v>9.5368036945457701E-2</v>
      </c>
      <c r="AF23" s="15">
        <f t="shared" si="24"/>
        <v>0.21015714449747985</v>
      </c>
      <c r="AG23" s="15">
        <f t="shared" si="25"/>
        <v>0.32287104150493912</v>
      </c>
      <c r="AH23" s="106">
        <f t="shared" si="26"/>
        <v>0.43047556112360957</v>
      </c>
    </row>
    <row r="24" spans="1:34" ht="15.75" x14ac:dyDescent="0.25">
      <c r="A24" s="24">
        <v>49</v>
      </c>
      <c r="B24" s="25" t="s">
        <v>17</v>
      </c>
      <c r="C24" s="24">
        <v>33</v>
      </c>
      <c r="D24" s="24">
        <v>20</v>
      </c>
      <c r="E24" s="30">
        <f>'Tasapainon muutos, pl. tasaus'!D17</f>
        <v>305274</v>
      </c>
      <c r="F24" s="62">
        <v>458.43903706777786</v>
      </c>
      <c r="G24" s="31">
        <v>295.32681884842447</v>
      </c>
      <c r="H24" s="59">
        <f t="shared" si="34"/>
        <v>-163.11221821935339</v>
      </c>
      <c r="I24" s="62">
        <f t="shared" si="35"/>
        <v>167.26612112383893</v>
      </c>
      <c r="J24" s="31">
        <f t="shared" si="36"/>
        <v>148.57187792497254</v>
      </c>
      <c r="K24" s="31">
        <f t="shared" si="37"/>
        <v>131.07049340083415</v>
      </c>
      <c r="L24" s="31">
        <f t="shared" si="38"/>
        <v>113.88550699567654</v>
      </c>
      <c r="M24" s="31">
        <f t="shared" si="27"/>
        <v>97.479524629030266</v>
      </c>
      <c r="N24" s="59">
        <f t="shared" si="40"/>
        <v>392.80634347745473</v>
      </c>
      <c r="O24" s="82">
        <f t="shared" si="41"/>
        <v>-65.632693590323129</v>
      </c>
      <c r="P24" s="31">
        <f>Taulukko5[[#This Row],[Tasaus 2023, €/asukas]]*Taulukko5[[#This Row],[Asukasluku 31.12.2022]]</f>
        <v>51061997.859958805</v>
      </c>
      <c r="Q24" s="31">
        <f>Taulukko5[[#This Row],[Tasaus 2024, €/asukas]]*Taulukko5[[#This Row],[Asukasluku 31.12.2022]]</f>
        <v>45355131.461668067</v>
      </c>
      <c r="R24" s="31">
        <f>Taulukko5[[#This Row],[Tasaus 2025, €/asukas]]*Taulukko5[[#This Row],[Asukasluku 31.12.2022]]</f>
        <v>40012413.802446246</v>
      </c>
      <c r="S24" s="31">
        <f>Taulukko5[[#This Row],[Tasaus 2026, €/asukas]]*Taulukko5[[#This Row],[Asukasluku 31.12.2022]]</f>
        <v>34766284.262598157</v>
      </c>
      <c r="T24" s="31">
        <f>Taulukko5[[#This Row],[Tasaus 2027, €/asukas]]*Taulukko5[[#This Row],[Asukasluku 31.12.2022]]</f>
        <v>29757964.401602585</v>
      </c>
      <c r="U24" s="62">
        <f t="shared" si="28"/>
        <v>4.153902904485534</v>
      </c>
      <c r="V24" s="31">
        <f t="shared" si="29"/>
        <v>-14.540340294380854</v>
      </c>
      <c r="W24" s="31">
        <f t="shared" si="30"/>
        <v>-32.041724818519242</v>
      </c>
      <c r="X24" s="31">
        <f t="shared" si="31"/>
        <v>-49.226711223676858</v>
      </c>
      <c r="Y24" s="94">
        <f t="shared" si="32"/>
        <v>-65.632693590323129</v>
      </c>
      <c r="Z24" s="105">
        <v>18</v>
      </c>
      <c r="AA24" s="33">
        <f t="shared" si="39"/>
        <v>5.3599999999999994</v>
      </c>
      <c r="AB24" s="32">
        <f t="shared" si="33"/>
        <v>-12.64</v>
      </c>
      <c r="AC24" s="31">
        <v>271.28598097978653</v>
      </c>
      <c r="AD24" s="15">
        <f t="shared" si="22"/>
        <v>-1.5311896654162311E-2</v>
      </c>
      <c r="AE24" s="15">
        <f t="shared" si="23"/>
        <v>5.3597831490836426E-2</v>
      </c>
      <c r="AF24" s="15">
        <f t="shared" si="24"/>
        <v>0.1181105072322431</v>
      </c>
      <c r="AG24" s="15">
        <f t="shared" si="25"/>
        <v>0.1814568930023138</v>
      </c>
      <c r="AH24" s="106">
        <f t="shared" si="26"/>
        <v>0.2419317553869966</v>
      </c>
    </row>
    <row r="25" spans="1:34" ht="14.25" customHeight="1" x14ac:dyDescent="0.25">
      <c r="A25" s="24">
        <v>50</v>
      </c>
      <c r="B25" s="25" t="s">
        <v>18</v>
      </c>
      <c r="C25" s="24">
        <v>4</v>
      </c>
      <c r="D25" s="24">
        <v>23</v>
      </c>
      <c r="E25" s="30">
        <f>'Tasapainon muutos, pl. tasaus'!D18</f>
        <v>11276</v>
      </c>
      <c r="F25" s="62">
        <v>-239.74084134659168</v>
      </c>
      <c r="G25" s="31">
        <v>-181.65063949893704</v>
      </c>
      <c r="H25" s="59">
        <f t="shared" si="34"/>
        <v>58.09020184765464</v>
      </c>
      <c r="I25" s="62">
        <f t="shared" si="35"/>
        <v>-53.936298943169106</v>
      </c>
      <c r="J25" s="31">
        <f t="shared" si="36"/>
        <v>-42.630542142035502</v>
      </c>
      <c r="K25" s="31">
        <f t="shared" si="37"/>
        <v>-30.131926666173875</v>
      </c>
      <c r="L25" s="31">
        <f t="shared" si="38"/>
        <v>-17.316913071331495</v>
      </c>
      <c r="M25" s="31">
        <f t="shared" si="27"/>
        <v>-5.6326935903231243</v>
      </c>
      <c r="N25" s="59">
        <f t="shared" si="40"/>
        <v>-187.28333308926017</v>
      </c>
      <c r="O25" s="82">
        <f t="shared" si="41"/>
        <v>52.457508257331511</v>
      </c>
      <c r="P25" s="31">
        <f>Taulukko5[[#This Row],[Tasaus 2023, €/asukas]]*Taulukko5[[#This Row],[Asukasluku 31.12.2022]]</f>
        <v>-608185.70688317483</v>
      </c>
      <c r="Q25" s="31">
        <f>Taulukko5[[#This Row],[Tasaus 2024, €/asukas]]*Taulukko5[[#This Row],[Asukasluku 31.12.2022]]</f>
        <v>-480701.99319359229</v>
      </c>
      <c r="R25" s="31">
        <f>Taulukko5[[#This Row],[Tasaus 2025, €/asukas]]*Taulukko5[[#This Row],[Asukasluku 31.12.2022]]</f>
        <v>-339767.60508777661</v>
      </c>
      <c r="S25" s="31">
        <f>Taulukko5[[#This Row],[Tasaus 2026, €/asukas]]*Taulukko5[[#This Row],[Asukasluku 31.12.2022]]</f>
        <v>-195265.51179233394</v>
      </c>
      <c r="T25" s="31">
        <f>Taulukko5[[#This Row],[Tasaus 2027, €/asukas]]*Taulukko5[[#This Row],[Asukasluku 31.12.2022]]</f>
        <v>-63514.252924483553</v>
      </c>
      <c r="U25" s="62">
        <f t="shared" si="28"/>
        <v>4.153902904485534</v>
      </c>
      <c r="V25" s="31">
        <f t="shared" si="29"/>
        <v>15.459659705619138</v>
      </c>
      <c r="W25" s="31">
        <f t="shared" si="30"/>
        <v>27.958275181480765</v>
      </c>
      <c r="X25" s="31">
        <f t="shared" si="31"/>
        <v>40.773288776323142</v>
      </c>
      <c r="Y25" s="94">
        <f t="shared" si="32"/>
        <v>52.457508257331519</v>
      </c>
      <c r="Z25" s="105">
        <v>21</v>
      </c>
      <c r="AA25" s="33">
        <f t="shared" si="39"/>
        <v>8.36</v>
      </c>
      <c r="AB25" s="32">
        <f t="shared" si="33"/>
        <v>-12.64</v>
      </c>
      <c r="AC25" s="31">
        <v>181.37064566630855</v>
      </c>
      <c r="AD25" s="15">
        <f t="shared" si="22"/>
        <v>-2.2902840143867689E-2</v>
      </c>
      <c r="AE25" s="15">
        <f t="shared" si="23"/>
        <v>-8.523793720215514E-2</v>
      </c>
      <c r="AF25" s="15">
        <f t="shared" si="24"/>
        <v>-0.15414994570245555</v>
      </c>
      <c r="AG25" s="15">
        <f t="shared" si="25"/>
        <v>-0.2248064378143039</v>
      </c>
      <c r="AH25" s="106">
        <f t="shared" si="26"/>
        <v>-0.28922821587041436</v>
      </c>
    </row>
    <row r="26" spans="1:34" ht="15.75" x14ac:dyDescent="0.25">
      <c r="A26" s="24">
        <v>51</v>
      </c>
      <c r="B26" s="25" t="s">
        <v>19</v>
      </c>
      <c r="C26" s="24">
        <v>4</v>
      </c>
      <c r="D26" s="24">
        <v>24</v>
      </c>
      <c r="E26" s="30">
        <f>'Tasapainon muutos, pl. tasaus'!D19</f>
        <v>9211</v>
      </c>
      <c r="F26" s="62">
        <v>113.50920795559423</v>
      </c>
      <c r="G26" s="31">
        <v>613.06435784302073</v>
      </c>
      <c r="H26" s="59">
        <f t="shared" si="34"/>
        <v>499.55514988742652</v>
      </c>
      <c r="I26" s="62">
        <f t="shared" si="35"/>
        <v>-495.40124698294096</v>
      </c>
      <c r="J26" s="31">
        <f t="shared" si="36"/>
        <v>-484.09549018180741</v>
      </c>
      <c r="K26" s="31">
        <f t="shared" si="37"/>
        <v>-471.59687470594577</v>
      </c>
      <c r="L26" s="31">
        <f t="shared" si="38"/>
        <v>-458.78186111110335</v>
      </c>
      <c r="M26" s="31">
        <f t="shared" si="27"/>
        <v>-445.18784347774965</v>
      </c>
      <c r="N26" s="59">
        <f t="shared" si="40"/>
        <v>167.87651436527108</v>
      </c>
      <c r="O26" s="82">
        <f t="shared" si="41"/>
        <v>54.367306409676843</v>
      </c>
      <c r="P26" s="31">
        <f>Taulukko5[[#This Row],[Tasaus 2023, €/asukas]]*Taulukko5[[#This Row],[Asukasluku 31.12.2022]]</f>
        <v>-4563140.8859598693</v>
      </c>
      <c r="Q26" s="31">
        <f>Taulukko5[[#This Row],[Tasaus 2024, €/asukas]]*Taulukko5[[#This Row],[Asukasluku 31.12.2022]]</f>
        <v>-4459003.5600646278</v>
      </c>
      <c r="R26" s="31">
        <f>Taulukko5[[#This Row],[Tasaus 2025, €/asukas]]*Taulukko5[[#This Row],[Asukasluku 31.12.2022]]</f>
        <v>-4343878.812916466</v>
      </c>
      <c r="S26" s="31">
        <f>Taulukko5[[#This Row],[Tasaus 2026, €/asukas]]*Taulukko5[[#This Row],[Asukasluku 31.12.2022]]</f>
        <v>-4225839.7226943728</v>
      </c>
      <c r="T26" s="31">
        <f>Taulukko5[[#This Row],[Tasaus 2027, €/asukas]]*Taulukko5[[#This Row],[Asukasluku 31.12.2022]]</f>
        <v>-4100625.226273552</v>
      </c>
      <c r="U26" s="62">
        <f t="shared" si="28"/>
        <v>4.1539029044855624</v>
      </c>
      <c r="V26" s="31">
        <f t="shared" si="29"/>
        <v>15.459659705619117</v>
      </c>
      <c r="W26" s="31">
        <f t="shared" si="30"/>
        <v>27.958275181480758</v>
      </c>
      <c r="X26" s="31">
        <f t="shared" si="31"/>
        <v>40.77328877632317</v>
      </c>
      <c r="Y26" s="94">
        <f t="shared" si="32"/>
        <v>54.367306409676871</v>
      </c>
      <c r="Z26" s="105">
        <v>18</v>
      </c>
      <c r="AA26" s="33">
        <f t="shared" si="39"/>
        <v>5.3599999999999994</v>
      </c>
      <c r="AB26" s="32">
        <f t="shared" si="33"/>
        <v>-12.64</v>
      </c>
      <c r="AC26" s="31">
        <v>194.26967818383292</v>
      </c>
      <c r="AD26" s="15">
        <f t="shared" si="22"/>
        <v>-2.1382147452546969E-2</v>
      </c>
      <c r="AE26" s="15">
        <f t="shared" si="23"/>
        <v>-7.9578346194561542E-2</v>
      </c>
      <c r="AF26" s="15">
        <f t="shared" si="24"/>
        <v>-0.14391476550974922</v>
      </c>
      <c r="AG26" s="15">
        <f t="shared" si="25"/>
        <v>-0.20987983898207904</v>
      </c>
      <c r="AH26" s="106">
        <f t="shared" si="26"/>
        <v>-0.27985482303743942</v>
      </c>
    </row>
    <row r="27" spans="1:34" ht="15.75" x14ac:dyDescent="0.25">
      <c r="A27" s="24">
        <v>52</v>
      </c>
      <c r="B27" s="25" t="s">
        <v>20</v>
      </c>
      <c r="C27" s="24">
        <v>14</v>
      </c>
      <c r="D27" s="24">
        <v>25</v>
      </c>
      <c r="E27" s="30">
        <f>'Tasapainon muutos, pl. tasaus'!D20</f>
        <v>2346</v>
      </c>
      <c r="F27" s="62">
        <v>102.22248065955016</v>
      </c>
      <c r="G27" s="31">
        <v>24.724815417304619</v>
      </c>
      <c r="H27" s="59">
        <f t="shared" si="34"/>
        <v>-77.497665242245546</v>
      </c>
      <c r="I27" s="62">
        <f t="shared" si="35"/>
        <v>81.65156814673108</v>
      </c>
      <c r="J27" s="31">
        <f t="shared" si="36"/>
        <v>62.957324947864684</v>
      </c>
      <c r="K27" s="31">
        <f t="shared" si="37"/>
        <v>45.455940423726311</v>
      </c>
      <c r="L27" s="31">
        <f t="shared" si="38"/>
        <v>28.270954018568691</v>
      </c>
      <c r="M27" s="31">
        <f t="shared" si="27"/>
        <v>11.864971651922421</v>
      </c>
      <c r="N27" s="59">
        <f t="shared" si="40"/>
        <v>36.589787069227043</v>
      </c>
      <c r="O27" s="82">
        <f t="shared" si="41"/>
        <v>-65.632693590323115</v>
      </c>
      <c r="P27" s="31">
        <f>Taulukko5[[#This Row],[Tasaus 2023, €/asukas]]*Taulukko5[[#This Row],[Asukasluku 31.12.2022]]</f>
        <v>191554.57887223113</v>
      </c>
      <c r="Q27" s="31">
        <f>Taulukko5[[#This Row],[Tasaus 2024, €/asukas]]*Taulukko5[[#This Row],[Asukasluku 31.12.2022]]</f>
        <v>147697.88432769055</v>
      </c>
      <c r="R27" s="31">
        <f>Taulukko5[[#This Row],[Tasaus 2025, €/asukas]]*Taulukko5[[#This Row],[Asukasluku 31.12.2022]]</f>
        <v>106639.63623406192</v>
      </c>
      <c r="S27" s="31">
        <f>Taulukko5[[#This Row],[Tasaus 2026, €/asukas]]*Taulukko5[[#This Row],[Asukasluku 31.12.2022]]</f>
        <v>66323.658127562143</v>
      </c>
      <c r="T27" s="31">
        <f>Taulukko5[[#This Row],[Tasaus 2027, €/asukas]]*Taulukko5[[#This Row],[Asukasluku 31.12.2022]]</f>
        <v>27835.223495409999</v>
      </c>
      <c r="U27" s="62">
        <f t="shared" si="28"/>
        <v>4.153902904485534</v>
      </c>
      <c r="V27" s="31">
        <f t="shared" si="29"/>
        <v>-14.540340294380862</v>
      </c>
      <c r="W27" s="31">
        <f t="shared" si="30"/>
        <v>-32.041724818519235</v>
      </c>
      <c r="X27" s="31">
        <f t="shared" si="31"/>
        <v>-49.226711223676858</v>
      </c>
      <c r="Y27" s="94">
        <f t="shared" si="32"/>
        <v>-65.632693590323129</v>
      </c>
      <c r="Z27" s="105">
        <v>22.499999999999996</v>
      </c>
      <c r="AA27" s="33">
        <f t="shared" si="39"/>
        <v>9.8599999999999959</v>
      </c>
      <c r="AB27" s="32">
        <f t="shared" si="33"/>
        <v>-12.64</v>
      </c>
      <c r="AC27" s="31">
        <v>146.22954515366266</v>
      </c>
      <c r="AD27" s="15">
        <f t="shared" si="22"/>
        <v>-2.8406727929848108E-2</v>
      </c>
      <c r="AE27" s="15">
        <f t="shared" si="23"/>
        <v>9.9435037420798983E-2</v>
      </c>
      <c r="AF27" s="15">
        <f t="shared" si="24"/>
        <v>0.21911936322340858</v>
      </c>
      <c r="AG27" s="15">
        <f t="shared" si="25"/>
        <v>0.33663998046323584</v>
      </c>
      <c r="AH27" s="106">
        <f t="shared" si="26"/>
        <v>0.44883332927934783</v>
      </c>
    </row>
    <row r="28" spans="1:34" ht="15.75" x14ac:dyDescent="0.25">
      <c r="A28" s="24">
        <v>61</v>
      </c>
      <c r="B28" s="25" t="s">
        <v>21</v>
      </c>
      <c r="C28" s="24">
        <v>5</v>
      </c>
      <c r="D28" s="24">
        <v>23</v>
      </c>
      <c r="E28" s="30">
        <f>'Tasapainon muutos, pl. tasaus'!D21</f>
        <v>16459</v>
      </c>
      <c r="F28" s="62">
        <v>105.8074858805218</v>
      </c>
      <c r="G28" s="31">
        <v>15.956546896092313</v>
      </c>
      <c r="H28" s="59">
        <f t="shared" si="34"/>
        <v>-89.85093898442949</v>
      </c>
      <c r="I28" s="62">
        <f t="shared" si="35"/>
        <v>94.004841888915024</v>
      </c>
      <c r="J28" s="31">
        <f t="shared" si="36"/>
        <v>75.310598690048636</v>
      </c>
      <c r="K28" s="31">
        <f t="shared" si="37"/>
        <v>57.809214165910255</v>
      </c>
      <c r="L28" s="31">
        <f t="shared" si="38"/>
        <v>40.624227760752632</v>
      </c>
      <c r="M28" s="31">
        <f t="shared" si="27"/>
        <v>24.218245394106365</v>
      </c>
      <c r="N28" s="59">
        <f t="shared" si="40"/>
        <v>40.174792290198681</v>
      </c>
      <c r="O28" s="82">
        <f t="shared" si="41"/>
        <v>-65.632693590323115</v>
      </c>
      <c r="P28" s="31">
        <f>Taulukko5[[#This Row],[Tasaus 2023, €/asukas]]*Taulukko5[[#This Row],[Asukasluku 31.12.2022]]</f>
        <v>1547225.6926496525</v>
      </c>
      <c r="Q28" s="31">
        <f>Taulukko5[[#This Row],[Tasaus 2024, €/asukas]]*Taulukko5[[#This Row],[Asukasluku 31.12.2022]]</f>
        <v>1239537.1438395104</v>
      </c>
      <c r="R28" s="31">
        <f>Taulukko5[[#This Row],[Tasaus 2025, €/asukas]]*Taulukko5[[#This Row],[Asukasluku 31.12.2022]]</f>
        <v>951481.85595671693</v>
      </c>
      <c r="S28" s="31">
        <f>Taulukko5[[#This Row],[Tasaus 2026, €/asukas]]*Taulukko5[[#This Row],[Asukasluku 31.12.2022]]</f>
        <v>668634.16471422755</v>
      </c>
      <c r="T28" s="31">
        <f>Taulukko5[[#This Row],[Tasaus 2027, €/asukas]]*Taulukko5[[#This Row],[Asukasluku 31.12.2022]]</f>
        <v>398608.10094159667</v>
      </c>
      <c r="U28" s="62">
        <f t="shared" si="28"/>
        <v>4.153902904485534</v>
      </c>
      <c r="V28" s="31">
        <f t="shared" si="29"/>
        <v>-14.540340294380854</v>
      </c>
      <c r="W28" s="31">
        <f t="shared" si="30"/>
        <v>-32.041724818519235</v>
      </c>
      <c r="X28" s="31">
        <f t="shared" si="31"/>
        <v>-49.226711223676858</v>
      </c>
      <c r="Y28" s="94">
        <f t="shared" si="32"/>
        <v>-65.632693590323129</v>
      </c>
      <c r="Z28" s="105">
        <v>20.5</v>
      </c>
      <c r="AA28" s="33">
        <f t="shared" si="39"/>
        <v>7.8599999999999994</v>
      </c>
      <c r="AB28" s="32">
        <f t="shared" si="33"/>
        <v>-12.64</v>
      </c>
      <c r="AC28" s="31">
        <v>168.12118779259384</v>
      </c>
      <c r="AD28" s="15">
        <f t="shared" si="22"/>
        <v>-2.4707789416822831E-2</v>
      </c>
      <c r="AE28" s="15">
        <f t="shared" si="23"/>
        <v>8.6487256515929714E-2</v>
      </c>
      <c r="AF28" s="15">
        <f t="shared" si="24"/>
        <v>0.19058707138120012</v>
      </c>
      <c r="AG28" s="15">
        <f t="shared" si="25"/>
        <v>0.29280492167594246</v>
      </c>
      <c r="AH28" s="106">
        <f t="shared" si="26"/>
        <v>0.39038918563490194</v>
      </c>
    </row>
    <row r="29" spans="1:34" ht="15.75" x14ac:dyDescent="0.25">
      <c r="A29" s="24">
        <v>69</v>
      </c>
      <c r="B29" s="25" t="s">
        <v>22</v>
      </c>
      <c r="C29" s="24">
        <v>17</v>
      </c>
      <c r="D29" s="24">
        <v>24</v>
      </c>
      <c r="E29" s="30">
        <f>'Tasapainon muutos, pl. tasaus'!D22</f>
        <v>6687</v>
      </c>
      <c r="F29" s="62">
        <v>-251.1655316291185</v>
      </c>
      <c r="G29" s="31">
        <v>42.776383668377591</v>
      </c>
      <c r="H29" s="59">
        <f t="shared" si="34"/>
        <v>293.94191529749611</v>
      </c>
      <c r="I29" s="62">
        <f t="shared" si="35"/>
        <v>-289.7880123930106</v>
      </c>
      <c r="J29" s="31">
        <f t="shared" si="36"/>
        <v>-278.48225559187699</v>
      </c>
      <c r="K29" s="31">
        <f t="shared" si="37"/>
        <v>-265.98364011601535</v>
      </c>
      <c r="L29" s="31">
        <f t="shared" si="38"/>
        <v>-253.16862652117297</v>
      </c>
      <c r="M29" s="31">
        <f t="shared" si="27"/>
        <v>-239.57460888781924</v>
      </c>
      <c r="N29" s="59">
        <f t="shared" si="40"/>
        <v>-196.79822521944163</v>
      </c>
      <c r="O29" s="82">
        <f t="shared" si="41"/>
        <v>54.367306409676871</v>
      </c>
      <c r="P29" s="31">
        <f>Taulukko5[[#This Row],[Tasaus 2023, €/asukas]]*Taulukko5[[#This Row],[Asukasluku 31.12.2022]]</f>
        <v>-1937812.4388720619</v>
      </c>
      <c r="Q29" s="31">
        <f>Taulukko5[[#This Row],[Tasaus 2024, €/asukas]]*Taulukko5[[#This Row],[Asukasluku 31.12.2022]]</f>
        <v>-1862210.8431428815</v>
      </c>
      <c r="R29" s="31">
        <f>Taulukko5[[#This Row],[Tasaus 2025, €/asukas]]*Taulukko5[[#This Row],[Asukasluku 31.12.2022]]</f>
        <v>-1778632.6014557946</v>
      </c>
      <c r="S29" s="31">
        <f>Taulukko5[[#This Row],[Tasaus 2026, €/asukas]]*Taulukko5[[#This Row],[Asukasluku 31.12.2022]]</f>
        <v>-1692938.6055470835</v>
      </c>
      <c r="T29" s="31">
        <f>Taulukko5[[#This Row],[Tasaus 2027, €/asukas]]*Taulukko5[[#This Row],[Asukasluku 31.12.2022]]</f>
        <v>-1602035.4096328472</v>
      </c>
      <c r="U29" s="62">
        <f t="shared" si="28"/>
        <v>4.1539029044855056</v>
      </c>
      <c r="V29" s="31">
        <f t="shared" si="29"/>
        <v>15.459659705619117</v>
      </c>
      <c r="W29" s="31">
        <f t="shared" si="30"/>
        <v>27.958275181480758</v>
      </c>
      <c r="X29" s="31">
        <f t="shared" si="31"/>
        <v>40.773288776323142</v>
      </c>
      <c r="Y29" s="94">
        <f t="shared" si="32"/>
        <v>54.367306409676871</v>
      </c>
      <c r="Z29" s="105">
        <v>22.5</v>
      </c>
      <c r="AA29" s="33">
        <f t="shared" si="39"/>
        <v>9.86</v>
      </c>
      <c r="AB29" s="32">
        <f t="shared" si="33"/>
        <v>-12.64</v>
      </c>
      <c r="AC29" s="31">
        <v>151.50046430606849</v>
      </c>
      <c r="AD29" s="15">
        <f t="shared" si="22"/>
        <v>-2.7418416989756493E-2</v>
      </c>
      <c r="AE29" s="15">
        <f t="shared" si="23"/>
        <v>-0.10204364571706376</v>
      </c>
      <c r="AF29" s="15">
        <f t="shared" si="24"/>
        <v>-0.18454250493251367</v>
      </c>
      <c r="AG29" s="15">
        <f t="shared" si="25"/>
        <v>-0.26912979417641247</v>
      </c>
      <c r="AH29" s="106">
        <f t="shared" si="26"/>
        <v>-0.35885900850997682</v>
      </c>
    </row>
    <row r="30" spans="1:34" ht="15.75" x14ac:dyDescent="0.25">
      <c r="A30" s="24">
        <v>71</v>
      </c>
      <c r="B30" s="25" t="s">
        <v>23</v>
      </c>
      <c r="C30" s="24">
        <v>17</v>
      </c>
      <c r="D30" s="24">
        <v>24</v>
      </c>
      <c r="E30" s="30">
        <f>'Tasapainon muutos, pl. tasaus'!D23</f>
        <v>6591</v>
      </c>
      <c r="F30" s="62">
        <v>-233.21538120177661</v>
      </c>
      <c r="G30" s="31">
        <v>-99.227855765894503</v>
      </c>
      <c r="H30" s="59">
        <f t="shared" si="34"/>
        <v>133.98752543588211</v>
      </c>
      <c r="I30" s="62">
        <f t="shared" si="35"/>
        <v>-129.83362253139657</v>
      </c>
      <c r="J30" s="31">
        <f t="shared" si="36"/>
        <v>-118.52786573026296</v>
      </c>
      <c r="K30" s="31">
        <f t="shared" si="37"/>
        <v>-106.02925025440135</v>
      </c>
      <c r="L30" s="31">
        <f t="shared" si="38"/>
        <v>-93.214236659558964</v>
      </c>
      <c r="M30" s="31">
        <f t="shared" si="27"/>
        <v>-79.620219026205234</v>
      </c>
      <c r="N30" s="59">
        <f t="shared" si="40"/>
        <v>-178.84807479209974</v>
      </c>
      <c r="O30" s="82">
        <f t="shared" si="41"/>
        <v>54.367306409676871</v>
      </c>
      <c r="P30" s="31">
        <f>Taulukko5[[#This Row],[Tasaus 2023, €/asukas]]*Taulukko5[[#This Row],[Asukasluku 31.12.2022]]</f>
        <v>-855733.40610443475</v>
      </c>
      <c r="Q30" s="31">
        <f>Taulukko5[[#This Row],[Tasaus 2024, €/asukas]]*Taulukko5[[#This Row],[Asukasluku 31.12.2022]]</f>
        <v>-781217.16302816314</v>
      </c>
      <c r="R30" s="31">
        <f>Taulukko5[[#This Row],[Tasaus 2025, €/asukas]]*Taulukko5[[#This Row],[Asukasluku 31.12.2022]]</f>
        <v>-698838.7884267593</v>
      </c>
      <c r="S30" s="31">
        <f>Taulukko5[[#This Row],[Tasaus 2026, €/asukas]]*Taulukko5[[#This Row],[Asukasluku 31.12.2022]]</f>
        <v>-614375.03382315312</v>
      </c>
      <c r="T30" s="31">
        <f>Taulukko5[[#This Row],[Tasaus 2027, €/asukas]]*Taulukko5[[#This Row],[Asukasluku 31.12.2022]]</f>
        <v>-524776.86360171868</v>
      </c>
      <c r="U30" s="62">
        <f t="shared" si="28"/>
        <v>4.153902904485534</v>
      </c>
      <c r="V30" s="31">
        <f t="shared" si="29"/>
        <v>15.459659705619146</v>
      </c>
      <c r="W30" s="31">
        <f t="shared" si="30"/>
        <v>27.958275181480758</v>
      </c>
      <c r="X30" s="31">
        <f t="shared" si="31"/>
        <v>40.773288776323142</v>
      </c>
      <c r="Y30" s="94">
        <f t="shared" si="32"/>
        <v>54.367306409676871</v>
      </c>
      <c r="Z30" s="105">
        <v>22</v>
      </c>
      <c r="AA30" s="33">
        <f t="shared" si="39"/>
        <v>9.36</v>
      </c>
      <c r="AB30" s="32">
        <f t="shared" si="33"/>
        <v>-12.64</v>
      </c>
      <c r="AC30" s="31">
        <v>143.00613957973556</v>
      </c>
      <c r="AD30" s="15">
        <f t="shared" si="22"/>
        <v>-2.9047024950767608E-2</v>
      </c>
      <c r="AE30" s="15">
        <f t="shared" si="23"/>
        <v>-0.1081048670431338</v>
      </c>
      <c r="AF30" s="15">
        <f t="shared" si="24"/>
        <v>-0.19550402006266407</v>
      </c>
      <c r="AG30" s="15">
        <f t="shared" si="25"/>
        <v>-0.28511565234994185</v>
      </c>
      <c r="AH30" s="106">
        <f t="shared" si="26"/>
        <v>-0.38017463144904651</v>
      </c>
    </row>
    <row r="31" spans="1:34" ht="15.75" x14ac:dyDescent="0.25">
      <c r="A31" s="24">
        <v>72</v>
      </c>
      <c r="B31" s="25" t="s">
        <v>24</v>
      </c>
      <c r="C31" s="24">
        <v>17</v>
      </c>
      <c r="D31" s="24">
        <v>26</v>
      </c>
      <c r="E31" s="30">
        <f>'Tasapainon muutos, pl. tasaus'!D24</f>
        <v>960</v>
      </c>
      <c r="F31" s="62">
        <v>70.523075438183156</v>
      </c>
      <c r="G31" s="31">
        <v>160.38283577887827</v>
      </c>
      <c r="H31" s="59">
        <f t="shared" si="34"/>
        <v>89.859760340695118</v>
      </c>
      <c r="I31" s="62">
        <f t="shared" si="35"/>
        <v>-85.705857436209584</v>
      </c>
      <c r="J31" s="31">
        <f t="shared" si="36"/>
        <v>-74.400100635075972</v>
      </c>
      <c r="K31" s="31">
        <f t="shared" si="37"/>
        <v>-61.901485159214353</v>
      </c>
      <c r="L31" s="31">
        <f t="shared" si="38"/>
        <v>-49.086471564371976</v>
      </c>
      <c r="M31" s="31">
        <f t="shared" si="27"/>
        <v>-35.49245393101824</v>
      </c>
      <c r="N31" s="59">
        <f t="shared" si="40"/>
        <v>124.89038184786003</v>
      </c>
      <c r="O31" s="82">
        <f t="shared" si="41"/>
        <v>54.367306409676871</v>
      </c>
      <c r="P31" s="31">
        <f>Taulukko5[[#This Row],[Tasaus 2023, €/asukas]]*Taulukko5[[#This Row],[Asukasluku 31.12.2022]]</f>
        <v>-82277.623138761206</v>
      </c>
      <c r="Q31" s="31">
        <f>Taulukko5[[#This Row],[Tasaus 2024, €/asukas]]*Taulukko5[[#This Row],[Asukasluku 31.12.2022]]</f>
        <v>-71424.096609672939</v>
      </c>
      <c r="R31" s="31">
        <f>Taulukko5[[#This Row],[Tasaus 2025, €/asukas]]*Taulukko5[[#This Row],[Asukasluku 31.12.2022]]</f>
        <v>-59425.425752845782</v>
      </c>
      <c r="S31" s="31">
        <f>Taulukko5[[#This Row],[Tasaus 2026, €/asukas]]*Taulukko5[[#This Row],[Asukasluku 31.12.2022]]</f>
        <v>-47123.012701797095</v>
      </c>
      <c r="T31" s="31">
        <f>Taulukko5[[#This Row],[Tasaus 2027, €/asukas]]*Taulukko5[[#This Row],[Asukasluku 31.12.2022]]</f>
        <v>-34072.755773777513</v>
      </c>
      <c r="U31" s="62">
        <f t="shared" si="28"/>
        <v>4.153902904485534</v>
      </c>
      <c r="V31" s="31">
        <f t="shared" si="29"/>
        <v>15.459659705619146</v>
      </c>
      <c r="W31" s="31">
        <f t="shared" si="30"/>
        <v>27.958275181480765</v>
      </c>
      <c r="X31" s="31">
        <f t="shared" si="31"/>
        <v>40.773288776323142</v>
      </c>
      <c r="Y31" s="94">
        <f t="shared" si="32"/>
        <v>54.367306409676878</v>
      </c>
      <c r="Z31" s="105">
        <v>20.5</v>
      </c>
      <c r="AA31" s="33">
        <f t="shared" si="39"/>
        <v>7.8599999999999994</v>
      </c>
      <c r="AB31" s="32">
        <f t="shared" si="33"/>
        <v>-12.64</v>
      </c>
      <c r="AC31" s="31">
        <v>179.62590002782909</v>
      </c>
      <c r="AD31" s="15">
        <f t="shared" si="22"/>
        <v>-2.3125300437420095E-2</v>
      </c>
      <c r="AE31" s="15">
        <f t="shared" si="23"/>
        <v>-8.6065871921721812E-2</v>
      </c>
      <c r="AF31" s="15">
        <f t="shared" si="24"/>
        <v>-0.15564723782677911</v>
      </c>
      <c r="AG31" s="15">
        <f t="shared" si="25"/>
        <v>-0.22699003189409889</v>
      </c>
      <c r="AH31" s="106">
        <f t="shared" si="26"/>
        <v>-0.30266963951887704</v>
      </c>
    </row>
    <row r="32" spans="1:34" ht="15.75" x14ac:dyDescent="0.25">
      <c r="A32" s="24">
        <v>74</v>
      </c>
      <c r="B32" s="25" t="s">
        <v>25</v>
      </c>
      <c r="C32" s="24">
        <v>16</v>
      </c>
      <c r="D32" s="24">
        <v>26</v>
      </c>
      <c r="E32" s="30">
        <f>'Tasapainon muutos, pl. tasaus'!D25</f>
        <v>1052</v>
      </c>
      <c r="F32" s="62">
        <v>516.86872495446153</v>
      </c>
      <c r="G32" s="31">
        <v>445.78444580253552</v>
      </c>
      <c r="H32" s="59">
        <f t="shared" si="34"/>
        <v>-71.084279151926012</v>
      </c>
      <c r="I32" s="62">
        <f t="shared" si="35"/>
        <v>75.238182056411546</v>
      </c>
      <c r="J32" s="31">
        <f t="shared" si="36"/>
        <v>56.54393885754515</v>
      </c>
      <c r="K32" s="31">
        <f t="shared" si="37"/>
        <v>39.042554333406777</v>
      </c>
      <c r="L32" s="31">
        <f t="shared" si="38"/>
        <v>21.857567928249157</v>
      </c>
      <c r="M32" s="31">
        <f t="shared" si="27"/>
        <v>5.4515855616028874</v>
      </c>
      <c r="N32" s="59">
        <f t="shared" si="40"/>
        <v>451.2360313641384</v>
      </c>
      <c r="O32" s="82">
        <f t="shared" si="41"/>
        <v>-65.632693590323129</v>
      </c>
      <c r="P32" s="31">
        <f>Taulukko5[[#This Row],[Tasaus 2023, €/asukas]]*Taulukko5[[#This Row],[Asukasluku 31.12.2022]]</f>
        <v>79150.567523344944</v>
      </c>
      <c r="Q32" s="31">
        <f>Taulukko5[[#This Row],[Tasaus 2024, €/asukas]]*Taulukko5[[#This Row],[Asukasluku 31.12.2022]]</f>
        <v>59484.223678137496</v>
      </c>
      <c r="R32" s="31">
        <f>Taulukko5[[#This Row],[Tasaus 2025, €/asukas]]*Taulukko5[[#This Row],[Asukasluku 31.12.2022]]</f>
        <v>41072.767158743933</v>
      </c>
      <c r="S32" s="31">
        <f>Taulukko5[[#This Row],[Tasaus 2026, €/asukas]]*Taulukko5[[#This Row],[Asukasluku 31.12.2022]]</f>
        <v>22994.161460518113</v>
      </c>
      <c r="T32" s="31">
        <f>Taulukko5[[#This Row],[Tasaus 2027, €/asukas]]*Taulukko5[[#This Row],[Asukasluku 31.12.2022]]</f>
        <v>5735.0680108062379</v>
      </c>
      <c r="U32" s="62">
        <f t="shared" si="28"/>
        <v>4.153902904485534</v>
      </c>
      <c r="V32" s="31">
        <f t="shared" si="29"/>
        <v>-14.540340294380862</v>
      </c>
      <c r="W32" s="31">
        <f t="shared" si="30"/>
        <v>-32.041724818519235</v>
      </c>
      <c r="X32" s="31">
        <f t="shared" si="31"/>
        <v>-49.226711223676858</v>
      </c>
      <c r="Y32" s="94">
        <f t="shared" si="32"/>
        <v>-65.632693590323129</v>
      </c>
      <c r="Z32" s="105">
        <v>23.5</v>
      </c>
      <c r="AA32" s="33">
        <f t="shared" si="39"/>
        <v>10.86</v>
      </c>
      <c r="AB32" s="32">
        <f t="shared" si="33"/>
        <v>-12.64</v>
      </c>
      <c r="AC32" s="31">
        <v>139.71852023455011</v>
      </c>
      <c r="AD32" s="15">
        <f t="shared" si="22"/>
        <v>-2.9730510296789855E-2</v>
      </c>
      <c r="AE32" s="15">
        <f t="shared" si="23"/>
        <v>0.10406881113521321</v>
      </c>
      <c r="AF32" s="15">
        <f t="shared" si="24"/>
        <v>0.22933054805282599</v>
      </c>
      <c r="AG32" s="15">
        <f t="shared" si="25"/>
        <v>0.35232774539150818</v>
      </c>
      <c r="AH32" s="106">
        <f t="shared" si="26"/>
        <v>0.469749418188393</v>
      </c>
    </row>
    <row r="33" spans="1:34" ht="15.75" x14ac:dyDescent="0.25">
      <c r="A33" s="24">
        <v>75</v>
      </c>
      <c r="B33" s="25" t="s">
        <v>26</v>
      </c>
      <c r="C33" s="24">
        <v>8</v>
      </c>
      <c r="D33" s="24">
        <v>22</v>
      </c>
      <c r="E33" s="30">
        <f>'Tasapainon muutos, pl. tasaus'!D26</f>
        <v>19549</v>
      </c>
      <c r="F33" s="62">
        <v>118.71661719145345</v>
      </c>
      <c r="G33" s="31">
        <v>175.9251527212912</v>
      </c>
      <c r="H33" s="59">
        <f t="shared" si="34"/>
        <v>57.208535529837746</v>
      </c>
      <c r="I33" s="62">
        <f t="shared" si="35"/>
        <v>-53.054632625352212</v>
      </c>
      <c r="J33" s="31">
        <f t="shared" si="36"/>
        <v>-41.748875824218608</v>
      </c>
      <c r="K33" s="31">
        <f t="shared" si="37"/>
        <v>-29.250260348356981</v>
      </c>
      <c r="L33" s="31">
        <f t="shared" si="38"/>
        <v>-16.435246753514601</v>
      </c>
      <c r="M33" s="31">
        <f t="shared" si="27"/>
        <v>-5.6326935903231243</v>
      </c>
      <c r="N33" s="59">
        <f t="shared" si="40"/>
        <v>170.29245913096807</v>
      </c>
      <c r="O33" s="82">
        <f t="shared" si="41"/>
        <v>51.575841939514618</v>
      </c>
      <c r="P33" s="31">
        <f>Taulukko5[[#This Row],[Tasaus 2023, €/asukas]]*Taulukko5[[#This Row],[Asukasluku 31.12.2022]]</f>
        <v>-1037165.0131930104</v>
      </c>
      <c r="Q33" s="31">
        <f>Taulukko5[[#This Row],[Tasaus 2024, €/asukas]]*Taulukko5[[#This Row],[Asukasluku 31.12.2022]]</f>
        <v>-816148.77348764963</v>
      </c>
      <c r="R33" s="31">
        <f>Taulukko5[[#This Row],[Tasaus 2025, €/asukas]]*Taulukko5[[#This Row],[Asukasluku 31.12.2022]]</f>
        <v>-571813.33955003065</v>
      </c>
      <c r="S33" s="31">
        <f>Taulukko5[[#This Row],[Tasaus 2026, €/asukas]]*Taulukko5[[#This Row],[Asukasluku 31.12.2022]]</f>
        <v>-321292.63878445694</v>
      </c>
      <c r="T33" s="31">
        <f>Taulukko5[[#This Row],[Tasaus 2027, €/asukas]]*Taulukko5[[#This Row],[Asukasluku 31.12.2022]]</f>
        <v>-110113.52699722676</v>
      </c>
      <c r="U33" s="62">
        <f t="shared" si="28"/>
        <v>4.153902904485534</v>
      </c>
      <c r="V33" s="31">
        <f t="shared" si="29"/>
        <v>15.459659705619138</v>
      </c>
      <c r="W33" s="31">
        <f t="shared" si="30"/>
        <v>27.958275181480765</v>
      </c>
      <c r="X33" s="31">
        <f t="shared" si="31"/>
        <v>40.773288776323142</v>
      </c>
      <c r="Y33" s="94">
        <f t="shared" si="32"/>
        <v>51.575841939514625</v>
      </c>
      <c r="Z33" s="105">
        <v>21</v>
      </c>
      <c r="AA33" s="33">
        <f t="shared" si="39"/>
        <v>8.36</v>
      </c>
      <c r="AB33" s="32">
        <f t="shared" si="33"/>
        <v>-12.64</v>
      </c>
      <c r="AC33" s="31">
        <v>188.95567003423017</v>
      </c>
      <c r="AD33" s="15">
        <f t="shared" si="22"/>
        <v>-2.1983478472665234E-2</v>
      </c>
      <c r="AE33" s="15">
        <f t="shared" si="23"/>
        <v>-8.1816331326911504E-2</v>
      </c>
      <c r="AF33" s="15">
        <f t="shared" si="24"/>
        <v>-0.14796208643231504</v>
      </c>
      <c r="AG33" s="15">
        <f t="shared" si="25"/>
        <v>-0.2157822984033074</v>
      </c>
      <c r="AH33" s="106">
        <f t="shared" si="26"/>
        <v>-0.27295207352164363</v>
      </c>
    </row>
    <row r="34" spans="1:34" ht="15.75" x14ac:dyDescent="0.25">
      <c r="A34" s="24">
        <v>77</v>
      </c>
      <c r="B34" s="25" t="s">
        <v>27</v>
      </c>
      <c r="C34" s="24">
        <v>13</v>
      </c>
      <c r="D34" s="24">
        <v>25</v>
      </c>
      <c r="E34" s="30">
        <f>'Tasapainon muutos, pl. tasaus'!D27</f>
        <v>4601</v>
      </c>
      <c r="F34" s="62">
        <v>-10.362380009930733</v>
      </c>
      <c r="G34" s="31">
        <v>53.475569274091079</v>
      </c>
      <c r="H34" s="59">
        <f t="shared" si="34"/>
        <v>63.837949284021811</v>
      </c>
      <c r="I34" s="62">
        <f t="shared" si="35"/>
        <v>-59.684046379536277</v>
      </c>
      <c r="J34" s="31">
        <f t="shared" si="36"/>
        <v>-48.378289578402672</v>
      </c>
      <c r="K34" s="31">
        <f t="shared" si="37"/>
        <v>-35.879674102541045</v>
      </c>
      <c r="L34" s="31">
        <f t="shared" si="38"/>
        <v>-23.064660507698665</v>
      </c>
      <c r="M34" s="31">
        <f t="shared" si="27"/>
        <v>-9.4706428743449358</v>
      </c>
      <c r="N34" s="59">
        <f t="shared" si="40"/>
        <v>44.00492639974614</v>
      </c>
      <c r="O34" s="82">
        <f t="shared" si="41"/>
        <v>54.367306409676871</v>
      </c>
      <c r="P34" s="31">
        <f>Taulukko5[[#This Row],[Tasaus 2023, €/asukas]]*Taulukko5[[#This Row],[Asukasluku 31.12.2022]]</f>
        <v>-274606.29739224643</v>
      </c>
      <c r="Q34" s="31">
        <f>Taulukko5[[#This Row],[Tasaus 2024, €/asukas]]*Taulukko5[[#This Row],[Asukasluku 31.12.2022]]</f>
        <v>-222588.5103502307</v>
      </c>
      <c r="R34" s="31">
        <f>Taulukko5[[#This Row],[Tasaus 2025, €/asukas]]*Taulukko5[[#This Row],[Asukasluku 31.12.2022]]</f>
        <v>-165082.38054579135</v>
      </c>
      <c r="S34" s="31">
        <f>Taulukko5[[#This Row],[Tasaus 2026, €/asukas]]*Taulukko5[[#This Row],[Asukasluku 31.12.2022]]</f>
        <v>-106120.50299592156</v>
      </c>
      <c r="T34" s="31">
        <f>Taulukko5[[#This Row],[Tasaus 2027, €/asukas]]*Taulukko5[[#This Row],[Asukasluku 31.12.2022]]</f>
        <v>-43574.427864861049</v>
      </c>
      <c r="U34" s="62">
        <f t="shared" si="28"/>
        <v>4.153902904485534</v>
      </c>
      <c r="V34" s="31">
        <f t="shared" si="29"/>
        <v>15.459659705619138</v>
      </c>
      <c r="W34" s="31">
        <f t="shared" si="30"/>
        <v>27.958275181480765</v>
      </c>
      <c r="X34" s="31">
        <f t="shared" si="31"/>
        <v>40.773288776323142</v>
      </c>
      <c r="Y34" s="94">
        <f t="shared" si="32"/>
        <v>54.367306409676871</v>
      </c>
      <c r="Z34" s="105">
        <v>22</v>
      </c>
      <c r="AA34" s="33">
        <f t="shared" si="39"/>
        <v>9.36</v>
      </c>
      <c r="AB34" s="32">
        <f t="shared" si="33"/>
        <v>-12.64</v>
      </c>
      <c r="AC34" s="31">
        <v>142.60876480319456</v>
      </c>
      <c r="AD34" s="15">
        <f t="shared" si="22"/>
        <v>-2.9127963559729835E-2</v>
      </c>
      <c r="AE34" s="15">
        <f t="shared" si="23"/>
        <v>-0.10840609780860277</v>
      </c>
      <c r="AF34" s="15">
        <f t="shared" si="24"/>
        <v>-0.1960487857816049</v>
      </c>
      <c r="AG34" s="15">
        <f t="shared" si="25"/>
        <v>-0.28591011802529676</v>
      </c>
      <c r="AH34" s="106">
        <f t="shared" si="26"/>
        <v>-0.38123397593903707</v>
      </c>
    </row>
    <row r="35" spans="1:34" ht="15.75" x14ac:dyDescent="0.25">
      <c r="A35" s="24">
        <v>78</v>
      </c>
      <c r="B35" s="25" t="s">
        <v>28</v>
      </c>
      <c r="C35" s="24">
        <v>33</v>
      </c>
      <c r="D35" s="24">
        <v>24</v>
      </c>
      <c r="E35" s="30">
        <f>'Tasapainon muutos, pl. tasaus'!D28</f>
        <v>7832</v>
      </c>
      <c r="F35" s="62">
        <v>222.95659639689771</v>
      </c>
      <c r="G35" s="31">
        <v>331.79034199391373</v>
      </c>
      <c r="H35" s="59">
        <f t="shared" si="34"/>
        <v>108.83374559701602</v>
      </c>
      <c r="I35" s="62">
        <f t="shared" si="35"/>
        <v>-104.67984269253049</v>
      </c>
      <c r="J35" s="31">
        <f t="shared" si="36"/>
        <v>-93.374085891396874</v>
      </c>
      <c r="K35" s="31">
        <f t="shared" si="37"/>
        <v>-80.875470415535261</v>
      </c>
      <c r="L35" s="31">
        <f t="shared" si="38"/>
        <v>-68.060456820692877</v>
      </c>
      <c r="M35" s="31">
        <f t="shared" si="27"/>
        <v>-54.466439187339141</v>
      </c>
      <c r="N35" s="59">
        <f t="shared" si="40"/>
        <v>277.32390280657461</v>
      </c>
      <c r="O35" s="82">
        <f t="shared" si="41"/>
        <v>54.3673064096769</v>
      </c>
      <c r="P35" s="31">
        <f>Taulukko5[[#This Row],[Tasaus 2023, €/asukas]]*Taulukko5[[#This Row],[Asukasluku 31.12.2022]]</f>
        <v>-819852.52796789876</v>
      </c>
      <c r="Q35" s="31">
        <f>Taulukko5[[#This Row],[Tasaus 2024, €/asukas]]*Taulukko5[[#This Row],[Asukasluku 31.12.2022]]</f>
        <v>-731305.84070142033</v>
      </c>
      <c r="R35" s="31">
        <f>Taulukko5[[#This Row],[Tasaus 2025, €/asukas]]*Taulukko5[[#This Row],[Asukasluku 31.12.2022]]</f>
        <v>-633416.68429447222</v>
      </c>
      <c r="S35" s="31">
        <f>Taulukko5[[#This Row],[Tasaus 2026, €/asukas]]*Taulukko5[[#This Row],[Asukasluku 31.12.2022]]</f>
        <v>-533049.49781966663</v>
      </c>
      <c r="T35" s="31">
        <f>Taulukko5[[#This Row],[Tasaus 2027, €/asukas]]*Taulukko5[[#This Row],[Asukasluku 31.12.2022]]</f>
        <v>-426581.15171524015</v>
      </c>
      <c r="U35" s="62">
        <f t="shared" si="28"/>
        <v>4.153902904485534</v>
      </c>
      <c r="V35" s="31">
        <f t="shared" si="29"/>
        <v>15.459659705619146</v>
      </c>
      <c r="W35" s="31">
        <f t="shared" si="30"/>
        <v>27.958275181480758</v>
      </c>
      <c r="X35" s="31">
        <f t="shared" si="31"/>
        <v>40.773288776323142</v>
      </c>
      <c r="Y35" s="94">
        <f t="shared" si="32"/>
        <v>54.367306409676878</v>
      </c>
      <c r="Z35" s="105">
        <v>21.75</v>
      </c>
      <c r="AA35" s="33">
        <f t="shared" si="39"/>
        <v>9.11</v>
      </c>
      <c r="AB35" s="32">
        <f t="shared" si="33"/>
        <v>-12.64</v>
      </c>
      <c r="AC35" s="31">
        <v>208.31836240145248</v>
      </c>
      <c r="AD35" s="15">
        <f t="shared" si="22"/>
        <v>-1.9940166851352761E-2</v>
      </c>
      <c r="AE35" s="15">
        <f t="shared" si="23"/>
        <v>-7.4211699474800386E-2</v>
      </c>
      <c r="AF35" s="15">
        <f t="shared" si="24"/>
        <v>-0.13420936521957713</v>
      </c>
      <c r="AG35" s="15">
        <f t="shared" si="25"/>
        <v>-0.19572585107859342</v>
      </c>
      <c r="AH35" s="106">
        <f t="shared" si="26"/>
        <v>-0.26098182504384843</v>
      </c>
    </row>
    <row r="36" spans="1:34" ht="15.75" x14ac:dyDescent="0.25">
      <c r="A36" s="24">
        <v>79</v>
      </c>
      <c r="B36" s="25" t="s">
        <v>29</v>
      </c>
      <c r="C36" s="24">
        <v>4</v>
      </c>
      <c r="D36" s="24">
        <v>24</v>
      </c>
      <c r="E36" s="30">
        <f>'Tasapainon muutos, pl. tasaus'!D29</f>
        <v>6753</v>
      </c>
      <c r="F36" s="62">
        <v>335.90016765762755</v>
      </c>
      <c r="G36" s="31">
        <v>482.06789404570816</v>
      </c>
      <c r="H36" s="59">
        <f t="shared" si="34"/>
        <v>146.16772638808061</v>
      </c>
      <c r="I36" s="62">
        <f t="shared" si="35"/>
        <v>-142.01382348359508</v>
      </c>
      <c r="J36" s="31">
        <f t="shared" si="36"/>
        <v>-130.70806668246146</v>
      </c>
      <c r="K36" s="31">
        <f t="shared" si="37"/>
        <v>-118.20945120659985</v>
      </c>
      <c r="L36" s="31">
        <f t="shared" si="38"/>
        <v>-105.39443761175747</v>
      </c>
      <c r="M36" s="31">
        <f t="shared" si="27"/>
        <v>-91.800419978403738</v>
      </c>
      <c r="N36" s="59">
        <f t="shared" si="40"/>
        <v>390.26747406730442</v>
      </c>
      <c r="O36" s="82">
        <f t="shared" si="41"/>
        <v>54.367306409676871</v>
      </c>
      <c r="P36" s="31">
        <f>Taulukko5[[#This Row],[Tasaus 2023, €/asukas]]*Taulukko5[[#This Row],[Asukasluku 31.12.2022]]</f>
        <v>-959019.34998471756</v>
      </c>
      <c r="Q36" s="31">
        <f>Taulukko5[[#This Row],[Tasaus 2024, €/asukas]]*Taulukko5[[#This Row],[Asukasluku 31.12.2022]]</f>
        <v>-882671.57430666231</v>
      </c>
      <c r="R36" s="31">
        <f>Taulukko5[[#This Row],[Tasaus 2025, €/asukas]]*Taulukko5[[#This Row],[Asukasluku 31.12.2022]]</f>
        <v>-798268.42399816879</v>
      </c>
      <c r="S36" s="31">
        <f>Taulukko5[[#This Row],[Tasaus 2026, €/asukas]]*Taulukko5[[#This Row],[Asukasluku 31.12.2022]]</f>
        <v>-711728.63719219819</v>
      </c>
      <c r="T36" s="31">
        <f>Taulukko5[[#This Row],[Tasaus 2027, €/asukas]]*Taulukko5[[#This Row],[Asukasluku 31.12.2022]]</f>
        <v>-619928.23611416039</v>
      </c>
      <c r="U36" s="62">
        <f t="shared" si="28"/>
        <v>4.153902904485534</v>
      </c>
      <c r="V36" s="31">
        <f t="shared" si="29"/>
        <v>15.459659705619146</v>
      </c>
      <c r="W36" s="31">
        <f t="shared" si="30"/>
        <v>27.958275181480758</v>
      </c>
      <c r="X36" s="31">
        <f t="shared" si="31"/>
        <v>40.773288776323142</v>
      </c>
      <c r="Y36" s="94">
        <f t="shared" si="32"/>
        <v>54.367306409676871</v>
      </c>
      <c r="Z36" s="105">
        <v>21.5</v>
      </c>
      <c r="AA36" s="33">
        <f t="shared" si="39"/>
        <v>8.86</v>
      </c>
      <c r="AB36" s="32">
        <f t="shared" si="33"/>
        <v>-12.64</v>
      </c>
      <c r="AC36" s="31">
        <v>184.66968295184651</v>
      </c>
      <c r="AD36" s="15">
        <f t="shared" si="22"/>
        <v>-2.249369164492844E-2</v>
      </c>
      <c r="AE36" s="15">
        <f t="shared" si="23"/>
        <v>-8.3715201426161137E-2</v>
      </c>
      <c r="AF36" s="15">
        <f t="shared" si="24"/>
        <v>-0.15139612921072165</v>
      </c>
      <c r="AG36" s="15">
        <f t="shared" si="25"/>
        <v>-0.2207903762251813</v>
      </c>
      <c r="AH36" s="106">
        <f t="shared" si="26"/>
        <v>-0.29440298775979057</v>
      </c>
    </row>
    <row r="37" spans="1:34" ht="15.75" x14ac:dyDescent="0.25">
      <c r="A37" s="24">
        <v>81</v>
      </c>
      <c r="B37" s="25" t="s">
        <v>30</v>
      </c>
      <c r="C37" s="24">
        <v>7</v>
      </c>
      <c r="D37" s="24">
        <v>25</v>
      </c>
      <c r="E37" s="30">
        <f>'Tasapainon muutos, pl. tasaus'!D30</f>
        <v>2574</v>
      </c>
      <c r="F37" s="62">
        <v>-428.42444030348452</v>
      </c>
      <c r="G37" s="31">
        <v>-472.48035043025089</v>
      </c>
      <c r="H37" s="59">
        <f t="shared" si="34"/>
        <v>-44.055910126766378</v>
      </c>
      <c r="I37" s="62">
        <f t="shared" si="35"/>
        <v>48.209813031251912</v>
      </c>
      <c r="J37" s="31">
        <f t="shared" si="36"/>
        <v>29.51556983238552</v>
      </c>
      <c r="K37" s="31">
        <f t="shared" si="37"/>
        <v>12.014185308247143</v>
      </c>
      <c r="L37" s="31">
        <f t="shared" si="38"/>
        <v>-4.2267112236768547</v>
      </c>
      <c r="M37" s="31">
        <f t="shared" si="27"/>
        <v>-5.6326935903231243</v>
      </c>
      <c r="N37" s="59">
        <f t="shared" si="40"/>
        <v>-478.11304402057402</v>
      </c>
      <c r="O37" s="82">
        <f t="shared" si="41"/>
        <v>-49.688603717089507</v>
      </c>
      <c r="P37" s="31">
        <f>Taulukko5[[#This Row],[Tasaus 2023, €/asukas]]*Taulukko5[[#This Row],[Asukasluku 31.12.2022]]</f>
        <v>124092.05874244242</v>
      </c>
      <c r="Q37" s="31">
        <f>Taulukko5[[#This Row],[Tasaus 2024, €/asukas]]*Taulukko5[[#This Row],[Asukasluku 31.12.2022]]</f>
        <v>75973.076748560328</v>
      </c>
      <c r="R37" s="31">
        <f>Taulukko5[[#This Row],[Tasaus 2025, €/asukas]]*Taulukko5[[#This Row],[Asukasluku 31.12.2022]]</f>
        <v>30924.512983428147</v>
      </c>
      <c r="S37" s="31">
        <f>Taulukko5[[#This Row],[Tasaus 2026, €/asukas]]*Taulukko5[[#This Row],[Asukasluku 31.12.2022]]</f>
        <v>-10879.554689744224</v>
      </c>
      <c r="T37" s="31">
        <f>Taulukko5[[#This Row],[Tasaus 2027, €/asukas]]*Taulukko5[[#This Row],[Asukasluku 31.12.2022]]</f>
        <v>-14498.553301491722</v>
      </c>
      <c r="U37" s="62">
        <f t="shared" si="28"/>
        <v>4.153902904485534</v>
      </c>
      <c r="V37" s="31">
        <f t="shared" si="29"/>
        <v>-14.540340294380858</v>
      </c>
      <c r="W37" s="31">
        <f t="shared" si="30"/>
        <v>-32.041724818519235</v>
      </c>
      <c r="X37" s="31">
        <f t="shared" si="31"/>
        <v>-48.282621350443236</v>
      </c>
      <c r="Y37" s="94">
        <f t="shared" si="32"/>
        <v>-49.688603717089499</v>
      </c>
      <c r="Z37" s="105">
        <v>21.5</v>
      </c>
      <c r="AA37" s="33">
        <f t="shared" si="39"/>
        <v>8.86</v>
      </c>
      <c r="AB37" s="32">
        <f t="shared" si="33"/>
        <v>-12.64</v>
      </c>
      <c r="AC37" s="31">
        <v>143.39084310816051</v>
      </c>
      <c r="AD37" s="15">
        <f t="shared" si="22"/>
        <v>-2.8969094639831511E-2</v>
      </c>
      <c r="AE37" s="15">
        <f t="shared" si="23"/>
        <v>0.10140354836614636</v>
      </c>
      <c r="AF37" s="15">
        <f t="shared" si="24"/>
        <v>0.2234572593617431</v>
      </c>
      <c r="AG37" s="15">
        <f t="shared" si="25"/>
        <v>0.33672039513725005</v>
      </c>
      <c r="AH37" s="106">
        <f t="shared" si="26"/>
        <v>0.34652564027124877</v>
      </c>
    </row>
    <row r="38" spans="1:34" ht="15.75" x14ac:dyDescent="0.25">
      <c r="A38" s="24">
        <v>82</v>
      </c>
      <c r="B38" s="25" t="s">
        <v>31</v>
      </c>
      <c r="C38" s="24">
        <v>5</v>
      </c>
      <c r="D38" s="24">
        <v>24</v>
      </c>
      <c r="E38" s="30">
        <f>'Tasapainon muutos, pl. tasaus'!D31</f>
        <v>9359</v>
      </c>
      <c r="F38" s="62">
        <v>67.259695695274715</v>
      </c>
      <c r="G38" s="31">
        <v>75.821239817989451</v>
      </c>
      <c r="H38" s="59">
        <f t="shared" si="34"/>
        <v>8.5615441227147357</v>
      </c>
      <c r="I38" s="62">
        <f t="shared" si="35"/>
        <v>-4.4076412182292017</v>
      </c>
      <c r="J38" s="31">
        <f t="shared" si="36"/>
        <v>0.45965970561914199</v>
      </c>
      <c r="K38" s="31">
        <f t="shared" si="37"/>
        <v>-2.0417248185192354</v>
      </c>
      <c r="L38" s="31">
        <f t="shared" si="38"/>
        <v>-4.2267112236768547</v>
      </c>
      <c r="M38" s="31">
        <f t="shared" si="27"/>
        <v>-5.6326935903231243</v>
      </c>
      <c r="N38" s="59">
        <f t="shared" si="40"/>
        <v>70.188546227666322</v>
      </c>
      <c r="O38" s="82">
        <f t="shared" si="41"/>
        <v>2.928850532391607</v>
      </c>
      <c r="P38" s="31">
        <f>Taulukko5[[#This Row],[Tasaus 2023, €/asukas]]*Taulukko5[[#This Row],[Asukasluku 31.12.2022]]</f>
        <v>-41251.114161407102</v>
      </c>
      <c r="Q38" s="31">
        <f>Taulukko5[[#This Row],[Tasaus 2024, €/asukas]]*Taulukko5[[#This Row],[Asukasluku 31.12.2022]]</f>
        <v>4301.9551848895499</v>
      </c>
      <c r="R38" s="31">
        <f>Taulukko5[[#This Row],[Tasaus 2025, €/asukas]]*Taulukko5[[#This Row],[Asukasluku 31.12.2022]]</f>
        <v>-19108.502576521525</v>
      </c>
      <c r="S38" s="31">
        <f>Taulukko5[[#This Row],[Tasaus 2026, €/asukas]]*Taulukko5[[#This Row],[Asukasluku 31.12.2022]]</f>
        <v>-39557.79034239168</v>
      </c>
      <c r="T38" s="31">
        <f>Taulukko5[[#This Row],[Tasaus 2027, €/asukas]]*Taulukko5[[#This Row],[Asukasluku 31.12.2022]]</f>
        <v>-52716.37931183412</v>
      </c>
      <c r="U38" s="62">
        <f t="shared" si="28"/>
        <v>4.153902904485534</v>
      </c>
      <c r="V38" s="31">
        <f t="shared" si="29"/>
        <v>9.0212038283338778</v>
      </c>
      <c r="W38" s="31">
        <f t="shared" si="30"/>
        <v>6.5198193041955008</v>
      </c>
      <c r="X38" s="31">
        <f t="shared" si="31"/>
        <v>4.334832899037881</v>
      </c>
      <c r="Y38" s="94">
        <f t="shared" si="32"/>
        <v>2.9288505323916114</v>
      </c>
      <c r="Z38" s="105">
        <v>20.75</v>
      </c>
      <c r="AA38" s="33">
        <f t="shared" si="39"/>
        <v>8.11</v>
      </c>
      <c r="AB38" s="32">
        <f t="shared" si="33"/>
        <v>-12.64</v>
      </c>
      <c r="AC38" s="31">
        <v>200.55282826173135</v>
      </c>
      <c r="AD38" s="15">
        <f t="shared" si="22"/>
        <v>-2.0712262900947402E-2</v>
      </c>
      <c r="AE38" s="15">
        <f t="shared" si="23"/>
        <v>-4.4981683412416207E-2</v>
      </c>
      <c r="AF38" s="15">
        <f t="shared" si="24"/>
        <v>-3.2509236397737631E-2</v>
      </c>
      <c r="AG38" s="15">
        <f t="shared" si="25"/>
        <v>-2.1614419186254057E-2</v>
      </c>
      <c r="AH38" s="106">
        <f t="shared" si="26"/>
        <v>-1.4603885458894236E-2</v>
      </c>
    </row>
    <row r="39" spans="1:34" ht="15.75" x14ac:dyDescent="0.25">
      <c r="A39" s="24">
        <v>86</v>
      </c>
      <c r="B39" s="25" t="s">
        <v>32</v>
      </c>
      <c r="C39" s="24">
        <v>5</v>
      </c>
      <c r="D39" s="24">
        <v>24</v>
      </c>
      <c r="E39" s="30">
        <f>'Tasapainon muutos, pl. tasaus'!D32</f>
        <v>8031</v>
      </c>
      <c r="F39" s="62">
        <v>12.085824131008222</v>
      </c>
      <c r="G39" s="31">
        <v>76.245630164534802</v>
      </c>
      <c r="H39" s="59">
        <f t="shared" si="34"/>
        <v>64.159806033526579</v>
      </c>
      <c r="I39" s="62">
        <f t="shared" si="35"/>
        <v>-60.005903129041045</v>
      </c>
      <c r="J39" s="31">
        <f t="shared" si="36"/>
        <v>-48.70014632790744</v>
      </c>
      <c r="K39" s="31">
        <f t="shared" si="37"/>
        <v>-36.201530852045813</v>
      </c>
      <c r="L39" s="31">
        <f t="shared" si="38"/>
        <v>-23.386517257203433</v>
      </c>
      <c r="M39" s="31">
        <f t="shared" si="27"/>
        <v>-9.7924996238497037</v>
      </c>
      <c r="N39" s="59">
        <f t="shared" si="40"/>
        <v>66.453130540685095</v>
      </c>
      <c r="O39" s="82">
        <f t="shared" si="41"/>
        <v>54.367306409676871</v>
      </c>
      <c r="P39" s="31">
        <f>Taulukko5[[#This Row],[Tasaus 2023, €/asukas]]*Taulukko5[[#This Row],[Asukasluku 31.12.2022]]</f>
        <v>-481907.40802932862</v>
      </c>
      <c r="Q39" s="31">
        <f>Taulukko5[[#This Row],[Tasaus 2024, €/asukas]]*Taulukko5[[#This Row],[Asukasluku 31.12.2022]]</f>
        <v>-391110.87515942467</v>
      </c>
      <c r="R39" s="31">
        <f>Taulukko5[[#This Row],[Tasaus 2025, €/asukas]]*Taulukko5[[#This Row],[Asukasluku 31.12.2022]]</f>
        <v>-290734.49427277991</v>
      </c>
      <c r="S39" s="31">
        <f>Taulukko5[[#This Row],[Tasaus 2026, €/asukas]]*Taulukko5[[#This Row],[Asukasluku 31.12.2022]]</f>
        <v>-187817.12009260076</v>
      </c>
      <c r="T39" s="31">
        <f>Taulukko5[[#This Row],[Tasaus 2027, €/asukas]]*Taulukko5[[#This Row],[Asukasluku 31.12.2022]]</f>
        <v>-78643.56447913697</v>
      </c>
      <c r="U39" s="62">
        <f t="shared" si="28"/>
        <v>4.153902904485534</v>
      </c>
      <c r="V39" s="31">
        <f t="shared" si="29"/>
        <v>15.459659705619138</v>
      </c>
      <c r="W39" s="31">
        <f t="shared" si="30"/>
        <v>27.958275181480765</v>
      </c>
      <c r="X39" s="31">
        <f t="shared" si="31"/>
        <v>40.773288776323142</v>
      </c>
      <c r="Y39" s="94">
        <f t="shared" si="32"/>
        <v>54.367306409676871</v>
      </c>
      <c r="Z39" s="105">
        <v>21.5</v>
      </c>
      <c r="AA39" s="33">
        <f t="shared" si="39"/>
        <v>8.86</v>
      </c>
      <c r="AB39" s="32">
        <f t="shared" si="33"/>
        <v>-12.64</v>
      </c>
      <c r="AC39" s="31">
        <v>190.91107689011179</v>
      </c>
      <c r="AD39" s="15">
        <f t="shared" si="22"/>
        <v>-2.1758312677040297E-2</v>
      </c>
      <c r="AE39" s="15">
        <f t="shared" si="23"/>
        <v>-8.0978327488654328E-2</v>
      </c>
      <c r="AF39" s="15">
        <f t="shared" si="24"/>
        <v>-0.14644658464513047</v>
      </c>
      <c r="AG39" s="15">
        <f t="shared" si="25"/>
        <v>-0.21357214804142666</v>
      </c>
      <c r="AH39" s="106">
        <f t="shared" si="26"/>
        <v>-0.2847781663343224</v>
      </c>
    </row>
    <row r="40" spans="1:34" ht="15.75" x14ac:dyDescent="0.25">
      <c r="A40" s="24">
        <v>90</v>
      </c>
      <c r="B40" s="25" t="s">
        <v>33</v>
      </c>
      <c r="C40" s="24">
        <v>12</v>
      </c>
      <c r="D40" s="24">
        <v>25</v>
      </c>
      <c r="E40" s="30">
        <f>'Tasapainon muutos, pl. tasaus'!D33</f>
        <v>3061</v>
      </c>
      <c r="F40" s="62">
        <v>-126.70621524372329</v>
      </c>
      <c r="G40" s="31">
        <v>224.84128048502723</v>
      </c>
      <c r="H40" s="59">
        <f t="shared" si="34"/>
        <v>351.5474957287505</v>
      </c>
      <c r="I40" s="62">
        <f t="shared" si="35"/>
        <v>-347.39359282426494</v>
      </c>
      <c r="J40" s="31">
        <f t="shared" si="36"/>
        <v>-336.08783602313139</v>
      </c>
      <c r="K40" s="31">
        <f t="shared" si="37"/>
        <v>-323.58922054726975</v>
      </c>
      <c r="L40" s="31">
        <f t="shared" si="38"/>
        <v>-310.77420695242733</v>
      </c>
      <c r="M40" s="31">
        <f t="shared" si="27"/>
        <v>-297.18018931907363</v>
      </c>
      <c r="N40" s="59">
        <f t="shared" si="40"/>
        <v>-72.338908834046407</v>
      </c>
      <c r="O40" s="82">
        <f t="shared" si="41"/>
        <v>54.367306409676885</v>
      </c>
      <c r="P40" s="31">
        <f>Taulukko5[[#This Row],[Tasaus 2023, €/asukas]]*Taulukko5[[#This Row],[Asukasluku 31.12.2022]]</f>
        <v>-1063371.7876350749</v>
      </c>
      <c r="Q40" s="31">
        <f>Taulukko5[[#This Row],[Tasaus 2024, €/asukas]]*Taulukko5[[#This Row],[Asukasluku 31.12.2022]]</f>
        <v>-1028764.8660668052</v>
      </c>
      <c r="R40" s="31">
        <f>Taulukko5[[#This Row],[Tasaus 2025, €/asukas]]*Taulukko5[[#This Row],[Asukasluku 31.12.2022]]</f>
        <v>-990506.60409519274</v>
      </c>
      <c r="S40" s="31">
        <f>Taulukko5[[#This Row],[Tasaus 2026, €/asukas]]*Taulukko5[[#This Row],[Asukasluku 31.12.2022]]</f>
        <v>-951279.8474813801</v>
      </c>
      <c r="T40" s="31">
        <f>Taulukko5[[#This Row],[Tasaus 2027, €/asukas]]*Taulukko5[[#This Row],[Asukasluku 31.12.2022]]</f>
        <v>-909668.55950568442</v>
      </c>
      <c r="U40" s="62">
        <f t="shared" si="28"/>
        <v>4.1539029044855624</v>
      </c>
      <c r="V40" s="31">
        <f t="shared" si="29"/>
        <v>15.459659705619117</v>
      </c>
      <c r="W40" s="31">
        <f t="shared" si="30"/>
        <v>27.958275181480758</v>
      </c>
      <c r="X40" s="31">
        <f t="shared" si="31"/>
        <v>40.77328877632317</v>
      </c>
      <c r="Y40" s="94">
        <f t="shared" si="32"/>
        <v>54.367306409676871</v>
      </c>
      <c r="Z40" s="105">
        <v>21.5</v>
      </c>
      <c r="AA40" s="33">
        <f t="shared" si="39"/>
        <v>8.86</v>
      </c>
      <c r="AB40" s="32">
        <f t="shared" si="33"/>
        <v>-12.64</v>
      </c>
      <c r="AC40" s="31">
        <v>144.18784469333355</v>
      </c>
      <c r="AD40" s="15">
        <f t="shared" si="22"/>
        <v>-2.8808967311497763E-2</v>
      </c>
      <c r="AE40" s="15">
        <f t="shared" si="23"/>
        <v>-0.10721888338437649</v>
      </c>
      <c r="AF40" s="15">
        <f t="shared" si="24"/>
        <v>-0.19390174838207699</v>
      </c>
      <c r="AG40" s="15">
        <f t="shared" si="25"/>
        <v>-0.2827789600645047</v>
      </c>
      <c r="AH40" s="106">
        <f t="shared" si="26"/>
        <v>-0.37705887431293655</v>
      </c>
    </row>
    <row r="41" spans="1:34" ht="15.75" x14ac:dyDescent="0.25">
      <c r="A41" s="24">
        <v>91</v>
      </c>
      <c r="B41" s="25" t="s">
        <v>34</v>
      </c>
      <c r="C41" s="24">
        <v>31</v>
      </c>
      <c r="D41" s="24">
        <v>20</v>
      </c>
      <c r="E41" s="30">
        <f>'Tasapainon muutos, pl. tasaus'!D34</f>
        <v>664028</v>
      </c>
      <c r="F41" s="62">
        <v>412.8950435651675</v>
      </c>
      <c r="G41" s="31">
        <v>470.64076978091299</v>
      </c>
      <c r="H41" s="59">
        <f t="shared" si="34"/>
        <v>57.745726215745492</v>
      </c>
      <c r="I41" s="62">
        <f t="shared" si="35"/>
        <v>-53.591823311259958</v>
      </c>
      <c r="J41" s="31">
        <f t="shared" si="36"/>
        <v>-42.286066510126354</v>
      </c>
      <c r="K41" s="31">
        <f t="shared" si="37"/>
        <v>-29.787451034264727</v>
      </c>
      <c r="L41" s="31">
        <f t="shared" si="38"/>
        <v>-16.972437439422347</v>
      </c>
      <c r="M41" s="31">
        <f t="shared" si="27"/>
        <v>-5.6326935903231243</v>
      </c>
      <c r="N41" s="59">
        <f t="shared" si="40"/>
        <v>465.00807619058986</v>
      </c>
      <c r="O41" s="82">
        <f t="shared" si="41"/>
        <v>52.113032625422363</v>
      </c>
      <c r="P41" s="31">
        <f>Taulukko5[[#This Row],[Tasaus 2023, €/asukas]]*Taulukko5[[#This Row],[Asukasluku 31.12.2022]]</f>
        <v>-35586471.249729328</v>
      </c>
      <c r="Q41" s="31">
        <f>Taulukko5[[#This Row],[Tasaus 2024, €/asukas]]*Taulukko5[[#This Row],[Asukasluku 31.12.2022]]</f>
        <v>-28079132.172586184</v>
      </c>
      <c r="R41" s="31">
        <f>Taulukko5[[#This Row],[Tasaus 2025, €/asukas]]*Taulukko5[[#This Row],[Asukasluku 31.12.2022]]</f>
        <v>-19779701.53538074</v>
      </c>
      <c r="S41" s="31">
        <f>Taulukko5[[#This Row],[Tasaus 2026, €/asukas]]*Taulukko5[[#This Row],[Asukasluku 31.12.2022]]</f>
        <v>-11270173.688024743</v>
      </c>
      <c r="T41" s="31">
        <f>Taulukko5[[#This Row],[Tasaus 2027, €/asukas]]*Taulukko5[[#This Row],[Asukasluku 31.12.2022]]</f>
        <v>-3740266.2593950834</v>
      </c>
      <c r="U41" s="62">
        <f t="shared" si="28"/>
        <v>4.153902904485534</v>
      </c>
      <c r="V41" s="31">
        <f t="shared" si="29"/>
        <v>15.459659705619138</v>
      </c>
      <c r="W41" s="31">
        <f t="shared" si="30"/>
        <v>27.958275181480765</v>
      </c>
      <c r="X41" s="31">
        <f t="shared" si="31"/>
        <v>40.773288776323142</v>
      </c>
      <c r="Y41" s="94">
        <f t="shared" si="32"/>
        <v>52.11303262542237</v>
      </c>
      <c r="Z41" s="105">
        <v>18</v>
      </c>
      <c r="AA41" s="33">
        <f t="shared" si="39"/>
        <v>5.3599999999999994</v>
      </c>
      <c r="AB41" s="32">
        <f t="shared" si="33"/>
        <v>-12.64</v>
      </c>
      <c r="AC41" s="31">
        <v>257.85387428010665</v>
      </c>
      <c r="AD41" s="15">
        <f t="shared" si="22"/>
        <v>-1.6109522946213907E-2</v>
      </c>
      <c r="AE41" s="15">
        <f t="shared" si="23"/>
        <v>-5.9955118955572921E-2</v>
      </c>
      <c r="AF41" s="15">
        <f t="shared" si="24"/>
        <v>-0.10842681832699436</v>
      </c>
      <c r="AG41" s="15">
        <f t="shared" si="25"/>
        <v>-0.15812556196860211</v>
      </c>
      <c r="AH41" s="106">
        <f t="shared" si="26"/>
        <v>-0.20210296537492389</v>
      </c>
    </row>
    <row r="42" spans="1:34" ht="15.75" x14ac:dyDescent="0.25">
      <c r="A42" s="24">
        <v>92</v>
      </c>
      <c r="B42" s="25" t="s">
        <v>35</v>
      </c>
      <c r="C42" s="24">
        <v>32</v>
      </c>
      <c r="D42" s="24">
        <v>20</v>
      </c>
      <c r="E42" s="30">
        <f>'Tasapainon muutos, pl. tasaus'!D35</f>
        <v>242819</v>
      </c>
      <c r="F42" s="62">
        <v>71.758367908373614</v>
      </c>
      <c r="G42" s="31">
        <v>85.656585510818473</v>
      </c>
      <c r="H42" s="59">
        <f t="shared" si="34"/>
        <v>13.898217602444859</v>
      </c>
      <c r="I42" s="62">
        <f t="shared" si="35"/>
        <v>-9.7443146979593251</v>
      </c>
      <c r="J42" s="31">
        <f t="shared" si="36"/>
        <v>0.45965970561914199</v>
      </c>
      <c r="K42" s="31">
        <f t="shared" si="37"/>
        <v>-2.0417248185192354</v>
      </c>
      <c r="L42" s="31">
        <f t="shared" si="38"/>
        <v>-4.2267112236768547</v>
      </c>
      <c r="M42" s="31">
        <f t="shared" si="27"/>
        <v>-5.6326935903231243</v>
      </c>
      <c r="N42" s="59">
        <f t="shared" si="40"/>
        <v>80.023891920495345</v>
      </c>
      <c r="O42" s="82">
        <f t="shared" si="41"/>
        <v>8.2655240121217304</v>
      </c>
      <c r="P42" s="31">
        <f>Taulukko5[[#This Row],[Tasaus 2023, €/asukas]]*Taulukko5[[#This Row],[Asukasluku 31.12.2022]]</f>
        <v>-2366104.7506437856</v>
      </c>
      <c r="Q42" s="31">
        <f>Taulukko5[[#This Row],[Tasaus 2024, €/asukas]]*Taulukko5[[#This Row],[Asukasluku 31.12.2022]]</f>
        <v>111614.11005873444</v>
      </c>
      <c r="R42" s="31">
        <f>Taulukko5[[#This Row],[Tasaus 2025, €/asukas]]*Taulukko5[[#This Row],[Asukasluku 31.12.2022]]</f>
        <v>-495769.57870802219</v>
      </c>
      <c r="S42" s="31">
        <f>Taulukko5[[#This Row],[Tasaus 2026, €/asukas]]*Taulukko5[[#This Row],[Asukasluku 31.12.2022]]</f>
        <v>-1026325.7926219902</v>
      </c>
      <c r="T42" s="31">
        <f>Taulukko5[[#This Row],[Tasaus 2027, €/asukas]]*Taulukko5[[#This Row],[Asukasluku 31.12.2022]]</f>
        <v>-1367725.0249086707</v>
      </c>
      <c r="U42" s="62">
        <f t="shared" si="28"/>
        <v>4.153902904485534</v>
      </c>
      <c r="V42" s="31">
        <f t="shared" si="29"/>
        <v>14.357877308064001</v>
      </c>
      <c r="W42" s="31">
        <f t="shared" si="30"/>
        <v>11.856492783925624</v>
      </c>
      <c r="X42" s="31">
        <f t="shared" si="31"/>
        <v>9.6715063787680045</v>
      </c>
      <c r="Y42" s="94">
        <f t="shared" si="32"/>
        <v>8.2655240121217339</v>
      </c>
      <c r="Z42" s="105">
        <v>19</v>
      </c>
      <c r="AA42" s="33">
        <f t="shared" si="39"/>
        <v>6.3599999999999994</v>
      </c>
      <c r="AB42" s="32">
        <f t="shared" si="33"/>
        <v>-12.64</v>
      </c>
      <c r="AC42" s="31">
        <v>214.2188473898818</v>
      </c>
      <c r="AD42" s="15">
        <f t="shared" si="22"/>
        <v>-1.939093107398418E-2</v>
      </c>
      <c r="AE42" s="15">
        <f t="shared" si="23"/>
        <v>-6.7024342082900062E-2</v>
      </c>
      <c r="AF42" s="15">
        <f t="shared" si="24"/>
        <v>-5.5347570619435807E-2</v>
      </c>
      <c r="AG42" s="15">
        <f t="shared" si="25"/>
        <v>-4.5147784597896305E-2</v>
      </c>
      <c r="AH42" s="106">
        <f t="shared" si="26"/>
        <v>-3.8584485505508977E-2</v>
      </c>
    </row>
    <row r="43" spans="1:34" ht="15.75" x14ac:dyDescent="0.25">
      <c r="A43" s="24">
        <v>97</v>
      </c>
      <c r="B43" s="25" t="s">
        <v>36</v>
      </c>
      <c r="C43" s="24">
        <v>10</v>
      </c>
      <c r="D43" s="24">
        <v>25</v>
      </c>
      <c r="E43" s="30">
        <f>'Tasapainon muutos, pl. tasaus'!D36</f>
        <v>2091</v>
      </c>
      <c r="F43" s="62">
        <v>93.98085507265921</v>
      </c>
      <c r="G43" s="31">
        <v>-2.9624774284368636</v>
      </c>
      <c r="H43" s="59">
        <f t="shared" si="34"/>
        <v>-96.94333250109608</v>
      </c>
      <c r="I43" s="62">
        <f t="shared" si="35"/>
        <v>101.09723540558161</v>
      </c>
      <c r="J43" s="31">
        <f t="shared" si="36"/>
        <v>82.402992206715226</v>
      </c>
      <c r="K43" s="31">
        <f t="shared" si="37"/>
        <v>64.901607682576838</v>
      </c>
      <c r="L43" s="31">
        <f t="shared" si="38"/>
        <v>47.716621277419222</v>
      </c>
      <c r="M43" s="31">
        <f t="shared" si="27"/>
        <v>31.310638910772955</v>
      </c>
      <c r="N43" s="59">
        <f t="shared" si="40"/>
        <v>28.348161482336092</v>
      </c>
      <c r="O43" s="82">
        <f t="shared" si="41"/>
        <v>-65.632693590323115</v>
      </c>
      <c r="P43" s="31">
        <f>Taulukko5[[#This Row],[Tasaus 2023, €/asukas]]*Taulukko5[[#This Row],[Asukasluku 31.12.2022]]</f>
        <v>211394.31923307115</v>
      </c>
      <c r="Q43" s="31">
        <f>Taulukko5[[#This Row],[Tasaus 2024, €/asukas]]*Taulukko5[[#This Row],[Asukasluku 31.12.2022]]</f>
        <v>172304.65670424153</v>
      </c>
      <c r="R43" s="31">
        <f>Taulukko5[[#This Row],[Tasaus 2025, €/asukas]]*Taulukko5[[#This Row],[Asukasluku 31.12.2022]]</f>
        <v>135709.26166426818</v>
      </c>
      <c r="S43" s="31">
        <f>Taulukko5[[#This Row],[Tasaus 2026, €/asukas]]*Taulukko5[[#This Row],[Asukasluku 31.12.2022]]</f>
        <v>99775.455091083597</v>
      </c>
      <c r="T43" s="31">
        <f>Taulukko5[[#This Row],[Tasaus 2027, €/asukas]]*Taulukko5[[#This Row],[Asukasluku 31.12.2022]]</f>
        <v>65470.545962426251</v>
      </c>
      <c r="U43" s="62">
        <f t="shared" si="28"/>
        <v>4.153902904485534</v>
      </c>
      <c r="V43" s="31">
        <f t="shared" si="29"/>
        <v>-14.540340294380854</v>
      </c>
      <c r="W43" s="31">
        <f t="shared" si="30"/>
        <v>-32.041724818519242</v>
      </c>
      <c r="X43" s="31">
        <f t="shared" si="31"/>
        <v>-49.226711223676858</v>
      </c>
      <c r="Y43" s="94">
        <f t="shared" si="32"/>
        <v>-65.632693590323129</v>
      </c>
      <c r="Z43" s="105">
        <v>20</v>
      </c>
      <c r="AA43" s="33">
        <f t="shared" si="39"/>
        <v>7.3599999999999994</v>
      </c>
      <c r="AB43" s="32">
        <f t="shared" si="33"/>
        <v>-12.64</v>
      </c>
      <c r="AC43" s="31">
        <v>156.67949451036711</v>
      </c>
      <c r="AD43" s="15">
        <f t="shared" si="22"/>
        <v>-2.6512103051306947E-2</v>
      </c>
      <c r="AE43" s="15">
        <f t="shared" si="23"/>
        <v>9.2803084027174687E-2</v>
      </c>
      <c r="AF43" s="15">
        <f t="shared" si="24"/>
        <v>0.20450490294630813</v>
      </c>
      <c r="AG43" s="15">
        <f t="shared" si="25"/>
        <v>0.31418732475180178</v>
      </c>
      <c r="AH43" s="106">
        <f t="shared" si="26"/>
        <v>0.41889778745731382</v>
      </c>
    </row>
    <row r="44" spans="1:34" ht="15.75" x14ac:dyDescent="0.25">
      <c r="A44" s="24">
        <v>98</v>
      </c>
      <c r="B44" s="25" t="s">
        <v>37</v>
      </c>
      <c r="C44" s="24">
        <v>7</v>
      </c>
      <c r="D44" s="24">
        <v>22</v>
      </c>
      <c r="E44" s="30">
        <f>'Tasapainon muutos, pl. tasaus'!D37</f>
        <v>22943</v>
      </c>
      <c r="F44" s="62">
        <v>286.62740651499303</v>
      </c>
      <c r="G44" s="31">
        <v>154.5905044657847</v>
      </c>
      <c r="H44" s="59">
        <f t="shared" si="34"/>
        <v>-132.03690204920832</v>
      </c>
      <c r="I44" s="62">
        <f t="shared" si="35"/>
        <v>136.19080495369386</v>
      </c>
      <c r="J44" s="31">
        <f t="shared" si="36"/>
        <v>117.49656175482747</v>
      </c>
      <c r="K44" s="31">
        <f t="shared" si="37"/>
        <v>99.99517723068908</v>
      </c>
      <c r="L44" s="31">
        <f t="shared" si="38"/>
        <v>82.810190825531464</v>
      </c>
      <c r="M44" s="31">
        <f t="shared" si="27"/>
        <v>66.404208458885194</v>
      </c>
      <c r="N44" s="59">
        <f t="shared" si="40"/>
        <v>220.9947129246699</v>
      </c>
      <c r="O44" s="82">
        <f t="shared" si="41"/>
        <v>-65.632693590323129</v>
      </c>
      <c r="P44" s="31">
        <f>Taulukko5[[#This Row],[Tasaus 2023, €/asukas]]*Taulukko5[[#This Row],[Asukasluku 31.12.2022]]</f>
        <v>3124625.6380525981</v>
      </c>
      <c r="Q44" s="31">
        <f>Taulukko5[[#This Row],[Tasaus 2024, €/asukas]]*Taulukko5[[#This Row],[Asukasluku 31.12.2022]]</f>
        <v>2695723.6163410065</v>
      </c>
      <c r="R44" s="31">
        <f>Taulukko5[[#This Row],[Tasaus 2025, €/asukas]]*Taulukko5[[#This Row],[Asukasluku 31.12.2022]]</f>
        <v>2294189.3512036996</v>
      </c>
      <c r="S44" s="31">
        <f>Taulukko5[[#This Row],[Tasaus 2026, €/asukas]]*Taulukko5[[#This Row],[Asukasluku 31.12.2022]]</f>
        <v>1899914.2081101683</v>
      </c>
      <c r="T44" s="31">
        <f>Taulukko5[[#This Row],[Tasaus 2027, €/asukas]]*Taulukko5[[#This Row],[Asukasluku 31.12.2022]]</f>
        <v>1523511.754672203</v>
      </c>
      <c r="U44" s="62">
        <f t="shared" si="28"/>
        <v>4.153902904485534</v>
      </c>
      <c r="V44" s="31">
        <f t="shared" si="29"/>
        <v>-14.540340294380854</v>
      </c>
      <c r="W44" s="31">
        <f t="shared" si="30"/>
        <v>-32.041724818519242</v>
      </c>
      <c r="X44" s="31">
        <f t="shared" si="31"/>
        <v>-49.226711223676858</v>
      </c>
      <c r="Y44" s="94">
        <f t="shared" si="32"/>
        <v>-65.632693590323129</v>
      </c>
      <c r="Z44" s="105">
        <v>21</v>
      </c>
      <c r="AA44" s="33">
        <f t="shared" si="39"/>
        <v>8.36</v>
      </c>
      <c r="AB44" s="32">
        <f t="shared" si="33"/>
        <v>-12.64</v>
      </c>
      <c r="AC44" s="31">
        <v>195.40661942475757</v>
      </c>
      <c r="AD44" s="15">
        <f t="shared" si="22"/>
        <v>-2.1257738948219296E-2</v>
      </c>
      <c r="AE44" s="15">
        <f t="shared" si="23"/>
        <v>7.4410684434258356E-2</v>
      </c>
      <c r="AF44" s="15">
        <f t="shared" si="24"/>
        <v>0.16397461310596539</v>
      </c>
      <c r="AG44" s="15">
        <f t="shared" si="25"/>
        <v>0.25191936367658152</v>
      </c>
      <c r="AH44" s="106">
        <f t="shared" si="26"/>
        <v>0.33587753466865217</v>
      </c>
    </row>
    <row r="45" spans="1:34" ht="15.75" x14ac:dyDescent="0.25">
      <c r="A45" s="24">
        <v>102</v>
      </c>
      <c r="B45" s="25" t="s">
        <v>38</v>
      </c>
      <c r="C45" s="24">
        <v>4</v>
      </c>
      <c r="D45" s="24">
        <v>23</v>
      </c>
      <c r="E45" s="30">
        <f>'Tasapainon muutos, pl. tasaus'!D38</f>
        <v>9745</v>
      </c>
      <c r="F45" s="62">
        <v>-57.307126578829298</v>
      </c>
      <c r="G45" s="31">
        <v>-69.944751622550399</v>
      </c>
      <c r="H45" s="59">
        <f t="shared" si="34"/>
        <v>-12.637625043721101</v>
      </c>
      <c r="I45" s="62">
        <f t="shared" si="35"/>
        <v>16.791527948206635</v>
      </c>
      <c r="J45" s="31">
        <f t="shared" si="36"/>
        <v>0.45965970561914199</v>
      </c>
      <c r="K45" s="31">
        <f t="shared" si="37"/>
        <v>-2.0417248185192354</v>
      </c>
      <c r="L45" s="31">
        <f t="shared" si="38"/>
        <v>-4.2267112236768547</v>
      </c>
      <c r="M45" s="31">
        <f t="shared" si="27"/>
        <v>-5.6326935903231243</v>
      </c>
      <c r="N45" s="59">
        <f t="shared" si="40"/>
        <v>-75.577445212873528</v>
      </c>
      <c r="O45" s="82">
        <f t="shared" si="41"/>
        <v>-18.27031863404423</v>
      </c>
      <c r="P45" s="31">
        <f>Taulukko5[[#This Row],[Tasaus 2023, €/asukas]]*Taulukko5[[#This Row],[Asukasluku 31.12.2022]]</f>
        <v>163633.43985527367</v>
      </c>
      <c r="Q45" s="31">
        <f>Taulukko5[[#This Row],[Tasaus 2024, €/asukas]]*Taulukko5[[#This Row],[Asukasluku 31.12.2022]]</f>
        <v>4479.3838312585385</v>
      </c>
      <c r="R45" s="31">
        <f>Taulukko5[[#This Row],[Tasaus 2025, €/asukas]]*Taulukko5[[#This Row],[Asukasluku 31.12.2022]]</f>
        <v>-19896.608356469947</v>
      </c>
      <c r="S45" s="31">
        <f>Taulukko5[[#This Row],[Tasaus 2026, €/asukas]]*Taulukko5[[#This Row],[Asukasluku 31.12.2022]]</f>
        <v>-41189.30087473095</v>
      </c>
      <c r="T45" s="31">
        <f>Taulukko5[[#This Row],[Tasaus 2027, €/asukas]]*Taulukko5[[#This Row],[Asukasluku 31.12.2022]]</f>
        <v>-54890.599037698848</v>
      </c>
      <c r="U45" s="62">
        <f t="shared" si="28"/>
        <v>4.153902904485534</v>
      </c>
      <c r="V45" s="31">
        <f t="shared" si="29"/>
        <v>-12.177965338101959</v>
      </c>
      <c r="W45" s="31">
        <f t="shared" si="30"/>
        <v>-14.679349862240336</v>
      </c>
      <c r="X45" s="31">
        <f t="shared" si="31"/>
        <v>-16.864336267397956</v>
      </c>
      <c r="Y45" s="94">
        <f t="shared" si="32"/>
        <v>-18.270318634044227</v>
      </c>
      <c r="Z45" s="105">
        <v>21</v>
      </c>
      <c r="AA45" s="33">
        <f t="shared" si="39"/>
        <v>8.36</v>
      </c>
      <c r="AB45" s="32">
        <f t="shared" si="33"/>
        <v>-12.64</v>
      </c>
      <c r="AC45" s="31">
        <v>163.70295570877784</v>
      </c>
      <c r="AD45" s="15">
        <f t="shared" si="22"/>
        <v>-2.5374635946556704E-2</v>
      </c>
      <c r="AE45" s="15">
        <f t="shared" si="23"/>
        <v>7.4390625907611335E-2</v>
      </c>
      <c r="AF45" s="15">
        <f t="shared" si="24"/>
        <v>8.967064643814017E-2</v>
      </c>
      <c r="AG45" s="15">
        <f t="shared" si="25"/>
        <v>0.10301790944690732</v>
      </c>
      <c r="AH45" s="106">
        <f t="shared" si="26"/>
        <v>0.11160652875777345</v>
      </c>
    </row>
    <row r="46" spans="1:34" ht="15.75" x14ac:dyDescent="0.25">
      <c r="A46" s="24">
        <v>103</v>
      </c>
      <c r="B46" s="25" t="s">
        <v>39</v>
      </c>
      <c r="C46" s="24">
        <v>5</v>
      </c>
      <c r="D46" s="24">
        <v>25</v>
      </c>
      <c r="E46" s="30">
        <f>'Tasapainon muutos, pl. tasaus'!D39</f>
        <v>2161</v>
      </c>
      <c r="F46" s="62">
        <v>-55.966364407345601</v>
      </c>
      <c r="G46" s="31">
        <v>-89.114650580730356</v>
      </c>
      <c r="H46" s="59">
        <f t="shared" si="34"/>
        <v>-33.148286173384754</v>
      </c>
      <c r="I46" s="62">
        <f t="shared" si="35"/>
        <v>37.302189077870288</v>
      </c>
      <c r="J46" s="31">
        <f t="shared" si="36"/>
        <v>18.607945879003896</v>
      </c>
      <c r="K46" s="31">
        <f t="shared" si="37"/>
        <v>1.1065613548655189</v>
      </c>
      <c r="L46" s="31">
        <f t="shared" si="38"/>
        <v>-4.2267112236768547</v>
      </c>
      <c r="M46" s="31">
        <f t="shared" si="27"/>
        <v>-5.6326935903231243</v>
      </c>
      <c r="N46" s="59">
        <f t="shared" si="40"/>
        <v>-94.747344171053484</v>
      </c>
      <c r="O46" s="82">
        <f t="shared" si="41"/>
        <v>-38.780979763707883</v>
      </c>
      <c r="P46" s="31">
        <f>Taulukko5[[#This Row],[Tasaus 2023, €/asukas]]*Taulukko5[[#This Row],[Asukasluku 31.12.2022]]</f>
        <v>80610.030597277699</v>
      </c>
      <c r="Q46" s="31">
        <f>Taulukko5[[#This Row],[Tasaus 2024, €/asukas]]*Taulukko5[[#This Row],[Asukasluku 31.12.2022]]</f>
        <v>40211.771044527421</v>
      </c>
      <c r="R46" s="31">
        <f>Taulukko5[[#This Row],[Tasaus 2025, €/asukas]]*Taulukko5[[#This Row],[Asukasluku 31.12.2022]]</f>
        <v>2391.2790878643864</v>
      </c>
      <c r="S46" s="31">
        <f>Taulukko5[[#This Row],[Tasaus 2026, €/asukas]]*Taulukko5[[#This Row],[Asukasluku 31.12.2022]]</f>
        <v>-9133.9229543656838</v>
      </c>
      <c r="T46" s="31">
        <f>Taulukko5[[#This Row],[Tasaus 2027, €/asukas]]*Taulukko5[[#This Row],[Asukasluku 31.12.2022]]</f>
        <v>-12172.250848688273</v>
      </c>
      <c r="U46" s="62">
        <f t="shared" si="28"/>
        <v>4.153902904485534</v>
      </c>
      <c r="V46" s="31">
        <f t="shared" si="29"/>
        <v>-14.540340294380858</v>
      </c>
      <c r="W46" s="31">
        <f t="shared" si="30"/>
        <v>-32.041724818519235</v>
      </c>
      <c r="X46" s="31">
        <f t="shared" si="31"/>
        <v>-37.374997397061605</v>
      </c>
      <c r="Y46" s="94">
        <f t="shared" si="32"/>
        <v>-38.780979763707876</v>
      </c>
      <c r="Z46" s="105">
        <v>22</v>
      </c>
      <c r="AA46" s="33">
        <f t="shared" si="39"/>
        <v>9.36</v>
      </c>
      <c r="AB46" s="32">
        <f t="shared" si="33"/>
        <v>-12.64</v>
      </c>
      <c r="AC46" s="31">
        <v>153.20791901938682</v>
      </c>
      <c r="AD46" s="15">
        <f t="shared" si="22"/>
        <v>-2.7112847241009142E-2</v>
      </c>
      <c r="AE46" s="15">
        <f t="shared" si="23"/>
        <v>9.4905931674073143E-2</v>
      </c>
      <c r="AF46" s="15">
        <f t="shared" si="24"/>
        <v>0.2091388292694237</v>
      </c>
      <c r="AG46" s="15">
        <f t="shared" si="25"/>
        <v>0.24394951407395724</v>
      </c>
      <c r="AH46" s="106">
        <f t="shared" si="26"/>
        <v>0.25312647030210339</v>
      </c>
    </row>
    <row r="47" spans="1:34" ht="15.75" x14ac:dyDescent="0.25">
      <c r="A47" s="24">
        <v>105</v>
      </c>
      <c r="B47" s="25" t="s">
        <v>40</v>
      </c>
      <c r="C47" s="24">
        <v>18</v>
      </c>
      <c r="D47" s="24">
        <v>25</v>
      </c>
      <c r="E47" s="30">
        <f>'Tasapainon muutos, pl. tasaus'!D40</f>
        <v>2094</v>
      </c>
      <c r="F47" s="62">
        <v>502.80998828926027</v>
      </c>
      <c r="G47" s="31">
        <v>313.91256624356589</v>
      </c>
      <c r="H47" s="59">
        <f t="shared" si="34"/>
        <v>-188.89742204569438</v>
      </c>
      <c r="I47" s="62">
        <f t="shared" si="35"/>
        <v>193.05132495017992</v>
      </c>
      <c r="J47" s="31">
        <f t="shared" si="36"/>
        <v>174.35708175131353</v>
      </c>
      <c r="K47" s="31">
        <f t="shared" si="37"/>
        <v>156.85569722717514</v>
      </c>
      <c r="L47" s="31">
        <f t="shared" si="38"/>
        <v>139.67071082201753</v>
      </c>
      <c r="M47" s="31">
        <f t="shared" si="27"/>
        <v>123.26472845537126</v>
      </c>
      <c r="N47" s="59">
        <f t="shared" si="40"/>
        <v>437.17729469893715</v>
      </c>
      <c r="O47" s="82">
        <f t="shared" si="41"/>
        <v>-65.632693590323129</v>
      </c>
      <c r="P47" s="31">
        <f>Taulukko5[[#This Row],[Tasaus 2023, €/asukas]]*Taulukko5[[#This Row],[Asukasluku 31.12.2022]]</f>
        <v>404249.47444567672</v>
      </c>
      <c r="Q47" s="31">
        <f>Taulukko5[[#This Row],[Tasaus 2024, €/asukas]]*Taulukko5[[#This Row],[Asukasluku 31.12.2022]]</f>
        <v>365103.72918725054</v>
      </c>
      <c r="R47" s="31">
        <f>Taulukko5[[#This Row],[Tasaus 2025, €/asukas]]*Taulukko5[[#This Row],[Asukasluku 31.12.2022]]</f>
        <v>328455.82999370474</v>
      </c>
      <c r="S47" s="31">
        <f>Taulukko5[[#This Row],[Tasaus 2026, €/asukas]]*Taulukko5[[#This Row],[Asukasluku 31.12.2022]]</f>
        <v>292470.46846130467</v>
      </c>
      <c r="T47" s="31">
        <f>Taulukko5[[#This Row],[Tasaus 2027, €/asukas]]*Taulukko5[[#This Row],[Asukasluku 31.12.2022]]</f>
        <v>258116.34138554742</v>
      </c>
      <c r="U47" s="62">
        <f t="shared" si="28"/>
        <v>4.153902904485534</v>
      </c>
      <c r="V47" s="31">
        <f t="shared" si="29"/>
        <v>-14.540340294380854</v>
      </c>
      <c r="W47" s="31">
        <f t="shared" si="30"/>
        <v>-32.041724818519242</v>
      </c>
      <c r="X47" s="31">
        <f t="shared" si="31"/>
        <v>-49.226711223676858</v>
      </c>
      <c r="Y47" s="94">
        <f t="shared" si="32"/>
        <v>-65.632693590323129</v>
      </c>
      <c r="Z47" s="105">
        <v>21.75</v>
      </c>
      <c r="AA47" s="33">
        <f t="shared" si="39"/>
        <v>9.11</v>
      </c>
      <c r="AB47" s="32">
        <f t="shared" si="33"/>
        <v>-12.64</v>
      </c>
      <c r="AC47" s="31">
        <v>141.41654384246064</v>
      </c>
      <c r="AD47" s="15">
        <f t="shared" si="22"/>
        <v>-2.9373528666582469E-2</v>
      </c>
      <c r="AE47" s="15">
        <f t="shared" si="23"/>
        <v>0.10281923104116397</v>
      </c>
      <c r="AF47" s="15">
        <f t="shared" si="24"/>
        <v>0.2265769191348222</v>
      </c>
      <c r="AG47" s="15">
        <f t="shared" si="25"/>
        <v>0.34809725853939605</v>
      </c>
      <c r="AH47" s="106">
        <f t="shared" si="26"/>
        <v>0.46410902011180932</v>
      </c>
    </row>
    <row r="48" spans="1:34" ht="15.75" x14ac:dyDescent="0.25">
      <c r="A48" s="24">
        <v>106</v>
      </c>
      <c r="B48" s="25" t="s">
        <v>41</v>
      </c>
      <c r="C48" s="24">
        <v>35</v>
      </c>
      <c r="D48" s="24">
        <v>21</v>
      </c>
      <c r="E48" s="30">
        <f>'Tasapainon muutos, pl. tasaus'!D41</f>
        <v>46797</v>
      </c>
      <c r="F48" s="62">
        <v>276.85937988292557</v>
      </c>
      <c r="G48" s="31">
        <v>246.90745636732112</v>
      </c>
      <c r="H48" s="59">
        <f t="shared" si="34"/>
        <v>-29.951923515604449</v>
      </c>
      <c r="I48" s="62">
        <f t="shared" si="35"/>
        <v>34.105826420089983</v>
      </c>
      <c r="J48" s="31">
        <f t="shared" si="36"/>
        <v>15.411583221223591</v>
      </c>
      <c r="K48" s="31">
        <f t="shared" si="37"/>
        <v>-2.0417248185192354</v>
      </c>
      <c r="L48" s="31">
        <f t="shared" si="38"/>
        <v>-4.2267112236768547</v>
      </c>
      <c r="M48" s="31">
        <f t="shared" si="27"/>
        <v>-5.6326935903231243</v>
      </c>
      <c r="N48" s="59">
        <f t="shared" si="40"/>
        <v>241.27476277699799</v>
      </c>
      <c r="O48" s="82">
        <f t="shared" si="41"/>
        <v>-35.584617105927578</v>
      </c>
      <c r="P48" s="31">
        <f>Taulukko5[[#This Row],[Tasaus 2023, €/asukas]]*Taulukko5[[#This Row],[Asukasluku 31.12.2022]]</f>
        <v>1596050.3589809509</v>
      </c>
      <c r="Q48" s="31">
        <f>Taulukko5[[#This Row],[Tasaus 2024, €/asukas]]*Taulukko5[[#This Row],[Asukasluku 31.12.2022]]</f>
        <v>721215.86000360036</v>
      </c>
      <c r="R48" s="31">
        <f>Taulukko5[[#This Row],[Tasaus 2025, €/asukas]]*Taulukko5[[#This Row],[Asukasluku 31.12.2022]]</f>
        <v>-95546.596332244662</v>
      </c>
      <c r="S48" s="31">
        <f>Taulukko5[[#This Row],[Tasaus 2026, €/asukas]]*Taulukko5[[#This Row],[Asukasluku 31.12.2022]]</f>
        <v>-197797.40513440577</v>
      </c>
      <c r="T48" s="31">
        <f>Taulukko5[[#This Row],[Tasaus 2027, €/asukas]]*Taulukko5[[#This Row],[Asukasluku 31.12.2022]]</f>
        <v>-263593.16194635123</v>
      </c>
      <c r="U48" s="62">
        <f t="shared" si="28"/>
        <v>4.153902904485534</v>
      </c>
      <c r="V48" s="31">
        <f t="shared" si="29"/>
        <v>-14.540340294380858</v>
      </c>
      <c r="W48" s="31">
        <f t="shared" si="30"/>
        <v>-31.993648334123684</v>
      </c>
      <c r="X48" s="31">
        <f t="shared" si="31"/>
        <v>-34.178634739281307</v>
      </c>
      <c r="Y48" s="94">
        <f t="shared" si="32"/>
        <v>-35.58461710592757</v>
      </c>
      <c r="Z48" s="105">
        <v>20.25</v>
      </c>
      <c r="AA48" s="33">
        <f t="shared" si="39"/>
        <v>7.6099999999999994</v>
      </c>
      <c r="AB48" s="32">
        <f t="shared" si="33"/>
        <v>-12.64</v>
      </c>
      <c r="AC48" s="31">
        <v>216.10080341358068</v>
      </c>
      <c r="AD48" s="15">
        <f t="shared" si="22"/>
        <v>-1.9222061366128571E-2</v>
      </c>
      <c r="AE48" s="15">
        <f t="shared" si="23"/>
        <v>6.7284989526638112E-2</v>
      </c>
      <c r="AF48" s="15">
        <f t="shared" si="24"/>
        <v>0.14804965011117155</v>
      </c>
      <c r="AG48" s="15">
        <f t="shared" si="25"/>
        <v>0.15816060930541354</v>
      </c>
      <c r="AH48" s="106">
        <f t="shared" si="26"/>
        <v>0.16466675062667205</v>
      </c>
    </row>
    <row r="49" spans="1:34" ht="15.75" x14ac:dyDescent="0.25">
      <c r="A49" s="24">
        <v>108</v>
      </c>
      <c r="B49" s="25" t="s">
        <v>42</v>
      </c>
      <c r="C49" s="24">
        <v>6</v>
      </c>
      <c r="D49" s="24">
        <v>23</v>
      </c>
      <c r="E49" s="30">
        <f>'Tasapainon muutos, pl. tasaus'!D42</f>
        <v>10257</v>
      </c>
      <c r="F49" s="62">
        <v>95.971221339550652</v>
      </c>
      <c r="G49" s="31">
        <v>75.991568643895747</v>
      </c>
      <c r="H49" s="59">
        <f t="shared" si="34"/>
        <v>-19.979652695654906</v>
      </c>
      <c r="I49" s="62">
        <f t="shared" si="35"/>
        <v>24.13355560014044</v>
      </c>
      <c r="J49" s="31">
        <f t="shared" si="36"/>
        <v>5.4393124012740479</v>
      </c>
      <c r="K49" s="31">
        <f t="shared" si="37"/>
        <v>-2.0417248185192354</v>
      </c>
      <c r="L49" s="31">
        <f t="shared" si="38"/>
        <v>-4.2267112236768547</v>
      </c>
      <c r="M49" s="31">
        <f t="shared" si="27"/>
        <v>-5.6326935903231243</v>
      </c>
      <c r="N49" s="59">
        <f t="shared" si="40"/>
        <v>70.358875053572618</v>
      </c>
      <c r="O49" s="82">
        <f t="shared" si="41"/>
        <v>-25.612346285978035</v>
      </c>
      <c r="P49" s="31">
        <f>Taulukko5[[#This Row],[Tasaus 2023, €/asukas]]*Taulukko5[[#This Row],[Asukasluku 31.12.2022]]</f>
        <v>247537.87979064049</v>
      </c>
      <c r="Q49" s="31">
        <f>Taulukko5[[#This Row],[Tasaus 2024, €/asukas]]*Taulukko5[[#This Row],[Asukasluku 31.12.2022]]</f>
        <v>55791.027299867907</v>
      </c>
      <c r="R49" s="31">
        <f>Taulukko5[[#This Row],[Tasaus 2025, €/asukas]]*Taulukko5[[#This Row],[Asukasluku 31.12.2022]]</f>
        <v>-20941.971463551796</v>
      </c>
      <c r="S49" s="31">
        <f>Taulukko5[[#This Row],[Tasaus 2026, €/asukas]]*Taulukko5[[#This Row],[Asukasluku 31.12.2022]]</f>
        <v>-43353.377021253502</v>
      </c>
      <c r="T49" s="31">
        <f>Taulukko5[[#This Row],[Tasaus 2027, €/asukas]]*Taulukko5[[#This Row],[Asukasluku 31.12.2022]]</f>
        <v>-57774.538155944283</v>
      </c>
      <c r="U49" s="62">
        <f t="shared" si="28"/>
        <v>4.153902904485534</v>
      </c>
      <c r="V49" s="31">
        <f t="shared" si="29"/>
        <v>-14.540340294380858</v>
      </c>
      <c r="W49" s="31">
        <f t="shared" si="30"/>
        <v>-22.021377514174141</v>
      </c>
      <c r="X49" s="31">
        <f t="shared" si="31"/>
        <v>-24.206363919331761</v>
      </c>
      <c r="Y49" s="94">
        <f t="shared" si="32"/>
        <v>-25.612346285978031</v>
      </c>
      <c r="Z49" s="105">
        <v>22.000000000000004</v>
      </c>
      <c r="AA49" s="33">
        <f t="shared" si="39"/>
        <v>9.360000000000003</v>
      </c>
      <c r="AB49" s="32">
        <f t="shared" si="33"/>
        <v>-12.64</v>
      </c>
      <c r="AC49" s="31">
        <v>172.04382907671624</v>
      </c>
      <c r="AD49" s="15">
        <f t="shared" si="22"/>
        <v>-2.4144445789062642E-2</v>
      </c>
      <c r="AE49" s="15">
        <f t="shared" si="23"/>
        <v>8.4515325963229762E-2</v>
      </c>
      <c r="AF49" s="15">
        <f t="shared" si="24"/>
        <v>0.12799864797449123</v>
      </c>
      <c r="AG49" s="15">
        <f t="shared" si="25"/>
        <v>0.14069882104598982</v>
      </c>
      <c r="AH49" s="106">
        <f t="shared" si="26"/>
        <v>0.14887105468082323</v>
      </c>
    </row>
    <row r="50" spans="1:34" ht="15.75" x14ac:dyDescent="0.25">
      <c r="A50" s="24">
        <v>109</v>
      </c>
      <c r="B50" s="25" t="s">
        <v>43</v>
      </c>
      <c r="C50" s="24">
        <v>5</v>
      </c>
      <c r="D50" s="24">
        <v>21</v>
      </c>
      <c r="E50" s="30">
        <f>'Tasapainon muutos, pl. tasaus'!D43</f>
        <v>68043</v>
      </c>
      <c r="F50" s="62">
        <v>109.46747943977479</v>
      </c>
      <c r="G50" s="31">
        <v>62.745905621761807</v>
      </c>
      <c r="H50" s="59">
        <f t="shared" si="34"/>
        <v>-46.721573818012985</v>
      </c>
      <c r="I50" s="62">
        <f t="shared" si="35"/>
        <v>50.875476722498519</v>
      </c>
      <c r="J50" s="31">
        <f t="shared" si="36"/>
        <v>32.181233523632123</v>
      </c>
      <c r="K50" s="31">
        <f t="shared" si="37"/>
        <v>14.67984899949375</v>
      </c>
      <c r="L50" s="31">
        <f t="shared" si="38"/>
        <v>-2.50513740566387</v>
      </c>
      <c r="M50" s="31">
        <f t="shared" si="27"/>
        <v>-5.6326935903231243</v>
      </c>
      <c r="N50" s="59">
        <f t="shared" si="40"/>
        <v>57.113212031438685</v>
      </c>
      <c r="O50" s="82">
        <f t="shared" si="41"/>
        <v>-52.354267408336106</v>
      </c>
      <c r="P50" s="31">
        <f>Taulukko5[[#This Row],[Tasaus 2023, €/asukas]]*Taulukko5[[#This Row],[Asukasluku 31.12.2022]]</f>
        <v>3461720.0626289668</v>
      </c>
      <c r="Q50" s="31">
        <f>Taulukko5[[#This Row],[Tasaus 2024, €/asukas]]*Taulukko5[[#This Row],[Asukasluku 31.12.2022]]</f>
        <v>2189707.6726485007</v>
      </c>
      <c r="R50" s="31">
        <f>Taulukko5[[#This Row],[Tasaus 2025, €/asukas]]*Taulukko5[[#This Row],[Asukasluku 31.12.2022]]</f>
        <v>998860.96547255316</v>
      </c>
      <c r="S50" s="31">
        <f>Taulukko5[[#This Row],[Tasaus 2026, €/asukas]]*Taulukko5[[#This Row],[Asukasluku 31.12.2022]]</f>
        <v>-170457.06449358672</v>
      </c>
      <c r="T50" s="31">
        <f>Taulukko5[[#This Row],[Tasaus 2027, €/asukas]]*Taulukko5[[#This Row],[Asukasluku 31.12.2022]]</f>
        <v>-383265.36996635637</v>
      </c>
      <c r="U50" s="62">
        <f t="shared" si="28"/>
        <v>4.153902904485534</v>
      </c>
      <c r="V50" s="31">
        <f t="shared" si="29"/>
        <v>-14.540340294380862</v>
      </c>
      <c r="W50" s="31">
        <f t="shared" si="30"/>
        <v>-32.041724818519235</v>
      </c>
      <c r="X50" s="31">
        <f t="shared" si="31"/>
        <v>-49.226711223676858</v>
      </c>
      <c r="Y50" s="94">
        <f t="shared" si="32"/>
        <v>-52.354267408336106</v>
      </c>
      <c r="Z50" s="105">
        <v>21</v>
      </c>
      <c r="AA50" s="33">
        <f t="shared" si="39"/>
        <v>8.36</v>
      </c>
      <c r="AB50" s="32">
        <f t="shared" si="33"/>
        <v>-12.64</v>
      </c>
      <c r="AC50" s="31">
        <v>195.59879405341835</v>
      </c>
      <c r="AD50" s="15">
        <f t="shared" si="22"/>
        <v>-2.1236853348651507E-2</v>
      </c>
      <c r="AE50" s="15">
        <f t="shared" si="23"/>
        <v>7.4337576388174828E-2</v>
      </c>
      <c r="AF50" s="15">
        <f t="shared" si="24"/>
        <v>0.16381350904325406</v>
      </c>
      <c r="AG50" s="15">
        <f t="shared" si="25"/>
        <v>0.25167185442990492</v>
      </c>
      <c r="AH50" s="106">
        <f t="shared" si="26"/>
        <v>0.26766150405834338</v>
      </c>
    </row>
    <row r="51" spans="1:34" ht="15.75" x14ac:dyDescent="0.25">
      <c r="A51" s="24">
        <v>111</v>
      </c>
      <c r="B51" s="25" t="s">
        <v>44</v>
      </c>
      <c r="C51" s="24">
        <v>7</v>
      </c>
      <c r="D51" s="24">
        <v>23</v>
      </c>
      <c r="E51" s="30">
        <f>'Tasapainon muutos, pl. tasaus'!D44</f>
        <v>18131</v>
      </c>
      <c r="F51" s="62">
        <v>-87.894689499003746</v>
      </c>
      <c r="G51" s="31">
        <v>-297.8321789047684</v>
      </c>
      <c r="H51" s="59">
        <f t="shared" si="34"/>
        <v>-209.93748940576467</v>
      </c>
      <c r="I51" s="62">
        <f t="shared" si="35"/>
        <v>214.0913923102502</v>
      </c>
      <c r="J51" s="31">
        <f t="shared" si="36"/>
        <v>195.39714911138381</v>
      </c>
      <c r="K51" s="31">
        <f t="shared" si="37"/>
        <v>177.89576458724542</v>
      </c>
      <c r="L51" s="31">
        <f t="shared" si="38"/>
        <v>160.71077818208781</v>
      </c>
      <c r="M51" s="31">
        <f t="shared" si="27"/>
        <v>144.30479581544154</v>
      </c>
      <c r="N51" s="59">
        <f t="shared" si="40"/>
        <v>-153.52738308932686</v>
      </c>
      <c r="O51" s="82">
        <f t="shared" si="41"/>
        <v>-65.632693590323115</v>
      </c>
      <c r="P51" s="31">
        <f>Taulukko5[[#This Row],[Tasaus 2023, €/asukas]]*Taulukko5[[#This Row],[Asukasluku 31.12.2022]]</f>
        <v>3881691.0339771463</v>
      </c>
      <c r="Q51" s="31">
        <f>Taulukko5[[#This Row],[Tasaus 2024, €/asukas]]*Taulukko5[[#This Row],[Asukasluku 31.12.2022]]</f>
        <v>3542745.7105385</v>
      </c>
      <c r="R51" s="31">
        <f>Taulukko5[[#This Row],[Tasaus 2025, €/asukas]]*Taulukko5[[#This Row],[Asukasluku 31.12.2022]]</f>
        <v>3225428.107731347</v>
      </c>
      <c r="S51" s="31">
        <f>Taulukko5[[#This Row],[Tasaus 2026, €/asukas]]*Taulukko5[[#This Row],[Asukasluku 31.12.2022]]</f>
        <v>2913847.119219434</v>
      </c>
      <c r="T51" s="31">
        <f>Taulukko5[[#This Row],[Tasaus 2027, €/asukas]]*Taulukko5[[#This Row],[Asukasluku 31.12.2022]]</f>
        <v>2616390.2529297704</v>
      </c>
      <c r="U51" s="62">
        <f t="shared" si="28"/>
        <v>4.153902904485534</v>
      </c>
      <c r="V51" s="31">
        <f t="shared" si="29"/>
        <v>-14.540340294380854</v>
      </c>
      <c r="W51" s="31">
        <f t="shared" si="30"/>
        <v>-32.041724818519242</v>
      </c>
      <c r="X51" s="31">
        <f t="shared" si="31"/>
        <v>-49.226711223676858</v>
      </c>
      <c r="Y51" s="94">
        <f t="shared" si="32"/>
        <v>-65.632693590323129</v>
      </c>
      <c r="Z51" s="105">
        <v>20.5</v>
      </c>
      <c r="AA51" s="33">
        <f t="shared" si="39"/>
        <v>7.8599999999999994</v>
      </c>
      <c r="AB51" s="32">
        <f t="shared" si="33"/>
        <v>-12.64</v>
      </c>
      <c r="AC51" s="31">
        <v>178.14922450084319</v>
      </c>
      <c r="AD51" s="15">
        <f t="shared" si="22"/>
        <v>-2.3316985612058465E-2</v>
      </c>
      <c r="AE51" s="15">
        <f t="shared" si="23"/>
        <v>8.1618880660982246E-2</v>
      </c>
      <c r="AF51" s="15">
        <f t="shared" si="24"/>
        <v>0.1798589070948641</v>
      </c>
      <c r="AG51" s="15">
        <f t="shared" si="25"/>
        <v>0.27632290492201311</v>
      </c>
      <c r="AH51" s="106">
        <f t="shared" si="26"/>
        <v>0.36841414142677048</v>
      </c>
    </row>
    <row r="52" spans="1:34" ht="15.75" x14ac:dyDescent="0.25">
      <c r="A52" s="24">
        <v>139</v>
      </c>
      <c r="B52" s="25" t="s">
        <v>45</v>
      </c>
      <c r="C52" s="24">
        <v>17</v>
      </c>
      <c r="D52" s="24">
        <v>24</v>
      </c>
      <c r="E52" s="30">
        <f>'Tasapainon muutos, pl. tasaus'!D45</f>
        <v>9853</v>
      </c>
      <c r="F52" s="62">
        <v>16.592053021974372</v>
      </c>
      <c r="G52" s="31">
        <v>143.60350493225687</v>
      </c>
      <c r="H52" s="59">
        <f t="shared" si="34"/>
        <v>127.01145191028249</v>
      </c>
      <c r="I52" s="62">
        <f t="shared" si="35"/>
        <v>-122.85754900579695</v>
      </c>
      <c r="J52" s="31">
        <f t="shared" si="36"/>
        <v>-111.55179220466334</v>
      </c>
      <c r="K52" s="31">
        <f t="shared" si="37"/>
        <v>-99.053176728801731</v>
      </c>
      <c r="L52" s="31">
        <f t="shared" si="38"/>
        <v>-86.238163133959347</v>
      </c>
      <c r="M52" s="31">
        <f t="shared" si="27"/>
        <v>-72.644145500605617</v>
      </c>
      <c r="N52" s="59">
        <f t="shared" si="40"/>
        <v>70.959359431651251</v>
      </c>
      <c r="O52" s="82">
        <f t="shared" si="41"/>
        <v>54.367306409676878</v>
      </c>
      <c r="P52" s="31">
        <f>Taulukko5[[#This Row],[Tasaus 2023, €/asukas]]*Taulukko5[[#This Row],[Asukasluku 31.12.2022]]</f>
        <v>-1210515.4303541174</v>
      </c>
      <c r="Q52" s="31">
        <f>Taulukko5[[#This Row],[Tasaus 2024, €/asukas]]*Taulukko5[[#This Row],[Asukasluku 31.12.2022]]</f>
        <v>-1099119.8085925479</v>
      </c>
      <c r="R52" s="31">
        <f>Taulukko5[[#This Row],[Tasaus 2025, €/asukas]]*Taulukko5[[#This Row],[Asukasluku 31.12.2022]]</f>
        <v>-975970.95030888345</v>
      </c>
      <c r="S52" s="31">
        <f>Taulukko5[[#This Row],[Tasaus 2026, €/asukas]]*Taulukko5[[#This Row],[Asukasluku 31.12.2022]]</f>
        <v>-849704.6213589015</v>
      </c>
      <c r="T52" s="31">
        <f>Taulukko5[[#This Row],[Tasaus 2027, €/asukas]]*Taulukko5[[#This Row],[Asukasluku 31.12.2022]]</f>
        <v>-715762.76561746711</v>
      </c>
      <c r="U52" s="62">
        <f t="shared" si="28"/>
        <v>4.153902904485534</v>
      </c>
      <c r="V52" s="31">
        <f t="shared" si="29"/>
        <v>15.459659705619146</v>
      </c>
      <c r="W52" s="31">
        <f t="shared" si="30"/>
        <v>27.958275181480758</v>
      </c>
      <c r="X52" s="31">
        <f t="shared" si="31"/>
        <v>40.773288776323142</v>
      </c>
      <c r="Y52" s="94">
        <f t="shared" si="32"/>
        <v>54.367306409676871</v>
      </c>
      <c r="Z52" s="105">
        <v>21.5</v>
      </c>
      <c r="AA52" s="33">
        <f t="shared" si="39"/>
        <v>8.86</v>
      </c>
      <c r="AB52" s="32">
        <f t="shared" si="33"/>
        <v>-12.64</v>
      </c>
      <c r="AC52" s="31">
        <v>157.1554892637582</v>
      </c>
      <c r="AD52" s="15">
        <f t="shared" si="22"/>
        <v>-2.6431802821178772E-2</v>
      </c>
      <c r="AE52" s="15">
        <f t="shared" si="23"/>
        <v>-9.8371744939006175E-2</v>
      </c>
      <c r="AF52" s="15">
        <f t="shared" si="24"/>
        <v>-0.1779019957397584</v>
      </c>
      <c r="AG52" s="15">
        <f t="shared" si="25"/>
        <v>-0.25944552727580683</v>
      </c>
      <c r="AH52" s="106">
        <f t="shared" si="26"/>
        <v>-0.34594595877227546</v>
      </c>
    </row>
    <row r="53" spans="1:34" ht="15.75" x14ac:dyDescent="0.25">
      <c r="A53" s="24">
        <v>140</v>
      </c>
      <c r="B53" s="25" t="s">
        <v>46</v>
      </c>
      <c r="C53" s="24">
        <v>11</v>
      </c>
      <c r="D53" s="24">
        <v>22</v>
      </c>
      <c r="E53" s="30">
        <f>'Tasapainon muutos, pl. tasaus'!D46</f>
        <v>20801</v>
      </c>
      <c r="F53" s="62">
        <v>205.3905835776531</v>
      </c>
      <c r="G53" s="31">
        <v>48.509008023643055</v>
      </c>
      <c r="H53" s="59">
        <f t="shared" si="34"/>
        <v>-156.88157555401006</v>
      </c>
      <c r="I53" s="62">
        <f t="shared" si="35"/>
        <v>161.03547845849559</v>
      </c>
      <c r="J53" s="31">
        <f t="shared" si="36"/>
        <v>142.3412352596292</v>
      </c>
      <c r="K53" s="31">
        <f t="shared" si="37"/>
        <v>124.83985073549081</v>
      </c>
      <c r="L53" s="31">
        <f t="shared" si="38"/>
        <v>107.6548643303332</v>
      </c>
      <c r="M53" s="31">
        <f t="shared" si="27"/>
        <v>91.248881963686927</v>
      </c>
      <c r="N53" s="59">
        <f t="shared" si="40"/>
        <v>139.75788998732997</v>
      </c>
      <c r="O53" s="82">
        <f t="shared" si="41"/>
        <v>-65.632693590323129</v>
      </c>
      <c r="P53" s="31">
        <f>Taulukko5[[#This Row],[Tasaus 2023, €/asukas]]*Taulukko5[[#This Row],[Asukasluku 31.12.2022]]</f>
        <v>3349698.9874151666</v>
      </c>
      <c r="Q53" s="31">
        <f>Taulukko5[[#This Row],[Tasaus 2024, €/asukas]]*Taulukko5[[#This Row],[Asukasluku 31.12.2022]]</f>
        <v>2960840.0346355471</v>
      </c>
      <c r="R53" s="31">
        <f>Taulukko5[[#This Row],[Tasaus 2025, €/asukas]]*Taulukko5[[#This Row],[Asukasluku 31.12.2022]]</f>
        <v>2596793.7351489444</v>
      </c>
      <c r="S53" s="31">
        <f>Taulukko5[[#This Row],[Tasaus 2026, €/asukas]]*Taulukko5[[#This Row],[Asukasluku 31.12.2022]]</f>
        <v>2239328.8329352606</v>
      </c>
      <c r="T53" s="31">
        <f>Taulukko5[[#This Row],[Tasaus 2027, €/asukas]]*Taulukko5[[#This Row],[Asukasluku 31.12.2022]]</f>
        <v>1898067.9937266516</v>
      </c>
      <c r="U53" s="62">
        <f t="shared" si="28"/>
        <v>4.153902904485534</v>
      </c>
      <c r="V53" s="31">
        <f t="shared" si="29"/>
        <v>-14.540340294380854</v>
      </c>
      <c r="W53" s="31">
        <f t="shared" si="30"/>
        <v>-32.041724818519242</v>
      </c>
      <c r="X53" s="31">
        <f t="shared" si="31"/>
        <v>-49.226711223676858</v>
      </c>
      <c r="Y53" s="94">
        <f t="shared" si="32"/>
        <v>-65.632693590323129</v>
      </c>
      <c r="Z53" s="105">
        <v>20.5</v>
      </c>
      <c r="AA53" s="33">
        <f t="shared" si="39"/>
        <v>7.8599999999999994</v>
      </c>
      <c r="AB53" s="32">
        <f t="shared" si="33"/>
        <v>-12.64</v>
      </c>
      <c r="AC53" s="31">
        <v>169.2029506313269</v>
      </c>
      <c r="AD53" s="15">
        <f t="shared" si="22"/>
        <v>-2.4549825455091469E-2</v>
      </c>
      <c r="AE53" s="15">
        <f t="shared" si="23"/>
        <v>8.5934318758202552E-2</v>
      </c>
      <c r="AF53" s="15">
        <f t="shared" si="24"/>
        <v>0.18936859374476483</v>
      </c>
      <c r="AG53" s="15">
        <f t="shared" si="25"/>
        <v>0.29093293609835447</v>
      </c>
      <c r="AH53" s="106">
        <f t="shared" si="26"/>
        <v>0.38789331595835441</v>
      </c>
    </row>
    <row r="54" spans="1:34" ht="15.75" x14ac:dyDescent="0.25">
      <c r="A54" s="24">
        <v>142</v>
      </c>
      <c r="B54" s="25" t="s">
        <v>47</v>
      </c>
      <c r="C54" s="24">
        <v>7</v>
      </c>
      <c r="D54" s="24">
        <v>24</v>
      </c>
      <c r="E54" s="30">
        <f>'Tasapainon muutos, pl. tasaus'!D47</f>
        <v>6504</v>
      </c>
      <c r="F54" s="62">
        <v>296.40372389257135</v>
      </c>
      <c r="G54" s="31">
        <v>241.04780322358499</v>
      </c>
      <c r="H54" s="59">
        <f t="shared" si="34"/>
        <v>-55.355920668986357</v>
      </c>
      <c r="I54" s="62">
        <f t="shared" si="35"/>
        <v>59.509823573471891</v>
      </c>
      <c r="J54" s="31">
        <f t="shared" si="36"/>
        <v>40.815580374605496</v>
      </c>
      <c r="K54" s="31">
        <f t="shared" si="37"/>
        <v>23.314195850467122</v>
      </c>
      <c r="L54" s="31">
        <f t="shared" si="38"/>
        <v>6.1292094453095025</v>
      </c>
      <c r="M54" s="31">
        <f t="shared" si="27"/>
        <v>-5.6326935903231243</v>
      </c>
      <c r="N54" s="59">
        <f t="shared" si="40"/>
        <v>235.41510963326186</v>
      </c>
      <c r="O54" s="82">
        <f t="shared" si="41"/>
        <v>-60.988614259309486</v>
      </c>
      <c r="P54" s="31">
        <f>Taulukko5[[#This Row],[Tasaus 2023, €/asukas]]*Taulukko5[[#This Row],[Asukasluku 31.12.2022]]</f>
        <v>387051.89252186118</v>
      </c>
      <c r="Q54" s="31">
        <f>Taulukko5[[#This Row],[Tasaus 2024, €/asukas]]*Taulukko5[[#This Row],[Asukasluku 31.12.2022]]</f>
        <v>265464.53475643415</v>
      </c>
      <c r="R54" s="31">
        <f>Taulukko5[[#This Row],[Tasaus 2025, €/asukas]]*Taulukko5[[#This Row],[Asukasluku 31.12.2022]]</f>
        <v>151635.52981143817</v>
      </c>
      <c r="S54" s="31">
        <f>Taulukko5[[#This Row],[Tasaus 2026, €/asukas]]*Taulukko5[[#This Row],[Asukasluku 31.12.2022]]</f>
        <v>39864.378232293006</v>
      </c>
      <c r="T54" s="31">
        <f>Taulukko5[[#This Row],[Tasaus 2027, €/asukas]]*Taulukko5[[#This Row],[Asukasluku 31.12.2022]]</f>
        <v>-36635.0391114616</v>
      </c>
      <c r="U54" s="62">
        <f t="shared" si="28"/>
        <v>4.153902904485534</v>
      </c>
      <c r="V54" s="31">
        <f t="shared" si="29"/>
        <v>-14.540340294380862</v>
      </c>
      <c r="W54" s="31">
        <f t="shared" si="30"/>
        <v>-32.041724818519235</v>
      </c>
      <c r="X54" s="31">
        <f t="shared" si="31"/>
        <v>-49.226711223676858</v>
      </c>
      <c r="Y54" s="94">
        <f t="shared" si="32"/>
        <v>-60.988614259309479</v>
      </c>
      <c r="Z54" s="105">
        <v>21.249999999999996</v>
      </c>
      <c r="AA54" s="33">
        <f t="shared" si="39"/>
        <v>8.6099999999999959</v>
      </c>
      <c r="AB54" s="32">
        <f t="shared" si="33"/>
        <v>-12.64</v>
      </c>
      <c r="AC54" s="31">
        <v>164.80627706869234</v>
      </c>
      <c r="AD54" s="15">
        <f t="shared" si="22"/>
        <v>-2.5204761483412188E-2</v>
      </c>
      <c r="AE54" s="15">
        <f t="shared" si="23"/>
        <v>8.8226859759233278E-2</v>
      </c>
      <c r="AF54" s="15">
        <f t="shared" si="24"/>
        <v>0.19442053657436867</v>
      </c>
      <c r="AG54" s="15">
        <f t="shared" si="25"/>
        <v>0.29869439501481393</v>
      </c>
      <c r="AH54" s="106">
        <f t="shared" si="26"/>
        <v>0.37006244752370093</v>
      </c>
    </row>
    <row r="55" spans="1:34" ht="15.75" x14ac:dyDescent="0.25">
      <c r="A55" s="24">
        <v>143</v>
      </c>
      <c r="B55" s="25" t="s">
        <v>48</v>
      </c>
      <c r="C55" s="24">
        <v>6</v>
      </c>
      <c r="D55" s="24">
        <v>24</v>
      </c>
      <c r="E55" s="30">
        <f>'Tasapainon muutos, pl. tasaus'!D48</f>
        <v>6804</v>
      </c>
      <c r="F55" s="62">
        <v>-2.6416858868681108</v>
      </c>
      <c r="G55" s="31">
        <v>3.4616228189398215</v>
      </c>
      <c r="H55" s="59">
        <f t="shared" si="34"/>
        <v>6.1033087058079323</v>
      </c>
      <c r="I55" s="62">
        <f t="shared" si="35"/>
        <v>-1.9494058013223983</v>
      </c>
      <c r="J55" s="31">
        <f t="shared" si="36"/>
        <v>0.45965970561914199</v>
      </c>
      <c r="K55" s="31">
        <f t="shared" si="37"/>
        <v>-2.0417248185192354</v>
      </c>
      <c r="L55" s="31">
        <f t="shared" si="38"/>
        <v>-4.2267112236768547</v>
      </c>
      <c r="M55" s="31">
        <f t="shared" si="27"/>
        <v>-5.6326935903231243</v>
      </c>
      <c r="N55" s="59">
        <f t="shared" si="40"/>
        <v>-2.1710707713833028</v>
      </c>
      <c r="O55" s="82">
        <f t="shared" si="41"/>
        <v>0.47061511548480794</v>
      </c>
      <c r="P55" s="31">
        <f>Taulukko5[[#This Row],[Tasaus 2023, €/asukas]]*Taulukko5[[#This Row],[Asukasluku 31.12.2022]]</f>
        <v>-13263.757072197597</v>
      </c>
      <c r="Q55" s="31">
        <f>Taulukko5[[#This Row],[Tasaus 2024, €/asukas]]*Taulukko5[[#This Row],[Asukasluku 31.12.2022]]</f>
        <v>3127.5246370326422</v>
      </c>
      <c r="R55" s="31">
        <f>Taulukko5[[#This Row],[Tasaus 2025, €/asukas]]*Taulukko5[[#This Row],[Asukasluku 31.12.2022]]</f>
        <v>-13891.895665204878</v>
      </c>
      <c r="S55" s="31">
        <f>Taulukko5[[#This Row],[Tasaus 2026, €/asukas]]*Taulukko5[[#This Row],[Asukasluku 31.12.2022]]</f>
        <v>-28758.543165897321</v>
      </c>
      <c r="T55" s="31">
        <f>Taulukko5[[#This Row],[Tasaus 2027, €/asukas]]*Taulukko5[[#This Row],[Asukasluku 31.12.2022]]</f>
        <v>-38324.847188558539</v>
      </c>
      <c r="U55" s="62">
        <f t="shared" si="28"/>
        <v>4.153902904485534</v>
      </c>
      <c r="V55" s="31">
        <f t="shared" si="29"/>
        <v>6.5629684114270743</v>
      </c>
      <c r="W55" s="31">
        <f t="shared" si="30"/>
        <v>4.0615838872886965</v>
      </c>
      <c r="X55" s="31">
        <f t="shared" si="31"/>
        <v>1.8765974821310776</v>
      </c>
      <c r="Y55" s="94">
        <f t="shared" si="32"/>
        <v>0.47061511548480794</v>
      </c>
      <c r="Z55" s="105">
        <v>22</v>
      </c>
      <c r="AA55" s="33">
        <f t="shared" si="39"/>
        <v>9.36</v>
      </c>
      <c r="AB55" s="32">
        <f t="shared" si="33"/>
        <v>-12.64</v>
      </c>
      <c r="AC55" s="31">
        <v>154.41650250859792</v>
      </c>
      <c r="AD55" s="15">
        <f t="shared" si="22"/>
        <v>-2.6900641039025248E-2</v>
      </c>
      <c r="AE55" s="15">
        <f t="shared" si="23"/>
        <v>-4.2501729444763513E-2</v>
      </c>
      <c r="AF55" s="15">
        <f t="shared" si="24"/>
        <v>-2.6302783843084047E-2</v>
      </c>
      <c r="AG55" s="15">
        <f t="shared" si="25"/>
        <v>-1.2152829857201231E-2</v>
      </c>
      <c r="AH55" s="106">
        <f t="shared" si="26"/>
        <v>-3.047699616552344E-3</v>
      </c>
    </row>
    <row r="56" spans="1:34" ht="15.75" x14ac:dyDescent="0.25">
      <c r="A56" s="24">
        <v>145</v>
      </c>
      <c r="B56" s="25" t="s">
        <v>49</v>
      </c>
      <c r="C56" s="24">
        <v>14</v>
      </c>
      <c r="D56" s="24">
        <v>23</v>
      </c>
      <c r="E56" s="30">
        <f>'Tasapainon muutos, pl. tasaus'!D49</f>
        <v>12369</v>
      </c>
      <c r="F56" s="62">
        <v>-151.23676416916024</v>
      </c>
      <c r="G56" s="31">
        <v>-112.54176647681524</v>
      </c>
      <c r="H56" s="59">
        <f t="shared" si="34"/>
        <v>38.694997692344998</v>
      </c>
      <c r="I56" s="62">
        <f t="shared" si="35"/>
        <v>-34.541094787859464</v>
      </c>
      <c r="J56" s="31">
        <f t="shared" si="36"/>
        <v>-23.235337986725856</v>
      </c>
      <c r="K56" s="31">
        <f t="shared" si="37"/>
        <v>-10.736722510864233</v>
      </c>
      <c r="L56" s="31">
        <f t="shared" si="38"/>
        <v>-4.2267112236768547</v>
      </c>
      <c r="M56" s="31">
        <f t="shared" si="27"/>
        <v>-5.6326935903231243</v>
      </c>
      <c r="N56" s="59">
        <f t="shared" si="40"/>
        <v>-118.17446006713837</v>
      </c>
      <c r="O56" s="82">
        <f t="shared" si="41"/>
        <v>33.062304102021869</v>
      </c>
      <c r="P56" s="31">
        <f>Taulukko5[[#This Row],[Tasaus 2023, €/asukas]]*Taulukko5[[#This Row],[Asukasluku 31.12.2022]]</f>
        <v>-427238.8014310337</v>
      </c>
      <c r="Q56" s="31">
        <f>Taulukko5[[#This Row],[Tasaus 2024, €/asukas]]*Taulukko5[[#This Row],[Asukasluku 31.12.2022]]</f>
        <v>-287397.89555781212</v>
      </c>
      <c r="R56" s="31">
        <f>Taulukko5[[#This Row],[Tasaus 2025, €/asukas]]*Taulukko5[[#This Row],[Asukasluku 31.12.2022]]</f>
        <v>-132802.5207368797</v>
      </c>
      <c r="S56" s="31">
        <f>Taulukko5[[#This Row],[Tasaus 2026, €/asukas]]*Taulukko5[[#This Row],[Asukasluku 31.12.2022]]</f>
        <v>-52280.191125659017</v>
      </c>
      <c r="T56" s="31">
        <f>Taulukko5[[#This Row],[Tasaus 2027, €/asukas]]*Taulukko5[[#This Row],[Asukasluku 31.12.2022]]</f>
        <v>-69670.787018706731</v>
      </c>
      <c r="U56" s="62">
        <f t="shared" si="28"/>
        <v>4.153902904485534</v>
      </c>
      <c r="V56" s="31">
        <f t="shared" si="29"/>
        <v>15.459659705619142</v>
      </c>
      <c r="W56" s="31">
        <f t="shared" si="30"/>
        <v>27.958275181480765</v>
      </c>
      <c r="X56" s="31">
        <f t="shared" si="31"/>
        <v>34.46828646866814</v>
      </c>
      <c r="Y56" s="94">
        <f t="shared" si="32"/>
        <v>33.062304102021876</v>
      </c>
      <c r="Z56" s="105">
        <v>21</v>
      </c>
      <c r="AA56" s="33">
        <f t="shared" si="39"/>
        <v>8.36</v>
      </c>
      <c r="AB56" s="32">
        <f t="shared" si="33"/>
        <v>-12.64</v>
      </c>
      <c r="AC56" s="31">
        <v>168.60130653448098</v>
      </c>
      <c r="AD56" s="15">
        <f t="shared" si="22"/>
        <v>-2.4637430099843333E-2</v>
      </c>
      <c r="AE56" s="15">
        <f t="shared" si="23"/>
        <v>-9.1693593741264734E-2</v>
      </c>
      <c r="AF56" s="15">
        <f t="shared" si="24"/>
        <v>-0.16582478366360087</v>
      </c>
      <c r="AG56" s="15">
        <f t="shared" si="25"/>
        <v>-0.20443665103875672</v>
      </c>
      <c r="AH56" s="106">
        <f t="shared" si="26"/>
        <v>-0.19609755571651066</v>
      </c>
    </row>
    <row r="57" spans="1:34" ht="15.75" x14ac:dyDescent="0.25">
      <c r="A57" s="24">
        <v>146</v>
      </c>
      <c r="B57" s="25" t="s">
        <v>50</v>
      </c>
      <c r="C57" s="24">
        <v>12</v>
      </c>
      <c r="D57" s="24">
        <v>25</v>
      </c>
      <c r="E57" s="30">
        <f>'Tasapainon muutos, pl. tasaus'!D50</f>
        <v>4492</v>
      </c>
      <c r="F57" s="62">
        <v>26.994488166149239</v>
      </c>
      <c r="G57" s="31">
        <v>43.454365362284683</v>
      </c>
      <c r="H57" s="59">
        <f t="shared" si="34"/>
        <v>16.459877196135444</v>
      </c>
      <c r="I57" s="62">
        <f t="shared" si="35"/>
        <v>-12.30597429164991</v>
      </c>
      <c r="J57" s="31">
        <f t="shared" si="36"/>
        <v>-1.0002174905163024</v>
      </c>
      <c r="K57" s="31">
        <f t="shared" si="37"/>
        <v>-2.0417248185192354</v>
      </c>
      <c r="L57" s="31">
        <f t="shared" si="38"/>
        <v>-4.2267112236768547</v>
      </c>
      <c r="M57" s="31">
        <f t="shared" si="27"/>
        <v>-5.6326935903231243</v>
      </c>
      <c r="N57" s="59">
        <f t="shared" si="40"/>
        <v>37.821671771961562</v>
      </c>
      <c r="O57" s="82">
        <f t="shared" si="41"/>
        <v>10.827183605812323</v>
      </c>
      <c r="P57" s="31">
        <f>Taulukko5[[#This Row],[Tasaus 2023, €/asukas]]*Taulukko5[[#This Row],[Asukasluku 31.12.2022]]</f>
        <v>-55278.436518091396</v>
      </c>
      <c r="Q57" s="31">
        <f>Taulukko5[[#This Row],[Tasaus 2024, €/asukas]]*Taulukko5[[#This Row],[Asukasluku 31.12.2022]]</f>
        <v>-4492.9769673992305</v>
      </c>
      <c r="R57" s="31">
        <f>Taulukko5[[#This Row],[Tasaus 2025, €/asukas]]*Taulukko5[[#This Row],[Asukasluku 31.12.2022]]</f>
        <v>-9171.4278847884052</v>
      </c>
      <c r="S57" s="31">
        <f>Taulukko5[[#This Row],[Tasaus 2026, €/asukas]]*Taulukko5[[#This Row],[Asukasluku 31.12.2022]]</f>
        <v>-18986.386816756432</v>
      </c>
      <c r="T57" s="31">
        <f>Taulukko5[[#This Row],[Tasaus 2027, €/asukas]]*Taulukko5[[#This Row],[Asukasluku 31.12.2022]]</f>
        <v>-25302.059607731473</v>
      </c>
      <c r="U57" s="62">
        <f t="shared" si="28"/>
        <v>4.153902904485534</v>
      </c>
      <c r="V57" s="31">
        <f t="shared" si="29"/>
        <v>15.459659705619142</v>
      </c>
      <c r="W57" s="31">
        <f t="shared" si="30"/>
        <v>14.418152377616209</v>
      </c>
      <c r="X57" s="31">
        <f t="shared" si="31"/>
        <v>12.23316597245859</v>
      </c>
      <c r="Y57" s="94">
        <f t="shared" si="32"/>
        <v>10.827183605812319</v>
      </c>
      <c r="Z57" s="105">
        <v>21</v>
      </c>
      <c r="AA57" s="33">
        <f t="shared" si="39"/>
        <v>8.36</v>
      </c>
      <c r="AB57" s="32">
        <f t="shared" si="33"/>
        <v>-12.64</v>
      </c>
      <c r="AC57" s="31">
        <v>145.0533719738786</v>
      </c>
      <c r="AD57" s="15">
        <f t="shared" si="22"/>
        <v>-2.8637065432946807E-2</v>
      </c>
      <c r="AE57" s="15">
        <f t="shared" si="23"/>
        <v>-0.10657911288269216</v>
      </c>
      <c r="AF57" s="15">
        <f t="shared" si="24"/>
        <v>-9.9398946618163758E-2</v>
      </c>
      <c r="AG57" s="15">
        <f t="shared" si="25"/>
        <v>-8.4335619406776391E-2</v>
      </c>
      <c r="AH57" s="106">
        <f t="shared" si="26"/>
        <v>-7.4642757065737794E-2</v>
      </c>
    </row>
    <row r="58" spans="1:34" ht="15.75" x14ac:dyDescent="0.25">
      <c r="A58" s="24">
        <v>148</v>
      </c>
      <c r="B58" s="25" t="s">
        <v>51</v>
      </c>
      <c r="C58" s="24">
        <v>19</v>
      </c>
      <c r="D58" s="24">
        <v>24</v>
      </c>
      <c r="E58" s="30">
        <f>'Tasapainon muutos, pl. tasaus'!D51</f>
        <v>7047</v>
      </c>
      <c r="F58" s="62">
        <v>538.83175657105005</v>
      </c>
      <c r="G58" s="31">
        <v>182.97576103720888</v>
      </c>
      <c r="H58" s="59">
        <f t="shared" si="34"/>
        <v>-355.85599553384117</v>
      </c>
      <c r="I58" s="62">
        <f t="shared" si="35"/>
        <v>360.00989843832667</v>
      </c>
      <c r="J58" s="31">
        <f t="shared" si="36"/>
        <v>341.31565523946028</v>
      </c>
      <c r="K58" s="31">
        <f t="shared" si="37"/>
        <v>323.81427071532192</v>
      </c>
      <c r="L58" s="31">
        <f t="shared" si="38"/>
        <v>306.62928431016434</v>
      </c>
      <c r="M58" s="31">
        <f t="shared" si="27"/>
        <v>290.22330194351804</v>
      </c>
      <c r="N58" s="59">
        <f t="shared" si="40"/>
        <v>473.19906298072692</v>
      </c>
      <c r="O58" s="82">
        <f t="shared" si="41"/>
        <v>-65.632693590323129</v>
      </c>
      <c r="P58" s="31">
        <f>Taulukko5[[#This Row],[Tasaus 2023, €/asukas]]*Taulukko5[[#This Row],[Asukasluku 31.12.2022]]</f>
        <v>2536989.7542948881</v>
      </c>
      <c r="Q58" s="31">
        <f>Taulukko5[[#This Row],[Tasaus 2024, €/asukas]]*Taulukko5[[#This Row],[Asukasluku 31.12.2022]]</f>
        <v>2405251.4224724765</v>
      </c>
      <c r="R58" s="31">
        <f>Taulukko5[[#This Row],[Tasaus 2025, €/asukas]]*Taulukko5[[#This Row],[Asukasluku 31.12.2022]]</f>
        <v>2281919.1657308736</v>
      </c>
      <c r="S58" s="31">
        <f>Taulukko5[[#This Row],[Tasaus 2026, €/asukas]]*Taulukko5[[#This Row],[Asukasluku 31.12.2022]]</f>
        <v>2160816.566533728</v>
      </c>
      <c r="T58" s="31">
        <f>Taulukko5[[#This Row],[Tasaus 2027, €/asukas]]*Taulukko5[[#This Row],[Asukasluku 31.12.2022]]</f>
        <v>2045203.6087959716</v>
      </c>
      <c r="U58" s="62">
        <f t="shared" si="28"/>
        <v>4.1539029044855056</v>
      </c>
      <c r="V58" s="31">
        <f t="shared" si="29"/>
        <v>-14.540340294380883</v>
      </c>
      <c r="W58" s="31">
        <f t="shared" si="30"/>
        <v>-32.041724818519242</v>
      </c>
      <c r="X58" s="31">
        <f t="shared" si="31"/>
        <v>-49.22671122367683</v>
      </c>
      <c r="Y58" s="94">
        <f t="shared" si="32"/>
        <v>-65.632693590323129</v>
      </c>
      <c r="Z58" s="105">
        <v>19</v>
      </c>
      <c r="AA58" s="33">
        <f t="shared" si="39"/>
        <v>6.3599999999999994</v>
      </c>
      <c r="AB58" s="32">
        <f t="shared" si="33"/>
        <v>-12.64</v>
      </c>
      <c r="AC58" s="31">
        <v>185.02094679374761</v>
      </c>
      <c r="AD58" s="15">
        <f t="shared" si="22"/>
        <v>-2.2450987179933067E-2</v>
      </c>
      <c r="AE58" s="15">
        <f t="shared" si="23"/>
        <v>7.8587535878247072E-2</v>
      </c>
      <c r="AF58" s="15">
        <f t="shared" si="24"/>
        <v>0.17317890419314416</v>
      </c>
      <c r="AG58" s="15">
        <f t="shared" si="25"/>
        <v>0.26606020602927938</v>
      </c>
      <c r="AH58" s="106">
        <f t="shared" si="26"/>
        <v>0.35473115194620247</v>
      </c>
    </row>
    <row r="59" spans="1:34" ht="15.75" x14ac:dyDescent="0.25">
      <c r="A59" s="24">
        <v>149</v>
      </c>
      <c r="B59" s="25" t="s">
        <v>52</v>
      </c>
      <c r="C59" s="24">
        <v>33</v>
      </c>
      <c r="D59" s="24">
        <v>24</v>
      </c>
      <c r="E59" s="30">
        <f>'Tasapainon muutos, pl. tasaus'!D52</f>
        <v>5384</v>
      </c>
      <c r="F59" s="62">
        <v>98.337790120164698</v>
      </c>
      <c r="G59" s="31">
        <v>7.928934687381834</v>
      </c>
      <c r="H59" s="59">
        <f t="shared" si="34"/>
        <v>-90.408855432782858</v>
      </c>
      <c r="I59" s="62">
        <f t="shared" si="35"/>
        <v>94.562758337268392</v>
      </c>
      <c r="J59" s="31">
        <f t="shared" si="36"/>
        <v>75.868515138402003</v>
      </c>
      <c r="K59" s="31">
        <f t="shared" si="37"/>
        <v>58.367130614263623</v>
      </c>
      <c r="L59" s="31">
        <f t="shared" si="38"/>
        <v>41.182144209105999</v>
      </c>
      <c r="M59" s="31">
        <f t="shared" si="27"/>
        <v>24.776161842459732</v>
      </c>
      <c r="N59" s="59">
        <f t="shared" si="40"/>
        <v>32.705096529841569</v>
      </c>
      <c r="O59" s="82">
        <f t="shared" si="41"/>
        <v>-65.632693590323129</v>
      </c>
      <c r="P59" s="31">
        <f>Taulukko5[[#This Row],[Tasaus 2023, €/asukas]]*Taulukko5[[#This Row],[Asukasluku 31.12.2022]]</f>
        <v>509125.89088785299</v>
      </c>
      <c r="Q59" s="31">
        <f>Taulukko5[[#This Row],[Tasaus 2024, €/asukas]]*Taulukko5[[#This Row],[Asukasluku 31.12.2022]]</f>
        <v>408476.08550515637</v>
      </c>
      <c r="R59" s="31">
        <f>Taulukko5[[#This Row],[Tasaus 2025, €/asukas]]*Taulukko5[[#This Row],[Asukasluku 31.12.2022]]</f>
        <v>314248.63122719532</v>
      </c>
      <c r="S59" s="31">
        <f>Taulukko5[[#This Row],[Tasaus 2026, €/asukas]]*Taulukko5[[#This Row],[Asukasluku 31.12.2022]]</f>
        <v>221724.66442182669</v>
      </c>
      <c r="T59" s="31">
        <f>Taulukko5[[#This Row],[Tasaus 2027, €/asukas]]*Taulukko5[[#This Row],[Asukasluku 31.12.2022]]</f>
        <v>133394.85535980319</v>
      </c>
      <c r="U59" s="62">
        <f t="shared" si="28"/>
        <v>4.153902904485534</v>
      </c>
      <c r="V59" s="31">
        <f t="shared" si="29"/>
        <v>-14.540340294380854</v>
      </c>
      <c r="W59" s="31">
        <f t="shared" si="30"/>
        <v>-32.041724818519235</v>
      </c>
      <c r="X59" s="31">
        <f t="shared" si="31"/>
        <v>-49.226711223676858</v>
      </c>
      <c r="Y59" s="94">
        <f t="shared" si="32"/>
        <v>-65.632693590323129</v>
      </c>
      <c r="Z59" s="105">
        <v>20.75</v>
      </c>
      <c r="AA59" s="33">
        <f t="shared" si="39"/>
        <v>8.11</v>
      </c>
      <c r="AB59" s="32">
        <f t="shared" si="33"/>
        <v>-12.64</v>
      </c>
      <c r="AC59" s="31">
        <v>219.42879602979184</v>
      </c>
      <c r="AD59" s="15">
        <f t="shared" si="22"/>
        <v>-1.8930527713972231E-2</v>
      </c>
      <c r="AE59" s="15">
        <f t="shared" si="23"/>
        <v>6.6264503827504539E-2</v>
      </c>
      <c r="AF59" s="15">
        <f t="shared" si="24"/>
        <v>0.14602333603548065</v>
      </c>
      <c r="AG59" s="15">
        <f t="shared" si="25"/>
        <v>0.22434025120838447</v>
      </c>
      <c r="AH59" s="106">
        <f t="shared" si="26"/>
        <v>0.29910702140211431</v>
      </c>
    </row>
    <row r="60" spans="1:34" ht="15.75" x14ac:dyDescent="0.25">
      <c r="A60" s="24">
        <v>151</v>
      </c>
      <c r="B60" s="25" t="s">
        <v>53</v>
      </c>
      <c r="C60" s="24">
        <v>14</v>
      </c>
      <c r="D60" s="24">
        <v>26</v>
      </c>
      <c r="E60" s="30">
        <f>'Tasapainon muutos, pl. tasaus'!D53</f>
        <v>1852</v>
      </c>
      <c r="F60" s="62">
        <v>287.81930041880111</v>
      </c>
      <c r="G60" s="31">
        <v>448.74112166185637</v>
      </c>
      <c r="H60" s="59">
        <f t="shared" si="34"/>
        <v>160.92182124305526</v>
      </c>
      <c r="I60" s="62">
        <f t="shared" si="35"/>
        <v>-156.76791833856973</v>
      </c>
      <c r="J60" s="31">
        <f t="shared" si="36"/>
        <v>-145.46216153743612</v>
      </c>
      <c r="K60" s="31">
        <f t="shared" si="37"/>
        <v>-132.9635460615745</v>
      </c>
      <c r="L60" s="31">
        <f t="shared" si="38"/>
        <v>-120.14853246673212</v>
      </c>
      <c r="M60" s="31">
        <f t="shared" si="27"/>
        <v>-106.55451483337839</v>
      </c>
      <c r="N60" s="59">
        <f t="shared" si="40"/>
        <v>342.18660682847798</v>
      </c>
      <c r="O60" s="82">
        <f t="shared" si="41"/>
        <v>54.367306409676871</v>
      </c>
      <c r="P60" s="31">
        <f>Taulukko5[[#This Row],[Tasaus 2023, €/asukas]]*Taulukko5[[#This Row],[Asukasluku 31.12.2022]]</f>
        <v>-290334.18476303114</v>
      </c>
      <c r="Q60" s="31">
        <f>Taulukko5[[#This Row],[Tasaus 2024, €/asukas]]*Taulukko5[[#This Row],[Asukasluku 31.12.2022]]</f>
        <v>-269395.92316733167</v>
      </c>
      <c r="R60" s="31">
        <f>Taulukko5[[#This Row],[Tasaus 2025, €/asukas]]*Taulukko5[[#This Row],[Asukasluku 31.12.2022]]</f>
        <v>-246248.487306036</v>
      </c>
      <c r="S60" s="31">
        <f>Taulukko5[[#This Row],[Tasaus 2026, €/asukas]]*Taulukko5[[#This Row],[Asukasluku 31.12.2022]]</f>
        <v>-222515.08212838788</v>
      </c>
      <c r="T60" s="31">
        <f>Taulukko5[[#This Row],[Tasaus 2027, €/asukas]]*Taulukko5[[#This Row],[Asukasluku 31.12.2022]]</f>
        <v>-197338.96147141678</v>
      </c>
      <c r="U60" s="62">
        <f t="shared" si="28"/>
        <v>4.153902904485534</v>
      </c>
      <c r="V60" s="31">
        <f t="shared" si="29"/>
        <v>15.459659705619146</v>
      </c>
      <c r="W60" s="31">
        <f t="shared" si="30"/>
        <v>27.958275181480758</v>
      </c>
      <c r="X60" s="31">
        <f t="shared" si="31"/>
        <v>40.773288776323142</v>
      </c>
      <c r="Y60" s="94">
        <f t="shared" si="32"/>
        <v>54.367306409676871</v>
      </c>
      <c r="Z60" s="105">
        <v>22.5</v>
      </c>
      <c r="AA60" s="33">
        <f t="shared" si="39"/>
        <v>9.86</v>
      </c>
      <c r="AB60" s="32">
        <f t="shared" si="33"/>
        <v>-12.64</v>
      </c>
      <c r="AC60" s="31">
        <v>146.08978747224688</v>
      </c>
      <c r="AD60" s="15">
        <f t="shared" si="22"/>
        <v>-2.8433903398447091E-2</v>
      </c>
      <c r="AE60" s="15">
        <f t="shared" si="23"/>
        <v>-0.10582300086209698</v>
      </c>
      <c r="AF60" s="15">
        <f t="shared" si="24"/>
        <v>-0.19137734173781365</v>
      </c>
      <c r="AG60" s="15">
        <f t="shared" si="25"/>
        <v>-0.27909746110123518</v>
      </c>
      <c r="AH60" s="106">
        <f t="shared" si="26"/>
        <v>-0.37214994525202655</v>
      </c>
    </row>
    <row r="61" spans="1:34" ht="15.75" x14ac:dyDescent="0.25">
      <c r="A61" s="24">
        <v>152</v>
      </c>
      <c r="B61" s="25" t="s">
        <v>54</v>
      </c>
      <c r="C61" s="24">
        <v>14</v>
      </c>
      <c r="D61" s="24">
        <v>25</v>
      </c>
      <c r="E61" s="30">
        <f>'Tasapainon muutos, pl. tasaus'!D54</f>
        <v>4406</v>
      </c>
      <c r="F61" s="62">
        <v>193.41884688504169</v>
      </c>
      <c r="G61" s="31">
        <v>248.68540549974279</v>
      </c>
      <c r="H61" s="59">
        <f t="shared" si="34"/>
        <v>55.266558614701097</v>
      </c>
      <c r="I61" s="62">
        <f t="shared" si="35"/>
        <v>-51.112655710215563</v>
      </c>
      <c r="J61" s="31">
        <f t="shared" si="36"/>
        <v>-39.806898909081958</v>
      </c>
      <c r="K61" s="31">
        <f t="shared" si="37"/>
        <v>-27.308283433220332</v>
      </c>
      <c r="L61" s="31">
        <f t="shared" si="38"/>
        <v>-14.493269838377952</v>
      </c>
      <c r="M61" s="31">
        <f t="shared" si="27"/>
        <v>-5.6326935903231243</v>
      </c>
      <c r="N61" s="59">
        <f t="shared" si="40"/>
        <v>243.05271190941966</v>
      </c>
      <c r="O61" s="82">
        <f t="shared" si="41"/>
        <v>49.633865024377968</v>
      </c>
      <c r="P61" s="31">
        <f>Taulukko5[[#This Row],[Tasaus 2023, €/asukas]]*Taulukko5[[#This Row],[Asukasluku 31.12.2022]]</f>
        <v>-225202.36105920977</v>
      </c>
      <c r="Q61" s="31">
        <f>Taulukko5[[#This Row],[Tasaus 2024, €/asukas]]*Taulukko5[[#This Row],[Asukasluku 31.12.2022]]</f>
        <v>-175389.19659341511</v>
      </c>
      <c r="R61" s="31">
        <f>Taulukko5[[#This Row],[Tasaus 2025, €/asukas]]*Taulukko5[[#This Row],[Asukasluku 31.12.2022]]</f>
        <v>-120320.29680676878</v>
      </c>
      <c r="S61" s="31">
        <f>Taulukko5[[#This Row],[Tasaus 2026, €/asukas]]*Taulukko5[[#This Row],[Asukasluku 31.12.2022]]</f>
        <v>-63857.346907893254</v>
      </c>
      <c r="T61" s="31">
        <f>Taulukko5[[#This Row],[Tasaus 2027, €/asukas]]*Taulukko5[[#This Row],[Asukasluku 31.12.2022]]</f>
        <v>-24817.647958963687</v>
      </c>
      <c r="U61" s="62">
        <f t="shared" si="28"/>
        <v>4.153902904485534</v>
      </c>
      <c r="V61" s="31">
        <f t="shared" si="29"/>
        <v>15.459659705619138</v>
      </c>
      <c r="W61" s="31">
        <f t="shared" si="30"/>
        <v>27.958275181480765</v>
      </c>
      <c r="X61" s="31">
        <f t="shared" si="31"/>
        <v>40.773288776323142</v>
      </c>
      <c r="Y61" s="94">
        <f t="shared" si="32"/>
        <v>49.633865024377975</v>
      </c>
      <c r="Z61" s="105">
        <v>21.5</v>
      </c>
      <c r="AA61" s="33">
        <f t="shared" si="39"/>
        <v>8.86</v>
      </c>
      <c r="AB61" s="32">
        <f t="shared" si="33"/>
        <v>-12.64</v>
      </c>
      <c r="AC61" s="31">
        <v>164.0127476167481</v>
      </c>
      <c r="AD61" s="15">
        <f t="shared" si="22"/>
        <v>-2.5326707617825187E-2</v>
      </c>
      <c r="AE61" s="15">
        <f t="shared" si="23"/>
        <v>-9.4258891032933834E-2</v>
      </c>
      <c r="AF61" s="15">
        <f t="shared" si="24"/>
        <v>-0.1704640376296325</v>
      </c>
      <c r="AG61" s="15">
        <f t="shared" si="25"/>
        <v>-0.24859829110112167</v>
      </c>
      <c r="AH61" s="106">
        <f t="shared" si="26"/>
        <v>-0.30262199582411992</v>
      </c>
    </row>
    <row r="62" spans="1:34" ht="15.75" x14ac:dyDescent="0.25">
      <c r="A62" s="24">
        <v>153</v>
      </c>
      <c r="B62" s="25" t="s">
        <v>55</v>
      </c>
      <c r="C62" s="24">
        <v>9</v>
      </c>
      <c r="D62" s="24">
        <v>22</v>
      </c>
      <c r="E62" s="30">
        <f>'Tasapainon muutos, pl. tasaus'!D55</f>
        <v>25208</v>
      </c>
      <c r="F62" s="62">
        <v>-36.574584914543387</v>
      </c>
      <c r="G62" s="31">
        <v>-208.48049249795039</v>
      </c>
      <c r="H62" s="59">
        <f t="shared" si="34"/>
        <v>-171.90590758340701</v>
      </c>
      <c r="I62" s="62">
        <f t="shared" si="35"/>
        <v>176.05981048789255</v>
      </c>
      <c r="J62" s="31">
        <f t="shared" si="36"/>
        <v>157.36556728902616</v>
      </c>
      <c r="K62" s="31">
        <f t="shared" si="37"/>
        <v>139.86418276488777</v>
      </c>
      <c r="L62" s="31">
        <f t="shared" si="38"/>
        <v>122.67919635973016</v>
      </c>
      <c r="M62" s="31">
        <f t="shared" si="27"/>
        <v>106.27321399308389</v>
      </c>
      <c r="N62" s="59">
        <f t="shared" si="40"/>
        <v>-102.20727850486651</v>
      </c>
      <c r="O62" s="82">
        <f t="shared" si="41"/>
        <v>-65.632693590323129</v>
      </c>
      <c r="P62" s="31">
        <f>Taulukko5[[#This Row],[Tasaus 2023, €/asukas]]*Taulukko5[[#This Row],[Asukasluku 31.12.2022]]</f>
        <v>4438115.7027787957</v>
      </c>
      <c r="Q62" s="31">
        <f>Taulukko5[[#This Row],[Tasaus 2024, €/asukas]]*Taulukko5[[#This Row],[Asukasluku 31.12.2022]]</f>
        <v>3966871.2202217714</v>
      </c>
      <c r="R62" s="31">
        <f>Taulukko5[[#This Row],[Tasaus 2025, €/asukas]]*Taulukko5[[#This Row],[Asukasluku 31.12.2022]]</f>
        <v>3525696.3191372911</v>
      </c>
      <c r="S62" s="31">
        <f>Taulukko5[[#This Row],[Tasaus 2026, €/asukas]]*Taulukko5[[#This Row],[Asukasluku 31.12.2022]]</f>
        <v>3092497.1818360779</v>
      </c>
      <c r="T62" s="31">
        <f>Taulukko5[[#This Row],[Tasaus 2027, €/asukas]]*Taulukko5[[#This Row],[Asukasluku 31.12.2022]]</f>
        <v>2678935.1783376588</v>
      </c>
      <c r="U62" s="62">
        <f t="shared" si="28"/>
        <v>4.153902904485534</v>
      </c>
      <c r="V62" s="31">
        <f t="shared" si="29"/>
        <v>-14.540340294380854</v>
      </c>
      <c r="W62" s="31">
        <f t="shared" si="30"/>
        <v>-32.041724818519242</v>
      </c>
      <c r="X62" s="31">
        <f t="shared" si="31"/>
        <v>-49.226711223676858</v>
      </c>
      <c r="Y62" s="94">
        <f t="shared" si="32"/>
        <v>-65.632693590323129</v>
      </c>
      <c r="Z62" s="105">
        <v>20</v>
      </c>
      <c r="AA62" s="33">
        <f t="shared" si="39"/>
        <v>7.3599999999999994</v>
      </c>
      <c r="AB62" s="32">
        <f t="shared" si="33"/>
        <v>-12.64</v>
      </c>
      <c r="AC62" s="31">
        <v>189.06417572760202</v>
      </c>
      <c r="AD62" s="15">
        <f t="shared" si="22"/>
        <v>-2.1970861949385655E-2</v>
      </c>
      <c r="AE62" s="15">
        <f t="shared" si="23"/>
        <v>7.6906903375127705E-2</v>
      </c>
      <c r="AF62" s="15">
        <f t="shared" si="24"/>
        <v>0.16947538948195029</v>
      </c>
      <c r="AG62" s="15">
        <f t="shared" si="25"/>
        <v>0.26037037970959248</v>
      </c>
      <c r="AH62" s="106">
        <f t="shared" si="26"/>
        <v>0.34714505451780953</v>
      </c>
    </row>
    <row r="63" spans="1:34" ht="15.75" x14ac:dyDescent="0.25">
      <c r="A63" s="24">
        <v>165</v>
      </c>
      <c r="B63" s="25" t="s">
        <v>56</v>
      </c>
      <c r="C63" s="24">
        <v>5</v>
      </c>
      <c r="D63" s="24">
        <v>23</v>
      </c>
      <c r="E63" s="30">
        <f>'Tasapainon muutos, pl. tasaus'!D56</f>
        <v>16280</v>
      </c>
      <c r="F63" s="62">
        <v>21.085633300151446</v>
      </c>
      <c r="G63" s="31">
        <v>23.538873683554133</v>
      </c>
      <c r="H63" s="59">
        <f t="shared" si="34"/>
        <v>2.4532403834026866</v>
      </c>
      <c r="I63" s="62">
        <f t="shared" si="35"/>
        <v>1.7006625210828474</v>
      </c>
      <c r="J63" s="31">
        <f t="shared" si="36"/>
        <v>0.45965970561914199</v>
      </c>
      <c r="K63" s="31">
        <f t="shared" si="37"/>
        <v>-2.0417248185192354</v>
      </c>
      <c r="L63" s="31">
        <f t="shared" si="38"/>
        <v>-4.2267112236768547</v>
      </c>
      <c r="M63" s="31">
        <f t="shared" si="27"/>
        <v>-5.6326935903231243</v>
      </c>
      <c r="N63" s="59">
        <f t="shared" si="40"/>
        <v>17.906180093231008</v>
      </c>
      <c r="O63" s="82">
        <f t="shared" si="41"/>
        <v>-3.1794532069204386</v>
      </c>
      <c r="P63" s="31">
        <f>Taulukko5[[#This Row],[Tasaus 2023, €/asukas]]*Taulukko5[[#This Row],[Asukasluku 31.12.2022]]</f>
        <v>27686.785843228758</v>
      </c>
      <c r="Q63" s="31">
        <f>Taulukko5[[#This Row],[Tasaus 2024, €/asukas]]*Taulukko5[[#This Row],[Asukasluku 31.12.2022]]</f>
        <v>7483.2600074796319</v>
      </c>
      <c r="R63" s="31">
        <f>Taulukko5[[#This Row],[Tasaus 2025, €/asukas]]*Taulukko5[[#This Row],[Asukasluku 31.12.2022]]</f>
        <v>-33239.280045493149</v>
      </c>
      <c r="S63" s="31">
        <f>Taulukko5[[#This Row],[Tasaus 2026, €/asukas]]*Taulukko5[[#This Row],[Asukasluku 31.12.2022]]</f>
        <v>-68810.858721459197</v>
      </c>
      <c r="T63" s="31">
        <f>Taulukko5[[#This Row],[Tasaus 2027, €/asukas]]*Taulukko5[[#This Row],[Asukasluku 31.12.2022]]</f>
        <v>-91700.251650460457</v>
      </c>
      <c r="U63" s="62">
        <f t="shared" si="28"/>
        <v>4.153902904485534</v>
      </c>
      <c r="V63" s="31">
        <f t="shared" si="29"/>
        <v>2.9129000890218286</v>
      </c>
      <c r="W63" s="31">
        <f t="shared" si="30"/>
        <v>0.4115155648834512</v>
      </c>
      <c r="X63" s="31">
        <f t="shared" si="31"/>
        <v>-1.7734708402741681</v>
      </c>
      <c r="Y63" s="94">
        <f t="shared" si="32"/>
        <v>-3.1794532069204378</v>
      </c>
      <c r="Z63" s="105">
        <v>21</v>
      </c>
      <c r="AA63" s="33">
        <f t="shared" si="39"/>
        <v>8.36</v>
      </c>
      <c r="AB63" s="32">
        <f t="shared" si="33"/>
        <v>-12.64</v>
      </c>
      <c r="AC63" s="31">
        <v>190.42624022453899</v>
      </c>
      <c r="AD63" s="15">
        <f t="shared" si="22"/>
        <v>-2.1813710650315343E-2</v>
      </c>
      <c r="AE63" s="15">
        <f t="shared" si="23"/>
        <v>-1.529673686560799E-2</v>
      </c>
      <c r="AF63" s="15">
        <f t="shared" si="24"/>
        <v>-2.1610234198722674E-3</v>
      </c>
      <c r="AG63" s="15">
        <f t="shared" si="25"/>
        <v>9.3131641846365271E-3</v>
      </c>
      <c r="AH63" s="106">
        <f t="shared" si="26"/>
        <v>1.6696507808857754E-2</v>
      </c>
    </row>
    <row r="64" spans="1:34" ht="15.75" x14ac:dyDescent="0.25">
      <c r="A64" s="24">
        <v>167</v>
      </c>
      <c r="B64" s="25" t="s">
        <v>57</v>
      </c>
      <c r="C64" s="24">
        <v>12</v>
      </c>
      <c r="D64" s="24">
        <v>21</v>
      </c>
      <c r="E64" s="30">
        <f>'Tasapainon muutos, pl. tasaus'!D57</f>
        <v>77513</v>
      </c>
      <c r="F64" s="62">
        <v>-169.60403829374232</v>
      </c>
      <c r="G64" s="31">
        <v>-203.30249010293804</v>
      </c>
      <c r="H64" s="59">
        <f t="shared" si="34"/>
        <v>-33.698451809195717</v>
      </c>
      <c r="I64" s="62">
        <f t="shared" si="35"/>
        <v>37.852354713681251</v>
      </c>
      <c r="J64" s="31">
        <f t="shared" si="36"/>
        <v>19.158111514814859</v>
      </c>
      <c r="K64" s="31">
        <f t="shared" si="37"/>
        <v>1.6567269906764817</v>
      </c>
      <c r="L64" s="31">
        <f t="shared" si="38"/>
        <v>-4.2267112236768547</v>
      </c>
      <c r="M64" s="31">
        <f t="shared" si="27"/>
        <v>-5.6326935903231243</v>
      </c>
      <c r="N64" s="59">
        <f t="shared" si="40"/>
        <v>-208.93518369326117</v>
      </c>
      <c r="O64" s="82">
        <f t="shared" si="41"/>
        <v>-39.331145399518846</v>
      </c>
      <c r="P64" s="31">
        <f>Taulukko5[[#This Row],[Tasaus 2023, €/asukas]]*Taulukko5[[#This Row],[Asukasluku 31.12.2022]]</f>
        <v>2934049.5709215747</v>
      </c>
      <c r="Q64" s="31">
        <f>Taulukko5[[#This Row],[Tasaus 2024, €/asukas]]*Taulukko5[[#This Row],[Asukasluku 31.12.2022]]</f>
        <v>1485002.6978478441</v>
      </c>
      <c r="R64" s="31">
        <f>Taulukko5[[#This Row],[Tasaus 2025, €/asukas]]*Taulukko5[[#This Row],[Asukasluku 31.12.2022]]</f>
        <v>128417.87922830612</v>
      </c>
      <c r="S64" s="31">
        <f>Taulukko5[[#This Row],[Tasaus 2026, €/asukas]]*Taulukko5[[#This Row],[Asukasluku 31.12.2022]]</f>
        <v>-327625.06708086404</v>
      </c>
      <c r="T64" s="31">
        <f>Taulukko5[[#This Row],[Tasaus 2027, €/asukas]]*Taulukko5[[#This Row],[Asukasluku 31.12.2022]]</f>
        <v>-436606.97826671635</v>
      </c>
      <c r="U64" s="62">
        <f t="shared" si="28"/>
        <v>4.153902904485534</v>
      </c>
      <c r="V64" s="31">
        <f t="shared" si="29"/>
        <v>-14.540340294380858</v>
      </c>
      <c r="W64" s="31">
        <f t="shared" si="30"/>
        <v>-32.041724818519235</v>
      </c>
      <c r="X64" s="31">
        <f t="shared" si="31"/>
        <v>-37.925163032872575</v>
      </c>
      <c r="Y64" s="94">
        <f t="shared" si="32"/>
        <v>-39.331145399518839</v>
      </c>
      <c r="Z64" s="105">
        <v>20.5</v>
      </c>
      <c r="AA64" s="33">
        <f t="shared" si="39"/>
        <v>7.8599999999999994</v>
      </c>
      <c r="AB64" s="32">
        <f t="shared" si="33"/>
        <v>-12.64</v>
      </c>
      <c r="AC64" s="31">
        <v>163.36414355847469</v>
      </c>
      <c r="AD64" s="15">
        <f t="shared" si="22"/>
        <v>-2.5427262151921867E-2</v>
      </c>
      <c r="AE64" s="15">
        <f t="shared" si="23"/>
        <v>8.9005702093839678E-2</v>
      </c>
      <c r="AF64" s="15">
        <f t="shared" si="24"/>
        <v>0.19613682733904331</v>
      </c>
      <c r="AG64" s="15">
        <f t="shared" si="25"/>
        <v>0.23215108411655591</v>
      </c>
      <c r="AH64" s="106">
        <f t="shared" si="26"/>
        <v>0.24075751595661882</v>
      </c>
    </row>
    <row r="65" spans="1:34" ht="15.75" x14ac:dyDescent="0.25">
      <c r="A65" s="24">
        <v>169</v>
      </c>
      <c r="B65" s="25" t="s">
        <v>58</v>
      </c>
      <c r="C65" s="24">
        <v>5</v>
      </c>
      <c r="D65" s="24">
        <v>24</v>
      </c>
      <c r="E65" s="30">
        <f>'Tasapainon muutos, pl. tasaus'!D58</f>
        <v>4990</v>
      </c>
      <c r="F65" s="62">
        <v>-176.25752197290231</v>
      </c>
      <c r="G65" s="31">
        <v>-227.50462817227046</v>
      </c>
      <c r="H65" s="59">
        <f t="shared" si="34"/>
        <v>-51.247106199368147</v>
      </c>
      <c r="I65" s="62">
        <f t="shared" si="35"/>
        <v>55.401009103853681</v>
      </c>
      <c r="J65" s="31">
        <f t="shared" si="36"/>
        <v>36.706765904987286</v>
      </c>
      <c r="K65" s="31">
        <f t="shared" si="37"/>
        <v>19.205381380848912</v>
      </c>
      <c r="L65" s="31">
        <f t="shared" si="38"/>
        <v>2.0203949756912927</v>
      </c>
      <c r="M65" s="31">
        <f t="shared" si="27"/>
        <v>-5.6326935903231243</v>
      </c>
      <c r="N65" s="59">
        <f t="shared" si="40"/>
        <v>-233.13732176259359</v>
      </c>
      <c r="O65" s="82">
        <f t="shared" si="41"/>
        <v>-56.879799789691276</v>
      </c>
      <c r="P65" s="31">
        <f>Taulukko5[[#This Row],[Tasaus 2023, €/asukas]]*Taulukko5[[#This Row],[Asukasluku 31.12.2022]]</f>
        <v>276451.03542822989</v>
      </c>
      <c r="Q65" s="31">
        <f>Taulukko5[[#This Row],[Tasaus 2024, €/asukas]]*Taulukko5[[#This Row],[Asukasluku 31.12.2022]]</f>
        <v>183166.76186588657</v>
      </c>
      <c r="R65" s="31">
        <f>Taulukko5[[#This Row],[Tasaus 2025, €/asukas]]*Taulukko5[[#This Row],[Asukasluku 31.12.2022]]</f>
        <v>95834.853090436067</v>
      </c>
      <c r="S65" s="31">
        <f>Taulukko5[[#This Row],[Tasaus 2026, €/asukas]]*Taulukko5[[#This Row],[Asukasluku 31.12.2022]]</f>
        <v>10081.77092869955</v>
      </c>
      <c r="T65" s="31">
        <f>Taulukko5[[#This Row],[Tasaus 2027, €/asukas]]*Taulukko5[[#This Row],[Asukasluku 31.12.2022]]</f>
        <v>-28107.14101571239</v>
      </c>
      <c r="U65" s="62">
        <f t="shared" si="28"/>
        <v>4.153902904485534</v>
      </c>
      <c r="V65" s="31">
        <f t="shared" si="29"/>
        <v>-14.540340294380862</v>
      </c>
      <c r="W65" s="31">
        <f t="shared" si="30"/>
        <v>-32.041724818519235</v>
      </c>
      <c r="X65" s="31">
        <f t="shared" si="31"/>
        <v>-49.226711223676858</v>
      </c>
      <c r="Y65" s="94">
        <f t="shared" si="32"/>
        <v>-56.879799789691269</v>
      </c>
      <c r="Z65" s="105">
        <v>21.250000000000004</v>
      </c>
      <c r="AA65" s="33">
        <f t="shared" si="39"/>
        <v>8.610000000000003</v>
      </c>
      <c r="AB65" s="32">
        <f t="shared" si="33"/>
        <v>-12.64</v>
      </c>
      <c r="AC65" s="31">
        <v>182.1520079187718</v>
      </c>
      <c r="AD65" s="15">
        <f t="shared" si="22"/>
        <v>-2.2804595743670913E-2</v>
      </c>
      <c r="AE65" s="15">
        <f t="shared" si="23"/>
        <v>7.9825308875348375E-2</v>
      </c>
      <c r="AF65" s="15">
        <f t="shared" si="24"/>
        <v>0.17590651447997105</v>
      </c>
      <c r="AG65" s="15">
        <f t="shared" si="25"/>
        <v>0.27025071963867037</v>
      </c>
      <c r="AH65" s="106">
        <f t="shared" si="26"/>
        <v>0.3122655656645632</v>
      </c>
    </row>
    <row r="66" spans="1:34" ht="15.75" x14ac:dyDescent="0.25">
      <c r="A66" s="24">
        <v>171</v>
      </c>
      <c r="B66" s="25" t="s">
        <v>59</v>
      </c>
      <c r="C66" s="24">
        <v>11</v>
      </c>
      <c r="D66" s="24">
        <v>25</v>
      </c>
      <c r="E66" s="30">
        <f>'Tasapainon muutos, pl. tasaus'!D59</f>
        <v>4540</v>
      </c>
      <c r="F66" s="62">
        <v>78.995313966920037</v>
      </c>
      <c r="G66" s="31">
        <v>124.85366167157667</v>
      </c>
      <c r="H66" s="59">
        <f t="shared" si="34"/>
        <v>45.858347704656637</v>
      </c>
      <c r="I66" s="62">
        <f t="shared" si="35"/>
        <v>-41.704444800171103</v>
      </c>
      <c r="J66" s="31">
        <f t="shared" si="36"/>
        <v>-30.398687999037495</v>
      </c>
      <c r="K66" s="31">
        <f t="shared" si="37"/>
        <v>-17.900072523175872</v>
      </c>
      <c r="L66" s="31">
        <f t="shared" si="38"/>
        <v>-5.0850589283334919</v>
      </c>
      <c r="M66" s="31">
        <f t="shared" si="27"/>
        <v>-5.6326935903231243</v>
      </c>
      <c r="N66" s="59">
        <f t="shared" si="40"/>
        <v>119.22096808125355</v>
      </c>
      <c r="O66" s="82">
        <f t="shared" si="41"/>
        <v>40.225654114333508</v>
      </c>
      <c r="P66" s="31">
        <f>Taulukko5[[#This Row],[Tasaus 2023, €/asukas]]*Taulukko5[[#This Row],[Asukasluku 31.12.2022]]</f>
        <v>-189338.1793927768</v>
      </c>
      <c r="Q66" s="31">
        <f>Taulukko5[[#This Row],[Tasaus 2024, €/asukas]]*Taulukko5[[#This Row],[Asukasluku 31.12.2022]]</f>
        <v>-138010.04351563024</v>
      </c>
      <c r="R66" s="31">
        <f>Taulukko5[[#This Row],[Tasaus 2025, €/asukas]]*Taulukko5[[#This Row],[Asukasluku 31.12.2022]]</f>
        <v>-81266.329255218458</v>
      </c>
      <c r="S66" s="31">
        <f>Taulukko5[[#This Row],[Tasaus 2026, €/asukas]]*Taulukko5[[#This Row],[Asukasluku 31.12.2022]]</f>
        <v>-23086.167534634053</v>
      </c>
      <c r="T66" s="31">
        <f>Taulukko5[[#This Row],[Tasaus 2027, €/asukas]]*Taulukko5[[#This Row],[Asukasluku 31.12.2022]]</f>
        <v>-25572.428900066985</v>
      </c>
      <c r="U66" s="62">
        <f t="shared" si="28"/>
        <v>4.153902904485534</v>
      </c>
      <c r="V66" s="31">
        <f t="shared" si="29"/>
        <v>15.459659705619142</v>
      </c>
      <c r="W66" s="31">
        <f t="shared" si="30"/>
        <v>27.958275181480765</v>
      </c>
      <c r="X66" s="31">
        <f t="shared" si="31"/>
        <v>40.773288776323142</v>
      </c>
      <c r="Y66" s="94">
        <f t="shared" si="32"/>
        <v>40.225654114333516</v>
      </c>
      <c r="Z66" s="105">
        <v>21.25</v>
      </c>
      <c r="AA66" s="33">
        <f t="shared" si="39"/>
        <v>8.61</v>
      </c>
      <c r="AB66" s="32">
        <f t="shared" si="33"/>
        <v>-12.64</v>
      </c>
      <c r="AC66" s="31">
        <v>171.9298388646566</v>
      </c>
      <c r="AD66" s="15">
        <f t="shared" si="22"/>
        <v>-2.416045365898058E-2</v>
      </c>
      <c r="AE66" s="15">
        <f t="shared" si="23"/>
        <v>-8.9918421419501279E-2</v>
      </c>
      <c r="AF66" s="15">
        <f t="shared" si="24"/>
        <v>-0.16261444415992013</v>
      </c>
      <c r="AG66" s="15">
        <f t="shared" si="25"/>
        <v>-0.23715074152090568</v>
      </c>
      <c r="AH66" s="106">
        <f t="shared" si="26"/>
        <v>-0.23396551977227875</v>
      </c>
    </row>
    <row r="67" spans="1:34" ht="15.75" x14ac:dyDescent="0.25">
      <c r="A67" s="24">
        <v>172</v>
      </c>
      <c r="B67" s="25" t="s">
        <v>60</v>
      </c>
      <c r="C67" s="24">
        <v>13</v>
      </c>
      <c r="D67" s="24">
        <v>25</v>
      </c>
      <c r="E67" s="30">
        <f>'Tasapainon muutos, pl. tasaus'!D60</f>
        <v>4171</v>
      </c>
      <c r="F67" s="62">
        <v>-227.3562184099668</v>
      </c>
      <c r="G67" s="31">
        <v>-191.01227289244301</v>
      </c>
      <c r="H67" s="59">
        <f t="shared" si="34"/>
        <v>36.343945517523792</v>
      </c>
      <c r="I67" s="62">
        <f t="shared" si="35"/>
        <v>-32.190042613038258</v>
      </c>
      <c r="J67" s="31">
        <f t="shared" si="36"/>
        <v>-20.88428581190465</v>
      </c>
      <c r="K67" s="31">
        <f t="shared" si="37"/>
        <v>-8.3856703360430274</v>
      </c>
      <c r="L67" s="31">
        <f t="shared" si="38"/>
        <v>-4.2267112236768547</v>
      </c>
      <c r="M67" s="31">
        <f t="shared" si="27"/>
        <v>-5.6326935903231243</v>
      </c>
      <c r="N67" s="59">
        <f t="shared" si="40"/>
        <v>-196.64496648276614</v>
      </c>
      <c r="O67" s="82">
        <f t="shared" si="41"/>
        <v>30.711251927200664</v>
      </c>
      <c r="P67" s="31">
        <f>Taulukko5[[#This Row],[Tasaus 2023, €/asukas]]*Taulukko5[[#This Row],[Asukasluku 31.12.2022]]</f>
        <v>-134264.66773898256</v>
      </c>
      <c r="Q67" s="31">
        <f>Taulukko5[[#This Row],[Tasaus 2024, €/asukas]]*Taulukko5[[#This Row],[Asukasluku 31.12.2022]]</f>
        <v>-87108.356121454301</v>
      </c>
      <c r="R67" s="31">
        <f>Taulukko5[[#This Row],[Tasaus 2025, €/asukas]]*Taulukko5[[#This Row],[Asukasluku 31.12.2022]]</f>
        <v>-34976.630971635466</v>
      </c>
      <c r="S67" s="31">
        <f>Taulukko5[[#This Row],[Tasaus 2026, €/asukas]]*Taulukko5[[#This Row],[Asukasluku 31.12.2022]]</f>
        <v>-17629.612513956163</v>
      </c>
      <c r="T67" s="31">
        <f>Taulukko5[[#This Row],[Tasaus 2027, €/asukas]]*Taulukko5[[#This Row],[Asukasluku 31.12.2022]]</f>
        <v>-23493.964965237752</v>
      </c>
      <c r="U67" s="62">
        <f t="shared" si="28"/>
        <v>4.153902904485534</v>
      </c>
      <c r="V67" s="31">
        <f t="shared" si="29"/>
        <v>15.459659705619142</v>
      </c>
      <c r="W67" s="31">
        <f t="shared" si="30"/>
        <v>27.958275181480765</v>
      </c>
      <c r="X67" s="31">
        <f t="shared" si="31"/>
        <v>32.117234293846934</v>
      </c>
      <c r="Y67" s="94">
        <f t="shared" si="32"/>
        <v>30.711251927200667</v>
      </c>
      <c r="Z67" s="105">
        <v>21</v>
      </c>
      <c r="AA67" s="33">
        <f t="shared" si="39"/>
        <v>8.36</v>
      </c>
      <c r="AB67" s="32">
        <f t="shared" si="33"/>
        <v>-12.64</v>
      </c>
      <c r="AC67" s="31">
        <v>146.25269441066183</v>
      </c>
      <c r="AD67" s="15">
        <f t="shared" si="22"/>
        <v>-2.8402231639041271E-2</v>
      </c>
      <c r="AE67" s="15">
        <f t="shared" si="23"/>
        <v>-0.10570512747074649</v>
      </c>
      <c r="AF67" s="15">
        <f t="shared" si="24"/>
        <v>-0.19116417166973304</v>
      </c>
      <c r="AG67" s="15">
        <f t="shared" si="25"/>
        <v>-0.21960097503342535</v>
      </c>
      <c r="AH67" s="106">
        <f t="shared" si="26"/>
        <v>-0.2099875975000281</v>
      </c>
    </row>
    <row r="68" spans="1:34" ht="15.75" x14ac:dyDescent="0.25">
      <c r="A68" s="24">
        <v>176</v>
      </c>
      <c r="B68" s="25" t="s">
        <v>61</v>
      </c>
      <c r="C68" s="24">
        <v>12</v>
      </c>
      <c r="D68" s="24">
        <v>25</v>
      </c>
      <c r="E68" s="30">
        <f>'Tasapainon muutos, pl. tasaus'!D61</f>
        <v>4352</v>
      </c>
      <c r="F68" s="62">
        <v>-61.217541003911343</v>
      </c>
      <c r="G68" s="31">
        <v>153.27476093070823</v>
      </c>
      <c r="H68" s="59">
        <f t="shared" si="34"/>
        <v>214.49230193461958</v>
      </c>
      <c r="I68" s="62">
        <f t="shared" si="35"/>
        <v>-210.33839903013404</v>
      </c>
      <c r="J68" s="31">
        <f t="shared" si="36"/>
        <v>-199.03264222900043</v>
      </c>
      <c r="K68" s="31">
        <f t="shared" si="37"/>
        <v>-186.53402675313882</v>
      </c>
      <c r="L68" s="31">
        <f t="shared" si="38"/>
        <v>-173.71901315829643</v>
      </c>
      <c r="M68" s="31">
        <f t="shared" si="27"/>
        <v>-160.1249955249427</v>
      </c>
      <c r="N68" s="59">
        <f t="shared" si="40"/>
        <v>-6.8502345942344789</v>
      </c>
      <c r="O68" s="82">
        <f t="shared" si="41"/>
        <v>54.367306409676864</v>
      </c>
      <c r="P68" s="31">
        <f>Taulukko5[[#This Row],[Tasaus 2023, €/asukas]]*Taulukko5[[#This Row],[Asukasluku 31.12.2022]]</f>
        <v>-915392.71257914335</v>
      </c>
      <c r="Q68" s="31">
        <f>Taulukko5[[#This Row],[Tasaus 2024, €/asukas]]*Taulukko5[[#This Row],[Asukasluku 31.12.2022]]</f>
        <v>-866190.05898060987</v>
      </c>
      <c r="R68" s="31">
        <f>Taulukko5[[#This Row],[Tasaus 2025, €/asukas]]*Taulukko5[[#This Row],[Asukasluku 31.12.2022]]</f>
        <v>-811796.08442966011</v>
      </c>
      <c r="S68" s="31">
        <f>Taulukko5[[#This Row],[Tasaus 2026, €/asukas]]*Taulukko5[[#This Row],[Asukasluku 31.12.2022]]</f>
        <v>-756025.14526490611</v>
      </c>
      <c r="T68" s="31">
        <f>Taulukko5[[#This Row],[Tasaus 2027, €/asukas]]*Taulukko5[[#This Row],[Asukasluku 31.12.2022]]</f>
        <v>-696863.98052455066</v>
      </c>
      <c r="U68" s="62">
        <f t="shared" si="28"/>
        <v>4.153902904485534</v>
      </c>
      <c r="V68" s="31">
        <f t="shared" si="29"/>
        <v>15.459659705619146</v>
      </c>
      <c r="W68" s="31">
        <f t="shared" si="30"/>
        <v>27.958275181480758</v>
      </c>
      <c r="X68" s="31">
        <f t="shared" si="31"/>
        <v>40.773288776323142</v>
      </c>
      <c r="Y68" s="94">
        <f t="shared" si="32"/>
        <v>54.367306409676871</v>
      </c>
      <c r="Z68" s="105">
        <v>20.75</v>
      </c>
      <c r="AA68" s="33">
        <f t="shared" si="39"/>
        <v>8.11</v>
      </c>
      <c r="AB68" s="32">
        <f t="shared" si="33"/>
        <v>-12.64</v>
      </c>
      <c r="AC68" s="31">
        <v>135.59324996519345</v>
      </c>
      <c r="AD68" s="15">
        <f t="shared" si="22"/>
        <v>-3.0635027227032569E-2</v>
      </c>
      <c r="AE68" s="15">
        <f t="shared" si="23"/>
        <v>-0.11401496541743496</v>
      </c>
      <c r="AF68" s="15">
        <f t="shared" si="24"/>
        <v>-0.20619223441179851</v>
      </c>
      <c r="AG68" s="15">
        <f t="shared" si="25"/>
        <v>-0.30070293902380518</v>
      </c>
      <c r="AH68" s="106">
        <f t="shared" si="26"/>
        <v>-0.40095879716455551</v>
      </c>
    </row>
    <row r="69" spans="1:34" ht="15.75" x14ac:dyDescent="0.25">
      <c r="A69" s="24">
        <v>177</v>
      </c>
      <c r="B69" s="25" t="s">
        <v>62</v>
      </c>
      <c r="C69" s="24">
        <v>6</v>
      </c>
      <c r="D69" s="24">
        <v>26</v>
      </c>
      <c r="E69" s="30">
        <f>'Tasapainon muutos, pl. tasaus'!D62</f>
        <v>1768</v>
      </c>
      <c r="F69" s="62">
        <v>81.049278274013105</v>
      </c>
      <c r="G69" s="31">
        <v>-120.79688122053946</v>
      </c>
      <c r="H69" s="59">
        <f t="shared" si="34"/>
        <v>-201.84615949455258</v>
      </c>
      <c r="I69" s="62">
        <f t="shared" si="35"/>
        <v>206.00006239903811</v>
      </c>
      <c r="J69" s="31">
        <f t="shared" si="36"/>
        <v>187.30581920017173</v>
      </c>
      <c r="K69" s="31">
        <f t="shared" si="37"/>
        <v>169.80443467603334</v>
      </c>
      <c r="L69" s="31">
        <f t="shared" si="38"/>
        <v>152.61944827087572</v>
      </c>
      <c r="M69" s="31">
        <f t="shared" si="27"/>
        <v>136.21346590422945</v>
      </c>
      <c r="N69" s="59">
        <f t="shared" si="40"/>
        <v>15.41658468368999</v>
      </c>
      <c r="O69" s="82">
        <f t="shared" si="41"/>
        <v>-65.632693590323115</v>
      </c>
      <c r="P69" s="31">
        <f>Taulukko5[[#This Row],[Tasaus 2023, €/asukas]]*Taulukko5[[#This Row],[Asukasluku 31.12.2022]]</f>
        <v>364208.11032149941</v>
      </c>
      <c r="Q69" s="31">
        <f>Taulukko5[[#This Row],[Tasaus 2024, €/asukas]]*Taulukko5[[#This Row],[Asukasluku 31.12.2022]]</f>
        <v>331156.68834590359</v>
      </c>
      <c r="R69" s="31">
        <f>Taulukko5[[#This Row],[Tasaus 2025, €/asukas]]*Taulukko5[[#This Row],[Asukasluku 31.12.2022]]</f>
        <v>300214.24050722696</v>
      </c>
      <c r="S69" s="31">
        <f>Taulukko5[[#This Row],[Tasaus 2026, €/asukas]]*Taulukko5[[#This Row],[Asukasluku 31.12.2022]]</f>
        <v>269831.18454290828</v>
      </c>
      <c r="T69" s="31">
        <f>Taulukko5[[#This Row],[Tasaus 2027, €/asukas]]*Taulukko5[[#This Row],[Asukasluku 31.12.2022]]</f>
        <v>240825.40771867766</v>
      </c>
      <c r="U69" s="62">
        <f t="shared" si="28"/>
        <v>4.153902904485534</v>
      </c>
      <c r="V69" s="31">
        <f t="shared" si="29"/>
        <v>-14.540340294380854</v>
      </c>
      <c r="W69" s="31">
        <f t="shared" si="30"/>
        <v>-32.041724818519242</v>
      </c>
      <c r="X69" s="31">
        <f t="shared" si="31"/>
        <v>-49.226711223676858</v>
      </c>
      <c r="Y69" s="94">
        <f t="shared" si="32"/>
        <v>-65.632693590323129</v>
      </c>
      <c r="Z69" s="105">
        <v>21</v>
      </c>
      <c r="AA69" s="33">
        <f t="shared" si="39"/>
        <v>8.36</v>
      </c>
      <c r="AB69" s="32">
        <f t="shared" si="33"/>
        <v>-12.64</v>
      </c>
      <c r="AC69" s="31">
        <v>161.39405712420094</v>
      </c>
      <c r="AD69" s="15">
        <f t="shared" si="22"/>
        <v>-2.5737644734272307E-2</v>
      </c>
      <c r="AE69" s="15">
        <f t="shared" si="23"/>
        <v>9.0092166672477422E-2</v>
      </c>
      <c r="AF69" s="15">
        <f t="shared" si="24"/>
        <v>0.19853100782925051</v>
      </c>
      <c r="AG69" s="15">
        <f t="shared" si="25"/>
        <v>0.30500944149259723</v>
      </c>
      <c r="AH69" s="106">
        <f t="shared" si="26"/>
        <v>0.40666115444272788</v>
      </c>
    </row>
    <row r="70" spans="1:34" ht="15.75" x14ac:dyDescent="0.25">
      <c r="A70" s="24">
        <v>178</v>
      </c>
      <c r="B70" s="25" t="s">
        <v>63</v>
      </c>
      <c r="C70" s="24">
        <v>10</v>
      </c>
      <c r="D70" s="24">
        <v>24</v>
      </c>
      <c r="E70" s="30">
        <f>'Tasapainon muutos, pl. tasaus'!D63</f>
        <v>5769</v>
      </c>
      <c r="F70" s="62">
        <v>-136.27941632559202</v>
      </c>
      <c r="G70" s="31">
        <v>-163.58462294268418</v>
      </c>
      <c r="H70" s="59">
        <f t="shared" si="34"/>
        <v>-27.305206617092153</v>
      </c>
      <c r="I70" s="62">
        <f t="shared" si="35"/>
        <v>31.459109521577687</v>
      </c>
      <c r="J70" s="31">
        <f t="shared" si="36"/>
        <v>12.764866322711296</v>
      </c>
      <c r="K70" s="31">
        <f t="shared" si="37"/>
        <v>-2.0417248185192354</v>
      </c>
      <c r="L70" s="31">
        <f t="shared" si="38"/>
        <v>-4.2267112236768547</v>
      </c>
      <c r="M70" s="31">
        <f t="shared" si="27"/>
        <v>-5.6326935903231243</v>
      </c>
      <c r="N70" s="59">
        <f t="shared" si="40"/>
        <v>-169.21731653300731</v>
      </c>
      <c r="O70" s="82">
        <f t="shared" si="41"/>
        <v>-32.937900207415282</v>
      </c>
      <c r="P70" s="31">
        <f>Taulukko5[[#This Row],[Tasaus 2023, €/asukas]]*Taulukko5[[#This Row],[Asukasluku 31.12.2022]]</f>
        <v>181487.60282998168</v>
      </c>
      <c r="Q70" s="31">
        <f>Taulukko5[[#This Row],[Tasaus 2024, €/asukas]]*Taulukko5[[#This Row],[Asukasluku 31.12.2022]]</f>
        <v>73640.513815721468</v>
      </c>
      <c r="R70" s="31">
        <f>Taulukko5[[#This Row],[Tasaus 2025, €/asukas]]*Taulukko5[[#This Row],[Asukasluku 31.12.2022]]</f>
        <v>-11778.710478037468</v>
      </c>
      <c r="S70" s="31">
        <f>Taulukko5[[#This Row],[Tasaus 2026, €/asukas]]*Taulukko5[[#This Row],[Asukasluku 31.12.2022]]</f>
        <v>-24383.897049391773</v>
      </c>
      <c r="T70" s="31">
        <f>Taulukko5[[#This Row],[Tasaus 2027, €/asukas]]*Taulukko5[[#This Row],[Asukasluku 31.12.2022]]</f>
        <v>-32495.009322574104</v>
      </c>
      <c r="U70" s="62">
        <f t="shared" si="28"/>
        <v>4.153902904485534</v>
      </c>
      <c r="V70" s="31">
        <f t="shared" si="29"/>
        <v>-14.540340294380858</v>
      </c>
      <c r="W70" s="31">
        <f t="shared" si="30"/>
        <v>-29.346931435611388</v>
      </c>
      <c r="X70" s="31">
        <f t="shared" si="31"/>
        <v>-31.531917840769008</v>
      </c>
      <c r="Y70" s="94">
        <f t="shared" si="32"/>
        <v>-32.937900207415275</v>
      </c>
      <c r="Z70" s="105">
        <v>20.75</v>
      </c>
      <c r="AA70" s="33">
        <f t="shared" si="39"/>
        <v>8.11</v>
      </c>
      <c r="AB70" s="32">
        <f t="shared" si="33"/>
        <v>-12.64</v>
      </c>
      <c r="AC70" s="31">
        <v>149.06125364042674</v>
      </c>
      <c r="AD70" s="15">
        <f t="shared" si="22"/>
        <v>-2.7867086872258522E-2</v>
      </c>
      <c r="AE70" s="15">
        <f t="shared" si="23"/>
        <v>9.7546075450672232E-2</v>
      </c>
      <c r="AF70" s="15">
        <f t="shared" si="24"/>
        <v>0.19687833503938973</v>
      </c>
      <c r="AG70" s="15">
        <f t="shared" si="25"/>
        <v>0.21153664732239491</v>
      </c>
      <c r="AH70" s="106">
        <f t="shared" si="26"/>
        <v>0.22096889300870753</v>
      </c>
    </row>
    <row r="71" spans="1:34" ht="15.75" x14ac:dyDescent="0.25">
      <c r="A71" s="24">
        <v>179</v>
      </c>
      <c r="B71" s="25" t="s">
        <v>64</v>
      </c>
      <c r="C71" s="24">
        <v>13</v>
      </c>
      <c r="D71" s="24">
        <v>20</v>
      </c>
      <c r="E71" s="30">
        <f>'Tasapainon muutos, pl. tasaus'!D64</f>
        <v>145887</v>
      </c>
      <c r="F71" s="62">
        <v>-296.61360606187935</v>
      </c>
      <c r="G71" s="31">
        <v>-254.74125481737542</v>
      </c>
      <c r="H71" s="59">
        <f t="shared" si="34"/>
        <v>41.872351244503932</v>
      </c>
      <c r="I71" s="62">
        <f t="shared" si="35"/>
        <v>-37.718448340018398</v>
      </c>
      <c r="J71" s="31">
        <f t="shared" si="36"/>
        <v>-26.41269153888479</v>
      </c>
      <c r="K71" s="31">
        <f t="shared" si="37"/>
        <v>-13.914076063023167</v>
      </c>
      <c r="L71" s="31">
        <f t="shared" si="38"/>
        <v>-4.2267112236768547</v>
      </c>
      <c r="M71" s="31">
        <f t="shared" si="27"/>
        <v>-5.6326935903231243</v>
      </c>
      <c r="N71" s="59">
        <f t="shared" si="40"/>
        <v>-260.37394840769855</v>
      </c>
      <c r="O71" s="82">
        <f t="shared" si="41"/>
        <v>36.239657654180803</v>
      </c>
      <c r="P71" s="31">
        <f>Taulukko5[[#This Row],[Tasaus 2023, €/asukas]]*Taulukko5[[#This Row],[Asukasluku 31.12.2022]]</f>
        <v>-5502631.2729802644</v>
      </c>
      <c r="Q71" s="31">
        <f>Taulukko5[[#This Row],[Tasaus 2024, €/asukas]]*Taulukko5[[#This Row],[Asukasluku 31.12.2022]]</f>
        <v>-3853268.3305332852</v>
      </c>
      <c r="R71" s="31">
        <f>Taulukko5[[#This Row],[Tasaus 2025, €/asukas]]*Taulukko5[[#This Row],[Asukasluku 31.12.2022]]</f>
        <v>-2029882.8146062607</v>
      </c>
      <c r="S71" s="31">
        <f>Taulukko5[[#This Row],[Tasaus 2026, €/asukas]]*Taulukko5[[#This Row],[Asukasluku 31.12.2022]]</f>
        <v>-616622.22028854536</v>
      </c>
      <c r="T71" s="31">
        <f>Taulukko5[[#This Row],[Tasaus 2027, €/asukas]]*Taulukko5[[#This Row],[Asukasluku 31.12.2022]]</f>
        <v>-821736.7698114696</v>
      </c>
      <c r="U71" s="62">
        <f t="shared" si="28"/>
        <v>4.153902904485534</v>
      </c>
      <c r="V71" s="31">
        <f t="shared" si="29"/>
        <v>15.459659705619142</v>
      </c>
      <c r="W71" s="31">
        <f t="shared" si="30"/>
        <v>27.958275181480765</v>
      </c>
      <c r="X71" s="31">
        <f t="shared" si="31"/>
        <v>37.645640020827074</v>
      </c>
      <c r="Y71" s="94">
        <f t="shared" si="32"/>
        <v>36.23965765418081</v>
      </c>
      <c r="Z71" s="105">
        <v>20</v>
      </c>
      <c r="AA71" s="33">
        <f t="shared" si="39"/>
        <v>7.3599999999999994</v>
      </c>
      <c r="AB71" s="32">
        <f t="shared" si="33"/>
        <v>-12.64</v>
      </c>
      <c r="AC71" s="31">
        <v>179.42911929534418</v>
      </c>
      <c r="AD71" s="15">
        <f t="shared" si="22"/>
        <v>-2.3150662059752525E-2</v>
      </c>
      <c r="AE71" s="15">
        <f t="shared" si="23"/>
        <v>-8.6160260755514334E-2</v>
      </c>
      <c r="AF71" s="15">
        <f t="shared" si="24"/>
        <v>-0.15581793686152381</v>
      </c>
      <c r="AG71" s="15">
        <f t="shared" si="25"/>
        <v>-0.20980786267395954</v>
      </c>
      <c r="AH71" s="106">
        <f t="shared" si="26"/>
        <v>-0.20197199761388537</v>
      </c>
    </row>
    <row r="72" spans="1:34" ht="15.75" x14ac:dyDescent="0.25">
      <c r="A72" s="24">
        <v>181</v>
      </c>
      <c r="B72" s="25" t="s">
        <v>65</v>
      </c>
      <c r="C72" s="24">
        <v>4</v>
      </c>
      <c r="D72" s="24">
        <v>26</v>
      </c>
      <c r="E72" s="30">
        <f>'Tasapainon muutos, pl. tasaus'!D65</f>
        <v>1683</v>
      </c>
      <c r="F72" s="62">
        <v>-117.6506683451538</v>
      </c>
      <c r="G72" s="31">
        <v>-278.06529852686162</v>
      </c>
      <c r="H72" s="59">
        <f t="shared" si="34"/>
        <v>-160.41463018170782</v>
      </c>
      <c r="I72" s="62">
        <f t="shared" si="35"/>
        <v>164.56853308619336</v>
      </c>
      <c r="J72" s="31">
        <f t="shared" si="36"/>
        <v>145.87428988732697</v>
      </c>
      <c r="K72" s="31">
        <f t="shared" si="37"/>
        <v>128.37290536318858</v>
      </c>
      <c r="L72" s="31">
        <f t="shared" si="38"/>
        <v>111.18791895803096</v>
      </c>
      <c r="M72" s="31">
        <f t="shared" si="27"/>
        <v>94.781936591384692</v>
      </c>
      <c r="N72" s="59">
        <f t="shared" si="40"/>
        <v>-183.28336193547693</v>
      </c>
      <c r="O72" s="82">
        <f t="shared" si="41"/>
        <v>-65.632693590323129</v>
      </c>
      <c r="P72" s="31">
        <f>Taulukko5[[#This Row],[Tasaus 2023, €/asukas]]*Taulukko5[[#This Row],[Asukasluku 31.12.2022]]</f>
        <v>276968.84118406341</v>
      </c>
      <c r="Q72" s="31">
        <f>Taulukko5[[#This Row],[Tasaus 2024, €/asukas]]*Taulukko5[[#This Row],[Asukasluku 31.12.2022]]</f>
        <v>245506.42988037129</v>
      </c>
      <c r="R72" s="31">
        <f>Taulukko5[[#This Row],[Tasaus 2025, €/asukas]]*Taulukko5[[#This Row],[Asukasluku 31.12.2022]]</f>
        <v>216051.59972624638</v>
      </c>
      <c r="S72" s="31">
        <f>Taulukko5[[#This Row],[Tasaus 2026, €/asukas]]*Taulukko5[[#This Row],[Asukasluku 31.12.2022]]</f>
        <v>187129.26760636611</v>
      </c>
      <c r="T72" s="31">
        <f>Taulukko5[[#This Row],[Tasaus 2027, €/asukas]]*Taulukko5[[#This Row],[Asukasluku 31.12.2022]]</f>
        <v>159517.99928330045</v>
      </c>
      <c r="U72" s="62">
        <f t="shared" si="28"/>
        <v>4.153902904485534</v>
      </c>
      <c r="V72" s="31">
        <f t="shared" si="29"/>
        <v>-14.540340294380854</v>
      </c>
      <c r="W72" s="31">
        <f t="shared" si="30"/>
        <v>-32.041724818519242</v>
      </c>
      <c r="X72" s="31">
        <f t="shared" si="31"/>
        <v>-49.226711223676858</v>
      </c>
      <c r="Y72" s="94">
        <f t="shared" si="32"/>
        <v>-65.632693590323129</v>
      </c>
      <c r="Z72" s="105">
        <v>22.5</v>
      </c>
      <c r="AA72" s="33">
        <f t="shared" si="39"/>
        <v>9.86</v>
      </c>
      <c r="AB72" s="32">
        <f t="shared" si="33"/>
        <v>-12.64</v>
      </c>
      <c r="AC72" s="31">
        <v>147.13134769103644</v>
      </c>
      <c r="AD72" s="15">
        <f t="shared" si="22"/>
        <v>-2.8232616432008653E-2</v>
      </c>
      <c r="AE72" s="15">
        <f t="shared" si="23"/>
        <v>9.8825576755501188E-2</v>
      </c>
      <c r="AF72" s="15">
        <f t="shared" si="24"/>
        <v>0.21777632925516452</v>
      </c>
      <c r="AG72" s="15">
        <f t="shared" si="25"/>
        <v>0.33457663506929092</v>
      </c>
      <c r="AH72" s="106">
        <f t="shared" si="26"/>
        <v>0.44608232453729924</v>
      </c>
    </row>
    <row r="73" spans="1:34" ht="15.75" x14ac:dyDescent="0.25">
      <c r="A73" s="24">
        <v>182</v>
      </c>
      <c r="B73" s="25" t="s">
        <v>66</v>
      </c>
      <c r="C73" s="24">
        <v>13</v>
      </c>
      <c r="D73" s="24">
        <v>22</v>
      </c>
      <c r="E73" s="30">
        <f>'Tasapainon muutos, pl. tasaus'!D66</f>
        <v>19347</v>
      </c>
      <c r="F73" s="62">
        <v>-539.12161909114729</v>
      </c>
      <c r="G73" s="31">
        <v>-523.1802537925555</v>
      </c>
      <c r="H73" s="59">
        <f t="shared" si="34"/>
        <v>15.941365298591791</v>
      </c>
      <c r="I73" s="62">
        <f t="shared" si="35"/>
        <v>-11.787462394106257</v>
      </c>
      <c r="J73" s="31">
        <f t="shared" si="36"/>
        <v>-0.48170559297264864</v>
      </c>
      <c r="K73" s="31">
        <f t="shared" si="37"/>
        <v>-2.0417248185192354</v>
      </c>
      <c r="L73" s="31">
        <f t="shared" si="38"/>
        <v>-4.2267112236768547</v>
      </c>
      <c r="M73" s="31">
        <f t="shared" si="27"/>
        <v>-5.6326935903231243</v>
      </c>
      <c r="N73" s="59">
        <f t="shared" si="40"/>
        <v>-528.81294738287863</v>
      </c>
      <c r="O73" s="82">
        <f t="shared" si="41"/>
        <v>10.308671708268662</v>
      </c>
      <c r="P73" s="31">
        <f>Taulukko5[[#This Row],[Tasaus 2023, €/asukas]]*Taulukko5[[#This Row],[Asukasluku 31.12.2022]]</f>
        <v>-228052.03493877375</v>
      </c>
      <c r="Q73" s="31">
        <f>Taulukko5[[#This Row],[Tasaus 2024, €/asukas]]*Taulukko5[[#This Row],[Asukasluku 31.12.2022]]</f>
        <v>-9319.5581072418336</v>
      </c>
      <c r="R73" s="31">
        <f>Taulukko5[[#This Row],[Tasaus 2025, €/asukas]]*Taulukko5[[#This Row],[Asukasluku 31.12.2022]]</f>
        <v>-39501.250063891646</v>
      </c>
      <c r="S73" s="31">
        <f>Taulukko5[[#This Row],[Tasaus 2026, €/asukas]]*Taulukko5[[#This Row],[Asukasluku 31.12.2022]]</f>
        <v>-81774.182044476111</v>
      </c>
      <c r="T73" s="31">
        <f>Taulukko5[[#This Row],[Tasaus 2027, €/asukas]]*Taulukko5[[#This Row],[Asukasluku 31.12.2022]]</f>
        <v>-108975.72289198148</v>
      </c>
      <c r="U73" s="62">
        <f t="shared" si="28"/>
        <v>4.153902904485534</v>
      </c>
      <c r="V73" s="31">
        <f t="shared" si="29"/>
        <v>15.459659705619142</v>
      </c>
      <c r="W73" s="31">
        <f t="shared" si="30"/>
        <v>13.899640480072556</v>
      </c>
      <c r="X73" s="31">
        <f t="shared" si="31"/>
        <v>11.714654074914936</v>
      </c>
      <c r="Y73" s="94">
        <f t="shared" si="32"/>
        <v>10.308671708268665</v>
      </c>
      <c r="Z73" s="105">
        <v>21</v>
      </c>
      <c r="AA73" s="33">
        <f t="shared" si="39"/>
        <v>8.36</v>
      </c>
      <c r="AB73" s="32">
        <f t="shared" si="33"/>
        <v>-12.64</v>
      </c>
      <c r="AC73" s="31">
        <v>178.10017701499444</v>
      </c>
      <c r="AD73" s="15">
        <f t="shared" si="22"/>
        <v>-2.3323406939319394E-2</v>
      </c>
      <c r="AE73" s="15">
        <f t="shared" si="23"/>
        <v>-8.680316867016688E-2</v>
      </c>
      <c r="AF73" s="15">
        <f t="shared" si="24"/>
        <v>-7.8043945340393064E-2</v>
      </c>
      <c r="AG73" s="15">
        <f t="shared" si="25"/>
        <v>-6.5775645320827872E-2</v>
      </c>
      <c r="AH73" s="106">
        <f t="shared" si="26"/>
        <v>-5.7881310850133337E-2</v>
      </c>
    </row>
    <row r="74" spans="1:34" ht="15.75" x14ac:dyDescent="0.25">
      <c r="A74" s="24">
        <v>186</v>
      </c>
      <c r="B74" s="25" t="s">
        <v>67</v>
      </c>
      <c r="C74" s="24">
        <v>35</v>
      </c>
      <c r="D74" s="24">
        <v>21</v>
      </c>
      <c r="E74" s="30">
        <f>'Tasapainon muutos, pl. tasaus'!D67</f>
        <v>45630</v>
      </c>
      <c r="F74" s="62">
        <v>-50.857092992041473</v>
      </c>
      <c r="G74" s="31">
        <v>4.3070702280064648</v>
      </c>
      <c r="H74" s="59">
        <f t="shared" si="34"/>
        <v>55.164163220047939</v>
      </c>
      <c r="I74" s="62">
        <f t="shared" si="35"/>
        <v>-51.010260315562405</v>
      </c>
      <c r="J74" s="31">
        <f t="shared" si="36"/>
        <v>-39.704503514428801</v>
      </c>
      <c r="K74" s="31">
        <f t="shared" si="37"/>
        <v>-27.205888038567174</v>
      </c>
      <c r="L74" s="31">
        <f t="shared" si="38"/>
        <v>-14.390874443724794</v>
      </c>
      <c r="M74" s="31">
        <f t="shared" si="27"/>
        <v>-5.6326935903231243</v>
      </c>
      <c r="N74" s="59">
        <f t="shared" si="40"/>
        <v>-1.3256233623166596</v>
      </c>
      <c r="O74" s="82">
        <f t="shared" si="41"/>
        <v>49.53146962972481</v>
      </c>
      <c r="P74" s="31">
        <f>Taulukko5[[#This Row],[Tasaus 2023, €/asukas]]*Taulukko5[[#This Row],[Asukasluku 31.12.2022]]</f>
        <v>-2327598.1781991124</v>
      </c>
      <c r="Q74" s="31">
        <f>Taulukko5[[#This Row],[Tasaus 2024, €/asukas]]*Taulukko5[[#This Row],[Asukasluku 31.12.2022]]</f>
        <v>-1811716.4953633861</v>
      </c>
      <c r="R74" s="31">
        <f>Taulukko5[[#This Row],[Tasaus 2025, €/asukas]]*Taulukko5[[#This Row],[Asukasluku 31.12.2022]]</f>
        <v>-1241404.6711998202</v>
      </c>
      <c r="S74" s="31">
        <f>Taulukko5[[#This Row],[Tasaus 2026, €/asukas]]*Taulukko5[[#This Row],[Asukasluku 31.12.2022]]</f>
        <v>-656655.60086716234</v>
      </c>
      <c r="T74" s="31">
        <f>Taulukko5[[#This Row],[Tasaus 2027, €/asukas]]*Taulukko5[[#This Row],[Asukasluku 31.12.2022]]</f>
        <v>-257019.80852644416</v>
      </c>
      <c r="U74" s="62">
        <f t="shared" si="28"/>
        <v>4.153902904485534</v>
      </c>
      <c r="V74" s="31">
        <f t="shared" si="29"/>
        <v>15.459659705619138</v>
      </c>
      <c r="W74" s="31">
        <f t="shared" si="30"/>
        <v>27.958275181480765</v>
      </c>
      <c r="X74" s="31">
        <f t="shared" si="31"/>
        <v>40.773288776323142</v>
      </c>
      <c r="Y74" s="94">
        <f t="shared" si="32"/>
        <v>49.531469629724818</v>
      </c>
      <c r="Z74" s="105">
        <v>20.25</v>
      </c>
      <c r="AA74" s="33">
        <f t="shared" si="39"/>
        <v>7.6099999999999994</v>
      </c>
      <c r="AB74" s="32">
        <f t="shared" si="33"/>
        <v>-12.64</v>
      </c>
      <c r="AC74" s="31">
        <v>225.11949817435772</v>
      </c>
      <c r="AD74" s="15">
        <f t="shared" si="22"/>
        <v>-1.8451990778996348E-2</v>
      </c>
      <c r="AE74" s="15">
        <f t="shared" si="23"/>
        <v>-6.8673126188498565E-2</v>
      </c>
      <c r="AF74" s="15">
        <f t="shared" si="24"/>
        <v>-0.12419304151001061</v>
      </c>
      <c r="AG74" s="15">
        <f t="shared" si="25"/>
        <v>-0.18111842424570326</v>
      </c>
      <c r="AH74" s="106">
        <f t="shared" si="26"/>
        <v>-0.22002301014087242</v>
      </c>
    </row>
    <row r="75" spans="1:34" ht="15.75" x14ac:dyDescent="0.25">
      <c r="A75" s="24">
        <v>202</v>
      </c>
      <c r="B75" s="25" t="s">
        <v>68</v>
      </c>
      <c r="C75" s="24">
        <v>2</v>
      </c>
      <c r="D75" s="24">
        <v>22</v>
      </c>
      <c r="E75" s="30">
        <f>'Tasapainon muutos, pl. tasaus'!D68</f>
        <v>35848</v>
      </c>
      <c r="F75" s="62">
        <v>231.90723952429053</v>
      </c>
      <c r="G75" s="31">
        <v>148.03896631903098</v>
      </c>
      <c r="H75" s="59">
        <f t="shared" si="34"/>
        <v>-83.868273205259555</v>
      </c>
      <c r="I75" s="62">
        <f t="shared" si="35"/>
        <v>88.022176109745089</v>
      </c>
      <c r="J75" s="31">
        <f t="shared" si="36"/>
        <v>69.327932910878701</v>
      </c>
      <c r="K75" s="31">
        <f t="shared" si="37"/>
        <v>51.82654838674032</v>
      </c>
      <c r="L75" s="31">
        <f t="shared" si="38"/>
        <v>34.641561981582697</v>
      </c>
      <c r="M75" s="31">
        <f t="shared" si="27"/>
        <v>18.23557961493643</v>
      </c>
      <c r="N75" s="59">
        <f t="shared" si="40"/>
        <v>166.2745459339674</v>
      </c>
      <c r="O75" s="82">
        <f t="shared" si="41"/>
        <v>-65.632693590323129</v>
      </c>
      <c r="P75" s="31">
        <f>Taulukko5[[#This Row],[Tasaus 2023, €/asukas]]*Taulukko5[[#This Row],[Asukasluku 31.12.2022]]</f>
        <v>3155418.9691821421</v>
      </c>
      <c r="Q75" s="31">
        <f>Taulukko5[[#This Row],[Tasaus 2024, €/asukas]]*Taulukko5[[#This Row],[Asukasluku 31.12.2022]]</f>
        <v>2485267.7389891795</v>
      </c>
      <c r="R75" s="31">
        <f>Taulukko5[[#This Row],[Tasaus 2025, €/asukas]]*Taulukko5[[#This Row],[Asukasluku 31.12.2022]]</f>
        <v>1857878.1065678671</v>
      </c>
      <c r="S75" s="31">
        <f>Taulukko5[[#This Row],[Tasaus 2026, €/asukas]]*Taulukko5[[#This Row],[Asukasluku 31.12.2022]]</f>
        <v>1241830.7139157765</v>
      </c>
      <c r="T75" s="31">
        <f>Taulukko5[[#This Row],[Tasaus 2027, €/asukas]]*Taulukko5[[#This Row],[Asukasluku 31.12.2022]]</f>
        <v>653709.0580362411</v>
      </c>
      <c r="U75" s="62">
        <f t="shared" si="28"/>
        <v>4.153902904485534</v>
      </c>
      <c r="V75" s="31">
        <f t="shared" si="29"/>
        <v>-14.540340294380854</v>
      </c>
      <c r="W75" s="31">
        <f t="shared" si="30"/>
        <v>-32.041724818519235</v>
      </c>
      <c r="X75" s="31">
        <f t="shared" si="31"/>
        <v>-49.226711223676858</v>
      </c>
      <c r="Y75" s="94">
        <f t="shared" si="32"/>
        <v>-65.632693590323129</v>
      </c>
      <c r="Z75" s="105">
        <v>20.25</v>
      </c>
      <c r="AA75" s="33">
        <f t="shared" si="39"/>
        <v>7.6099999999999994</v>
      </c>
      <c r="AB75" s="32">
        <f t="shared" si="33"/>
        <v>-12.64</v>
      </c>
      <c r="AC75" s="31">
        <v>219.96637026133948</v>
      </c>
      <c r="AD75" s="15">
        <f t="shared" si="22"/>
        <v>-1.888426353333162E-2</v>
      </c>
      <c r="AE75" s="15">
        <f t="shared" si="23"/>
        <v>6.6102560482794004E-2</v>
      </c>
      <c r="AF75" s="15">
        <f t="shared" si="24"/>
        <v>0.1456664706539042</v>
      </c>
      <c r="AG75" s="15">
        <f t="shared" si="25"/>
        <v>0.22379198768062217</v>
      </c>
      <c r="AH75" s="106">
        <f t="shared" si="26"/>
        <v>0.29837603590196854</v>
      </c>
    </row>
    <row r="76" spans="1:34" ht="15.75" x14ac:dyDescent="0.25">
      <c r="A76" s="24">
        <v>204</v>
      </c>
      <c r="B76" s="25" t="s">
        <v>69</v>
      </c>
      <c r="C76" s="24">
        <v>11</v>
      </c>
      <c r="D76" s="24">
        <v>25</v>
      </c>
      <c r="E76" s="30">
        <f>'Tasapainon muutos, pl. tasaus'!D69</f>
        <v>2689</v>
      </c>
      <c r="F76" s="62">
        <v>-139.12955673934471</v>
      </c>
      <c r="G76" s="31">
        <v>212.23622085041771</v>
      </c>
      <c r="H76" s="59">
        <f t="shared" si="34"/>
        <v>351.36577758976239</v>
      </c>
      <c r="I76" s="62">
        <f t="shared" si="35"/>
        <v>-347.21187468527683</v>
      </c>
      <c r="J76" s="31">
        <f t="shared" si="36"/>
        <v>-335.90611788414327</v>
      </c>
      <c r="K76" s="31">
        <f t="shared" si="37"/>
        <v>-323.40750240828163</v>
      </c>
      <c r="L76" s="31">
        <f t="shared" si="38"/>
        <v>-310.59248881343922</v>
      </c>
      <c r="M76" s="31">
        <f t="shared" si="27"/>
        <v>-296.99847118008552</v>
      </c>
      <c r="N76" s="59">
        <f t="shared" si="40"/>
        <v>-84.762250329667808</v>
      </c>
      <c r="O76" s="82">
        <f t="shared" si="41"/>
        <v>54.3673064096769</v>
      </c>
      <c r="P76" s="31">
        <f>Taulukko5[[#This Row],[Tasaus 2023, €/asukas]]*Taulukko5[[#This Row],[Asukasluku 31.12.2022]]</f>
        <v>-933652.73102870933</v>
      </c>
      <c r="Q76" s="31">
        <f>Taulukko5[[#This Row],[Tasaus 2024, €/asukas]]*Taulukko5[[#This Row],[Asukasluku 31.12.2022]]</f>
        <v>-903251.55099046126</v>
      </c>
      <c r="R76" s="31">
        <f>Taulukko5[[#This Row],[Tasaus 2025, €/asukas]]*Taulukko5[[#This Row],[Asukasluku 31.12.2022]]</f>
        <v>-869642.77397586929</v>
      </c>
      <c r="S76" s="31">
        <f>Taulukko5[[#This Row],[Tasaus 2026, €/asukas]]*Taulukko5[[#This Row],[Asukasluku 31.12.2022]]</f>
        <v>-835183.20241933805</v>
      </c>
      <c r="T76" s="31">
        <f>Taulukko5[[#This Row],[Tasaus 2027, €/asukas]]*Taulukko5[[#This Row],[Asukasluku 31.12.2022]]</f>
        <v>-798628.88900324993</v>
      </c>
      <c r="U76" s="62">
        <f t="shared" si="28"/>
        <v>4.1539029044855624</v>
      </c>
      <c r="V76" s="31">
        <f t="shared" si="29"/>
        <v>15.459659705619117</v>
      </c>
      <c r="W76" s="31">
        <f t="shared" si="30"/>
        <v>27.958275181480758</v>
      </c>
      <c r="X76" s="31">
        <f t="shared" si="31"/>
        <v>40.77328877632317</v>
      </c>
      <c r="Y76" s="94">
        <f t="shared" si="32"/>
        <v>54.367306409676871</v>
      </c>
      <c r="Z76" s="105">
        <v>22</v>
      </c>
      <c r="AA76" s="33">
        <f t="shared" si="39"/>
        <v>9.36</v>
      </c>
      <c r="AB76" s="32">
        <f t="shared" si="33"/>
        <v>-12.64</v>
      </c>
      <c r="AC76" s="31">
        <v>135.91645289176881</v>
      </c>
      <c r="AD76" s="15">
        <f t="shared" si="22"/>
        <v>-3.0562178574461057E-2</v>
      </c>
      <c r="AE76" s="15">
        <f t="shared" si="23"/>
        <v>-0.1137438431970392</v>
      </c>
      <c r="AF76" s="15">
        <f t="shared" si="24"/>
        <v>-0.20570191898507034</v>
      </c>
      <c r="AG76" s="15">
        <f t="shared" si="25"/>
        <v>-0.29998788159069467</v>
      </c>
      <c r="AH76" s="106">
        <f t="shared" si="26"/>
        <v>-0.40000533602042959</v>
      </c>
    </row>
    <row r="77" spans="1:34" ht="15.75" x14ac:dyDescent="0.25">
      <c r="A77" s="24">
        <v>205</v>
      </c>
      <c r="B77" s="25" t="s">
        <v>70</v>
      </c>
      <c r="C77" s="24">
        <v>18</v>
      </c>
      <c r="D77" s="24">
        <v>22</v>
      </c>
      <c r="E77" s="30">
        <f>'Tasapainon muutos, pl. tasaus'!D70</f>
        <v>36297</v>
      </c>
      <c r="F77" s="62">
        <v>-121.97772463527623</v>
      </c>
      <c r="G77" s="31">
        <v>-23.6615499169522</v>
      </c>
      <c r="H77" s="59">
        <f t="shared" si="34"/>
        <v>98.316174718324035</v>
      </c>
      <c r="I77" s="62">
        <f t="shared" si="35"/>
        <v>-94.162271813838501</v>
      </c>
      <c r="J77" s="31">
        <f t="shared" si="36"/>
        <v>-82.85651501270489</v>
      </c>
      <c r="K77" s="31">
        <f t="shared" si="37"/>
        <v>-70.357899536843277</v>
      </c>
      <c r="L77" s="31">
        <f t="shared" si="38"/>
        <v>-57.542885942000893</v>
      </c>
      <c r="M77" s="31">
        <f t="shared" si="27"/>
        <v>-43.948868308647157</v>
      </c>
      <c r="N77" s="59">
        <f t="shared" si="40"/>
        <v>-67.610418225599361</v>
      </c>
      <c r="O77" s="82">
        <f t="shared" si="41"/>
        <v>54.367306409676871</v>
      </c>
      <c r="P77" s="31">
        <f>Taulukko5[[#This Row],[Tasaus 2023, €/asukas]]*Taulukko5[[#This Row],[Asukasluku 31.12.2022]]</f>
        <v>-3417807.9800268961</v>
      </c>
      <c r="Q77" s="31">
        <f>Taulukko5[[#This Row],[Tasaus 2024, €/asukas]]*Taulukko5[[#This Row],[Asukasluku 31.12.2022]]</f>
        <v>-3007442.9254161492</v>
      </c>
      <c r="R77" s="31">
        <f>Taulukko5[[#This Row],[Tasaus 2025, €/asukas]]*Taulukko5[[#This Row],[Asukasluku 31.12.2022]]</f>
        <v>-2553780.6794888005</v>
      </c>
      <c r="S77" s="31">
        <f>Taulukko5[[#This Row],[Tasaus 2026, €/asukas]]*Taulukko5[[#This Row],[Asukasluku 31.12.2022]]</f>
        <v>-2088634.1310368064</v>
      </c>
      <c r="T77" s="31">
        <f>Taulukko5[[#This Row],[Tasaus 2027, €/asukas]]*Taulukko5[[#This Row],[Asukasluku 31.12.2022]]</f>
        <v>-1595212.0729989659</v>
      </c>
      <c r="U77" s="62">
        <f t="shared" si="28"/>
        <v>4.153902904485534</v>
      </c>
      <c r="V77" s="31">
        <f t="shared" si="29"/>
        <v>15.459659705619146</v>
      </c>
      <c r="W77" s="31">
        <f t="shared" si="30"/>
        <v>27.958275181480758</v>
      </c>
      <c r="X77" s="31">
        <f t="shared" si="31"/>
        <v>40.773288776323142</v>
      </c>
      <c r="Y77" s="94">
        <f t="shared" si="32"/>
        <v>54.367306409676878</v>
      </c>
      <c r="Z77" s="105">
        <v>21</v>
      </c>
      <c r="AA77" s="33">
        <f t="shared" si="39"/>
        <v>8.36</v>
      </c>
      <c r="AB77" s="32">
        <f t="shared" si="33"/>
        <v>-12.64</v>
      </c>
      <c r="AC77" s="31">
        <v>178.97938462464404</v>
      </c>
      <c r="AD77" s="15">
        <f t="shared" si="22"/>
        <v>-2.320883443194929E-2</v>
      </c>
      <c r="AE77" s="15">
        <f t="shared" si="23"/>
        <v>-8.6376761983181352E-2</v>
      </c>
      <c r="AF77" s="15">
        <f t="shared" si="24"/>
        <v>-0.1562094720579966</v>
      </c>
      <c r="AG77" s="15">
        <f t="shared" si="25"/>
        <v>-0.2278099729856205</v>
      </c>
      <c r="AH77" s="106">
        <f t="shared" si="26"/>
        <v>-0.3037629530557171</v>
      </c>
    </row>
    <row r="78" spans="1:34" ht="15.75" x14ac:dyDescent="0.25">
      <c r="A78" s="24">
        <v>208</v>
      </c>
      <c r="B78" s="25" t="s">
        <v>71</v>
      </c>
      <c r="C78" s="24">
        <v>17</v>
      </c>
      <c r="D78" s="24">
        <v>23</v>
      </c>
      <c r="E78" s="30">
        <f>'Tasapainon muutos, pl. tasaus'!D71</f>
        <v>12335</v>
      </c>
      <c r="F78" s="62">
        <v>342.85755846643792</v>
      </c>
      <c r="G78" s="31">
        <v>316.58911645790926</v>
      </c>
      <c r="H78" s="59">
        <f t="shared" si="34"/>
        <v>-26.268442008528666</v>
      </c>
      <c r="I78" s="62">
        <f t="shared" si="35"/>
        <v>30.4223449130142</v>
      </c>
      <c r="J78" s="31">
        <f t="shared" si="36"/>
        <v>11.728101714147808</v>
      </c>
      <c r="K78" s="31">
        <f t="shared" si="37"/>
        <v>-2.0417248185192354</v>
      </c>
      <c r="L78" s="31">
        <f t="shared" si="38"/>
        <v>-4.2267112236768547</v>
      </c>
      <c r="M78" s="31">
        <f t="shared" si="27"/>
        <v>-5.6326935903231243</v>
      </c>
      <c r="N78" s="59">
        <f t="shared" si="40"/>
        <v>310.95642286758613</v>
      </c>
      <c r="O78" s="82">
        <f t="shared" ref="O78:O141" si="42">N78-F78</f>
        <v>-31.901135598851795</v>
      </c>
      <c r="P78" s="31">
        <f>Taulukko5[[#This Row],[Tasaus 2023, €/asukas]]*Taulukko5[[#This Row],[Asukasluku 31.12.2022]]</f>
        <v>375259.62450203014</v>
      </c>
      <c r="Q78" s="31">
        <f>Taulukko5[[#This Row],[Tasaus 2024, €/asukas]]*Taulukko5[[#This Row],[Asukasluku 31.12.2022]]</f>
        <v>144666.13464401322</v>
      </c>
      <c r="R78" s="31">
        <f>Taulukko5[[#This Row],[Tasaus 2025, €/asukas]]*Taulukko5[[#This Row],[Asukasluku 31.12.2022]]</f>
        <v>-25184.675636434768</v>
      </c>
      <c r="S78" s="31">
        <f>Taulukko5[[#This Row],[Tasaus 2026, €/asukas]]*Taulukko5[[#This Row],[Asukasluku 31.12.2022]]</f>
        <v>-52136.482944054005</v>
      </c>
      <c r="T78" s="31">
        <f>Taulukko5[[#This Row],[Tasaus 2027, €/asukas]]*Taulukko5[[#This Row],[Asukasluku 31.12.2022]]</f>
        <v>-69479.27543663574</v>
      </c>
      <c r="U78" s="62">
        <f t="shared" si="28"/>
        <v>4.153902904485534</v>
      </c>
      <c r="V78" s="31">
        <f t="shared" si="29"/>
        <v>-14.540340294380858</v>
      </c>
      <c r="W78" s="31">
        <f t="shared" si="30"/>
        <v>-28.310166827047901</v>
      </c>
      <c r="X78" s="31">
        <f t="shared" si="31"/>
        <v>-30.495153232205521</v>
      </c>
      <c r="Y78" s="94">
        <f t="shared" si="32"/>
        <v>-31.901135598851791</v>
      </c>
      <c r="Z78" s="105">
        <v>21</v>
      </c>
      <c r="AA78" s="33">
        <f t="shared" si="39"/>
        <v>8.36</v>
      </c>
      <c r="AB78" s="32">
        <f t="shared" ref="AB78:AB141" si="43">AA78-Z78</f>
        <v>-12.64</v>
      </c>
      <c r="AC78" s="31">
        <v>156.25150772028911</v>
      </c>
      <c r="AD78" s="15">
        <f t="shared" ref="AD78:AD141" si="44">-U78/$AC78</f>
        <v>-2.6584722061828485E-2</v>
      </c>
      <c r="AE78" s="15">
        <f t="shared" ref="AE78:AE141" si="45">-V78/$AC78</f>
        <v>9.3057279936203829E-2</v>
      </c>
      <c r="AF78" s="15">
        <f t="shared" ref="AF78:AF141" si="46">-W78/$AC78</f>
        <v>0.18118331938099982</v>
      </c>
      <c r="AG78" s="15">
        <f t="shared" ref="AG78:AG141" si="47">-X78/$AC78</f>
        <v>0.19516709743880284</v>
      </c>
      <c r="AH78" s="106">
        <f t="shared" ref="AH78:AH141" si="48">-Y78/$AC78</f>
        <v>0.20416529775801617</v>
      </c>
    </row>
    <row r="79" spans="1:34" ht="15.75" x14ac:dyDescent="0.25">
      <c r="A79" s="24">
        <v>211</v>
      </c>
      <c r="B79" s="25" t="s">
        <v>72</v>
      </c>
      <c r="C79" s="24">
        <v>6</v>
      </c>
      <c r="D79" s="24">
        <v>22</v>
      </c>
      <c r="E79" s="30">
        <f>'Tasapainon muutos, pl. tasaus'!D72</f>
        <v>32959</v>
      </c>
      <c r="F79" s="62">
        <v>-3.876379401620186</v>
      </c>
      <c r="G79" s="31">
        <v>1.4189401140636082</v>
      </c>
      <c r="H79" s="59">
        <f t="shared" si="34"/>
        <v>5.2953195156837944</v>
      </c>
      <c r="I79" s="62">
        <f t="shared" ref="I79:I142" si="49">H79*(-1)+$H$14</f>
        <v>-1.1414166111982604</v>
      </c>
      <c r="J79" s="31">
        <f t="shared" ref="J79:J142" si="50">IF($H79&lt;-15,-$H79-15,IF($H79&gt;15,15-$H79,0))-$J$14</f>
        <v>0.45965970561914199</v>
      </c>
      <c r="K79" s="31">
        <f t="shared" ref="K79:K142" si="51">IF($H79&lt;-30,-$H79-30,IF($H79&gt;30,30-$H79,0))-$K$14</f>
        <v>-2.0417248185192354</v>
      </c>
      <c r="L79" s="31">
        <f t="shared" ref="L79:L142" si="52">IF($H79&lt;-45,-$H79-45,IF($H79&gt;45,45-$H79,0))-$L$14</f>
        <v>-4.2267112236768547</v>
      </c>
      <c r="M79" s="31">
        <f t="shared" ref="M79:M142" si="53">IF($H79&lt;-60,-$H79-60,IF($H79&gt;60,60-$H79,0))-$M$14</f>
        <v>-5.6326935903231243</v>
      </c>
      <c r="N79" s="59">
        <f t="shared" ref="N79:N142" si="54">G79+M79</f>
        <v>-4.2137534762595159</v>
      </c>
      <c r="O79" s="82">
        <f t="shared" si="42"/>
        <v>-0.33737407463932989</v>
      </c>
      <c r="P79" s="31">
        <f>Taulukko5[[#This Row],[Tasaus 2023, €/asukas]]*Taulukko5[[#This Row],[Asukasluku 31.12.2022]]</f>
        <v>-37619.950088483463</v>
      </c>
      <c r="Q79" s="31">
        <f>Taulukko5[[#This Row],[Tasaus 2024, €/asukas]]*Taulukko5[[#This Row],[Asukasluku 31.12.2022]]</f>
        <v>15149.9242375013</v>
      </c>
      <c r="R79" s="31">
        <f>Taulukko5[[#This Row],[Tasaus 2025, €/asukas]]*Taulukko5[[#This Row],[Asukasluku 31.12.2022]]</f>
        <v>-67293.208293575473</v>
      </c>
      <c r="S79" s="31">
        <f>Taulukko5[[#This Row],[Tasaus 2026, €/asukas]]*Taulukko5[[#This Row],[Asukasluku 31.12.2022]]</f>
        <v>-139308.17522116547</v>
      </c>
      <c r="T79" s="31">
        <f>Taulukko5[[#This Row],[Tasaus 2027, €/asukas]]*Taulukko5[[#This Row],[Asukasluku 31.12.2022]]</f>
        <v>-185647.94804345985</v>
      </c>
      <c r="U79" s="62">
        <f t="shared" ref="U79:U142" si="55">$H79+I79</f>
        <v>4.153902904485534</v>
      </c>
      <c r="V79" s="31">
        <f t="shared" ref="V79:V142" si="56">$H79+J79</f>
        <v>5.7549792213029365</v>
      </c>
      <c r="W79" s="31">
        <f t="shared" ref="W79:W142" si="57">$H79+K79</f>
        <v>3.2535946971645591</v>
      </c>
      <c r="X79" s="31">
        <f t="shared" ref="X79:X142" si="58">$H79+L79</f>
        <v>1.0686082920069397</v>
      </c>
      <c r="Y79" s="94">
        <f t="shared" ref="Y79:Y142" si="59">$H79+M79</f>
        <v>-0.33737407463932989</v>
      </c>
      <c r="Z79" s="105">
        <v>21</v>
      </c>
      <c r="AA79" s="33">
        <f t="shared" si="39"/>
        <v>8.36</v>
      </c>
      <c r="AB79" s="32">
        <f t="shared" si="43"/>
        <v>-12.64</v>
      </c>
      <c r="AC79" s="31">
        <v>202.04071441725594</v>
      </c>
      <c r="AD79" s="15">
        <f t="shared" si="44"/>
        <v>-2.0559731816760771E-2</v>
      </c>
      <c r="AE79" s="15">
        <f t="shared" si="45"/>
        <v>-2.8484254957729518E-2</v>
      </c>
      <c r="AF79" s="15">
        <f t="shared" si="46"/>
        <v>-1.610365864399594E-2</v>
      </c>
      <c r="AG79" s="15">
        <f t="shared" si="47"/>
        <v>-5.289074012082744E-3</v>
      </c>
      <c r="AH79" s="106">
        <f t="shared" si="48"/>
        <v>1.6698321207802825E-3</v>
      </c>
    </row>
    <row r="80" spans="1:34" ht="15.75" x14ac:dyDescent="0.25">
      <c r="A80" s="24">
        <v>213</v>
      </c>
      <c r="B80" s="25" t="s">
        <v>73</v>
      </c>
      <c r="C80" s="24">
        <v>10</v>
      </c>
      <c r="D80" s="24">
        <v>24</v>
      </c>
      <c r="E80" s="30">
        <f>'Tasapainon muutos, pl. tasaus'!D73</f>
        <v>5154</v>
      </c>
      <c r="F80" s="62">
        <v>77.763047271530652</v>
      </c>
      <c r="G80" s="31">
        <v>112.6029805588378</v>
      </c>
      <c r="H80" s="59">
        <f t="shared" ref="H80:H143" si="60">G80-F80</f>
        <v>34.839933287307147</v>
      </c>
      <c r="I80" s="62">
        <f t="shared" si="49"/>
        <v>-30.686030382821613</v>
      </c>
      <c r="J80" s="31">
        <f t="shared" si="50"/>
        <v>-19.380273581688005</v>
      </c>
      <c r="K80" s="31">
        <f t="shared" si="51"/>
        <v>-6.8816581058263822</v>
      </c>
      <c r="L80" s="31">
        <f t="shared" si="52"/>
        <v>-4.2267112236768547</v>
      </c>
      <c r="M80" s="31">
        <f t="shared" si="53"/>
        <v>-5.6326935903231243</v>
      </c>
      <c r="N80" s="59">
        <f t="shared" si="54"/>
        <v>106.97028696851467</v>
      </c>
      <c r="O80" s="82">
        <f t="shared" si="42"/>
        <v>29.207239696984018</v>
      </c>
      <c r="P80" s="31">
        <f>Taulukko5[[#This Row],[Tasaus 2023, €/asukas]]*Taulukko5[[#This Row],[Asukasluku 31.12.2022]]</f>
        <v>-158155.80059306259</v>
      </c>
      <c r="Q80" s="31">
        <f>Taulukko5[[#This Row],[Tasaus 2024, €/asukas]]*Taulukko5[[#This Row],[Asukasluku 31.12.2022]]</f>
        <v>-99885.930040019972</v>
      </c>
      <c r="R80" s="31">
        <f>Taulukko5[[#This Row],[Tasaus 2025, €/asukas]]*Taulukko5[[#This Row],[Asukasluku 31.12.2022]]</f>
        <v>-35468.065877429173</v>
      </c>
      <c r="S80" s="31">
        <f>Taulukko5[[#This Row],[Tasaus 2026, €/asukas]]*Taulukko5[[#This Row],[Asukasluku 31.12.2022]]</f>
        <v>-21784.469646830508</v>
      </c>
      <c r="T80" s="31">
        <f>Taulukko5[[#This Row],[Tasaus 2027, €/asukas]]*Taulukko5[[#This Row],[Asukasluku 31.12.2022]]</f>
        <v>-29030.902764525385</v>
      </c>
      <c r="U80" s="62">
        <f t="shared" si="55"/>
        <v>4.153902904485534</v>
      </c>
      <c r="V80" s="31">
        <f t="shared" si="56"/>
        <v>15.459659705619142</v>
      </c>
      <c r="W80" s="31">
        <f t="shared" si="57"/>
        <v>27.958275181480765</v>
      </c>
      <c r="X80" s="31">
        <f t="shared" si="58"/>
        <v>30.613222063630293</v>
      </c>
      <c r="Y80" s="94">
        <f t="shared" si="59"/>
        <v>29.207239696984022</v>
      </c>
      <c r="Z80" s="105">
        <v>21.5</v>
      </c>
      <c r="AA80" s="33">
        <f t="shared" ref="AA80:AA143" si="61">Z80-$AA$7</f>
        <v>8.86</v>
      </c>
      <c r="AB80" s="32">
        <f t="shared" si="43"/>
        <v>-12.64</v>
      </c>
      <c r="AC80" s="31">
        <v>149.20371579119012</v>
      </c>
      <c r="AD80" s="15">
        <f t="shared" si="44"/>
        <v>-2.7840478921442553E-2</v>
      </c>
      <c r="AE80" s="15">
        <f t="shared" si="45"/>
        <v>-0.10361444166212899</v>
      </c>
      <c r="AF80" s="15">
        <f t="shared" si="46"/>
        <v>-0.1873832366253414</v>
      </c>
      <c r="AG80" s="15">
        <f t="shared" si="47"/>
        <v>-0.20517734361571363</v>
      </c>
      <c r="AH80" s="106">
        <f t="shared" si="48"/>
        <v>-0.19575410399201729</v>
      </c>
    </row>
    <row r="81" spans="1:34" ht="15.75" x14ac:dyDescent="0.25">
      <c r="A81" s="24">
        <v>214</v>
      </c>
      <c r="B81" s="25" t="s">
        <v>74</v>
      </c>
      <c r="C81" s="24">
        <v>4</v>
      </c>
      <c r="D81" s="24">
        <v>23</v>
      </c>
      <c r="E81" s="30">
        <f>'Tasapainon muutos, pl. tasaus'!D74</f>
        <v>12528</v>
      </c>
      <c r="F81" s="62">
        <v>135.74185035781315</v>
      </c>
      <c r="G81" s="31">
        <v>105.4045543886708</v>
      </c>
      <c r="H81" s="59">
        <f t="shared" si="60"/>
        <v>-30.337295969142346</v>
      </c>
      <c r="I81" s="62">
        <f t="shared" si="49"/>
        <v>34.49119887362788</v>
      </c>
      <c r="J81" s="31">
        <f t="shared" si="50"/>
        <v>15.796955674761488</v>
      </c>
      <c r="K81" s="31">
        <f t="shared" si="51"/>
        <v>-1.7044288493768893</v>
      </c>
      <c r="L81" s="31">
        <f t="shared" si="52"/>
        <v>-4.2267112236768547</v>
      </c>
      <c r="M81" s="31">
        <f t="shared" si="53"/>
        <v>-5.6326935903231243</v>
      </c>
      <c r="N81" s="59">
        <f t="shared" si="54"/>
        <v>99.771860798347674</v>
      </c>
      <c r="O81" s="82">
        <f t="shared" si="42"/>
        <v>-35.969989559465475</v>
      </c>
      <c r="P81" s="31">
        <f>Taulukko5[[#This Row],[Tasaus 2023, €/asukas]]*Taulukko5[[#This Row],[Asukasluku 31.12.2022]]</f>
        <v>432105.73948881007</v>
      </c>
      <c r="Q81" s="31">
        <f>Taulukko5[[#This Row],[Tasaus 2024, €/asukas]]*Taulukko5[[#This Row],[Asukasluku 31.12.2022]]</f>
        <v>197904.26069341192</v>
      </c>
      <c r="R81" s="31">
        <f>Taulukko5[[#This Row],[Tasaus 2025, €/asukas]]*Taulukko5[[#This Row],[Asukasluku 31.12.2022]]</f>
        <v>-21353.084624993669</v>
      </c>
      <c r="S81" s="31">
        <f>Taulukko5[[#This Row],[Tasaus 2026, €/asukas]]*Taulukko5[[#This Row],[Asukasluku 31.12.2022]]</f>
        <v>-52952.238210223637</v>
      </c>
      <c r="T81" s="31">
        <f>Taulukko5[[#This Row],[Tasaus 2027, €/asukas]]*Taulukko5[[#This Row],[Asukasluku 31.12.2022]]</f>
        <v>-70566.385299568108</v>
      </c>
      <c r="U81" s="62">
        <f t="shared" si="55"/>
        <v>4.153902904485534</v>
      </c>
      <c r="V81" s="31">
        <f t="shared" si="56"/>
        <v>-14.540340294380858</v>
      </c>
      <c r="W81" s="31">
        <f t="shared" si="57"/>
        <v>-32.041724818519235</v>
      </c>
      <c r="X81" s="31">
        <f t="shared" si="58"/>
        <v>-34.564007192819204</v>
      </c>
      <c r="Y81" s="94">
        <f t="shared" si="59"/>
        <v>-35.969989559465468</v>
      </c>
      <c r="Z81" s="105">
        <v>21.75</v>
      </c>
      <c r="AA81" s="33">
        <f t="shared" si="61"/>
        <v>9.11</v>
      </c>
      <c r="AB81" s="32">
        <f t="shared" si="43"/>
        <v>-12.64</v>
      </c>
      <c r="AC81" s="31">
        <v>156.82112098142272</v>
      </c>
      <c r="AD81" s="15">
        <f t="shared" si="44"/>
        <v>-2.6488159748441105E-2</v>
      </c>
      <c r="AE81" s="15">
        <f t="shared" si="45"/>
        <v>9.2719272782799012E-2</v>
      </c>
      <c r="AF81" s="15">
        <f t="shared" si="46"/>
        <v>0.20432021285139867</v>
      </c>
      <c r="AG81" s="15">
        <f t="shared" si="47"/>
        <v>0.22040403088888588</v>
      </c>
      <c r="AH81" s="106">
        <f t="shared" si="48"/>
        <v>0.22936954750965291</v>
      </c>
    </row>
    <row r="82" spans="1:34" ht="15.75" x14ac:dyDescent="0.25">
      <c r="A82" s="24">
        <v>216</v>
      </c>
      <c r="B82" s="25" t="s">
        <v>75</v>
      </c>
      <c r="C82" s="24">
        <v>13</v>
      </c>
      <c r="D82" s="24">
        <v>26</v>
      </c>
      <c r="E82" s="30">
        <f>'Tasapainon muutos, pl. tasaus'!D75</f>
        <v>1269</v>
      </c>
      <c r="F82" s="62">
        <v>-985.00049310487418</v>
      </c>
      <c r="G82" s="31">
        <v>-960.16342997763581</v>
      </c>
      <c r="H82" s="59">
        <f t="shared" si="60"/>
        <v>24.837063127238366</v>
      </c>
      <c r="I82" s="62">
        <f t="shared" si="49"/>
        <v>-20.683160222752832</v>
      </c>
      <c r="J82" s="31">
        <f t="shared" si="50"/>
        <v>-9.3774034216192241</v>
      </c>
      <c r="K82" s="31">
        <f t="shared" si="51"/>
        <v>-2.0417248185192354</v>
      </c>
      <c r="L82" s="31">
        <f t="shared" si="52"/>
        <v>-4.2267112236768547</v>
      </c>
      <c r="M82" s="31">
        <f t="shared" si="53"/>
        <v>-5.6326935903231243</v>
      </c>
      <c r="N82" s="59">
        <f t="shared" si="54"/>
        <v>-965.79612356795894</v>
      </c>
      <c r="O82" s="82">
        <f t="shared" si="42"/>
        <v>19.204369536915237</v>
      </c>
      <c r="P82" s="31">
        <f>Taulukko5[[#This Row],[Tasaus 2023, €/asukas]]*Taulukko5[[#This Row],[Asukasluku 31.12.2022]]</f>
        <v>-26246.930322673343</v>
      </c>
      <c r="Q82" s="31">
        <f>Taulukko5[[#This Row],[Tasaus 2024, €/asukas]]*Taulukko5[[#This Row],[Asukasluku 31.12.2022]]</f>
        <v>-11899.924942034795</v>
      </c>
      <c r="R82" s="31">
        <f>Taulukko5[[#This Row],[Tasaus 2025, €/asukas]]*Taulukko5[[#This Row],[Asukasluku 31.12.2022]]</f>
        <v>-2590.9487947009097</v>
      </c>
      <c r="S82" s="31">
        <f>Taulukko5[[#This Row],[Tasaus 2026, €/asukas]]*Taulukko5[[#This Row],[Asukasluku 31.12.2022]]</f>
        <v>-5363.6965428459289</v>
      </c>
      <c r="T82" s="31">
        <f>Taulukko5[[#This Row],[Tasaus 2027, €/asukas]]*Taulukko5[[#This Row],[Asukasluku 31.12.2022]]</f>
        <v>-7147.8881661200448</v>
      </c>
      <c r="U82" s="62">
        <f t="shared" si="55"/>
        <v>4.153902904485534</v>
      </c>
      <c r="V82" s="31">
        <f t="shared" si="56"/>
        <v>15.459659705619142</v>
      </c>
      <c r="W82" s="31">
        <f t="shared" si="57"/>
        <v>22.795338308719131</v>
      </c>
      <c r="X82" s="31">
        <f t="shared" si="58"/>
        <v>20.610351903561511</v>
      </c>
      <c r="Y82" s="94">
        <f t="shared" si="59"/>
        <v>19.204369536915241</v>
      </c>
      <c r="Z82" s="105">
        <v>21.5</v>
      </c>
      <c r="AA82" s="33">
        <f t="shared" si="61"/>
        <v>8.86</v>
      </c>
      <c r="AB82" s="32">
        <f t="shared" si="43"/>
        <v>-12.64</v>
      </c>
      <c r="AC82" s="31">
        <v>135.39495275487403</v>
      </c>
      <c r="AD82" s="15">
        <f t="shared" si="44"/>
        <v>-3.06798947816465E-2</v>
      </c>
      <c r="AE82" s="15">
        <f t="shared" si="45"/>
        <v>-0.11418194985161746</v>
      </c>
      <c r="AF82" s="15">
        <f t="shared" si="46"/>
        <v>-0.16836180259975408</v>
      </c>
      <c r="AG82" s="15">
        <f t="shared" si="47"/>
        <v>-0.1522239306872506</v>
      </c>
      <c r="AH82" s="106">
        <f t="shared" si="48"/>
        <v>-0.14183962656040672</v>
      </c>
    </row>
    <row r="83" spans="1:34" ht="15.75" x14ac:dyDescent="0.25">
      <c r="A83" s="24">
        <v>217</v>
      </c>
      <c r="B83" s="25" t="s">
        <v>76</v>
      </c>
      <c r="C83" s="24">
        <v>16</v>
      </c>
      <c r="D83" s="24">
        <v>24</v>
      </c>
      <c r="E83" s="30">
        <f>'Tasapainon muutos, pl. tasaus'!D76</f>
        <v>5352</v>
      </c>
      <c r="F83" s="62">
        <v>-31.529382877296843</v>
      </c>
      <c r="G83" s="31">
        <v>137.72220193118557</v>
      </c>
      <c r="H83" s="59">
        <f t="shared" si="60"/>
        <v>169.25158480848242</v>
      </c>
      <c r="I83" s="62">
        <f t="shared" si="49"/>
        <v>-165.09768190399689</v>
      </c>
      <c r="J83" s="31">
        <f t="shared" si="50"/>
        <v>-153.79192510286327</v>
      </c>
      <c r="K83" s="31">
        <f t="shared" si="51"/>
        <v>-141.29330962700166</v>
      </c>
      <c r="L83" s="31">
        <f t="shared" si="52"/>
        <v>-128.47829603215928</v>
      </c>
      <c r="M83" s="31">
        <f t="shared" si="53"/>
        <v>-114.88427839880555</v>
      </c>
      <c r="N83" s="59">
        <f t="shared" si="54"/>
        <v>22.837923532380017</v>
      </c>
      <c r="O83" s="82">
        <f t="shared" si="42"/>
        <v>54.367306409676857</v>
      </c>
      <c r="P83" s="31">
        <f>Taulukko5[[#This Row],[Tasaus 2023, €/asukas]]*Taulukko5[[#This Row],[Asukasluku 31.12.2022]]</f>
        <v>-883602.79355019133</v>
      </c>
      <c r="Q83" s="31">
        <f>Taulukko5[[#This Row],[Tasaus 2024, €/asukas]]*Taulukko5[[#This Row],[Asukasluku 31.12.2022]]</f>
        <v>-823094.38315052423</v>
      </c>
      <c r="R83" s="31">
        <f>Taulukko5[[#This Row],[Tasaus 2025, €/asukas]]*Taulukko5[[#This Row],[Asukasluku 31.12.2022]]</f>
        <v>-756201.79312371288</v>
      </c>
      <c r="S83" s="31">
        <f>Taulukko5[[#This Row],[Tasaus 2026, €/asukas]]*Taulukko5[[#This Row],[Asukasluku 31.12.2022]]</f>
        <v>-687615.84036411648</v>
      </c>
      <c r="T83" s="31">
        <f>Taulukko5[[#This Row],[Tasaus 2027, €/asukas]]*Taulukko5[[#This Row],[Asukasluku 31.12.2022]]</f>
        <v>-614860.65799040732</v>
      </c>
      <c r="U83" s="62">
        <f t="shared" si="55"/>
        <v>4.153902904485534</v>
      </c>
      <c r="V83" s="31">
        <f t="shared" si="56"/>
        <v>15.459659705619146</v>
      </c>
      <c r="W83" s="31">
        <f t="shared" si="57"/>
        <v>27.958275181480758</v>
      </c>
      <c r="X83" s="31">
        <f t="shared" si="58"/>
        <v>40.773288776323142</v>
      </c>
      <c r="Y83" s="94">
        <f t="shared" si="59"/>
        <v>54.367306409676871</v>
      </c>
      <c r="Z83" s="105">
        <v>21.5</v>
      </c>
      <c r="AA83" s="33">
        <f t="shared" si="61"/>
        <v>8.86</v>
      </c>
      <c r="AB83" s="32">
        <f t="shared" si="43"/>
        <v>-12.64</v>
      </c>
      <c r="AC83" s="31">
        <v>157.81828831377678</v>
      </c>
      <c r="AD83" s="15">
        <f t="shared" si="44"/>
        <v>-2.6320795573619958E-2</v>
      </c>
      <c r="AE83" s="15">
        <f t="shared" si="45"/>
        <v>-9.7958607147493645E-2</v>
      </c>
      <c r="AF83" s="15">
        <f t="shared" si="46"/>
        <v>-0.17715484992394342</v>
      </c>
      <c r="AG83" s="15">
        <f t="shared" si="47"/>
        <v>-0.25835591813831521</v>
      </c>
      <c r="AH83" s="106">
        <f t="shared" si="48"/>
        <v>-0.34449306851930206</v>
      </c>
    </row>
    <row r="84" spans="1:34" ht="15.75" x14ac:dyDescent="0.25">
      <c r="A84" s="24">
        <v>218</v>
      </c>
      <c r="B84" s="25" t="s">
        <v>77</v>
      </c>
      <c r="C84" s="24">
        <v>14</v>
      </c>
      <c r="D84" s="24">
        <v>26</v>
      </c>
      <c r="E84" s="30">
        <f>'Tasapainon muutos, pl. tasaus'!D77</f>
        <v>1200</v>
      </c>
      <c r="F84" s="62">
        <v>348.0514040942428</v>
      </c>
      <c r="G84" s="31">
        <v>202.1547243354776</v>
      </c>
      <c r="H84" s="59">
        <f t="shared" si="60"/>
        <v>-145.8966797587652</v>
      </c>
      <c r="I84" s="62">
        <f t="shared" si="49"/>
        <v>150.05058266325074</v>
      </c>
      <c r="J84" s="31">
        <f t="shared" si="50"/>
        <v>131.35633946438435</v>
      </c>
      <c r="K84" s="31">
        <f t="shared" si="51"/>
        <v>113.85495494024596</v>
      </c>
      <c r="L84" s="31">
        <f t="shared" si="52"/>
        <v>96.669968535088344</v>
      </c>
      <c r="M84" s="31">
        <f t="shared" si="53"/>
        <v>80.263986168442074</v>
      </c>
      <c r="N84" s="59">
        <f t="shared" si="54"/>
        <v>282.41871050391967</v>
      </c>
      <c r="O84" s="82">
        <f t="shared" si="42"/>
        <v>-65.632693590323129</v>
      </c>
      <c r="P84" s="31">
        <f>Taulukko5[[#This Row],[Tasaus 2023, €/asukas]]*Taulukko5[[#This Row],[Asukasluku 31.12.2022]]</f>
        <v>180060.69919590087</v>
      </c>
      <c r="Q84" s="31">
        <f>Taulukko5[[#This Row],[Tasaus 2024, €/asukas]]*Taulukko5[[#This Row],[Asukasluku 31.12.2022]]</f>
        <v>157627.60735726121</v>
      </c>
      <c r="R84" s="31">
        <f>Taulukko5[[#This Row],[Tasaus 2025, €/asukas]]*Taulukko5[[#This Row],[Asukasluku 31.12.2022]]</f>
        <v>136625.94592829514</v>
      </c>
      <c r="S84" s="31">
        <f>Taulukko5[[#This Row],[Tasaus 2026, €/asukas]]*Taulukko5[[#This Row],[Asukasluku 31.12.2022]]</f>
        <v>116003.96224210602</v>
      </c>
      <c r="T84" s="31">
        <f>Taulukko5[[#This Row],[Tasaus 2027, €/asukas]]*Taulukko5[[#This Row],[Asukasluku 31.12.2022]]</f>
        <v>96316.783402130488</v>
      </c>
      <c r="U84" s="62">
        <f t="shared" si="55"/>
        <v>4.153902904485534</v>
      </c>
      <c r="V84" s="31">
        <f t="shared" si="56"/>
        <v>-14.540340294380854</v>
      </c>
      <c r="W84" s="31">
        <f t="shared" si="57"/>
        <v>-32.041724818519242</v>
      </c>
      <c r="X84" s="31">
        <f t="shared" si="58"/>
        <v>-49.226711223676858</v>
      </c>
      <c r="Y84" s="94">
        <f t="shared" si="59"/>
        <v>-65.632693590323129</v>
      </c>
      <c r="Z84" s="105">
        <v>22.5</v>
      </c>
      <c r="AA84" s="33">
        <f t="shared" si="61"/>
        <v>9.86</v>
      </c>
      <c r="AB84" s="32">
        <f t="shared" si="43"/>
        <v>-12.64</v>
      </c>
      <c r="AC84" s="31">
        <v>139.21389398077147</v>
      </c>
      <c r="AD84" s="15">
        <f t="shared" si="44"/>
        <v>-2.9838278247279543E-2</v>
      </c>
      <c r="AE84" s="15">
        <f t="shared" si="45"/>
        <v>0.10444604255081895</v>
      </c>
      <c r="AF84" s="15">
        <f t="shared" si="46"/>
        <v>0.23016183156937564</v>
      </c>
      <c r="AG84" s="15">
        <f t="shared" si="47"/>
        <v>0.35360487244524719</v>
      </c>
      <c r="AH84" s="106">
        <f t="shared" si="48"/>
        <v>0.47145217846854037</v>
      </c>
    </row>
    <row r="85" spans="1:34" ht="15.75" x14ac:dyDescent="0.25">
      <c r="A85" s="24">
        <v>224</v>
      </c>
      <c r="B85" s="25" t="s">
        <v>78</v>
      </c>
      <c r="C85" s="24">
        <v>33</v>
      </c>
      <c r="D85" s="24">
        <v>24</v>
      </c>
      <c r="E85" s="30">
        <f>'Tasapainon muutos, pl. tasaus'!D78</f>
        <v>8603</v>
      </c>
      <c r="F85" s="62">
        <v>246.57985569081927</v>
      </c>
      <c r="G85" s="31">
        <v>282.85624746298657</v>
      </c>
      <c r="H85" s="59">
        <f t="shared" si="60"/>
        <v>36.276391772167301</v>
      </c>
      <c r="I85" s="62">
        <f t="shared" si="49"/>
        <v>-32.122488867681767</v>
      </c>
      <c r="J85" s="31">
        <f t="shared" si="50"/>
        <v>-20.816732066548159</v>
      </c>
      <c r="K85" s="31">
        <f t="shared" si="51"/>
        <v>-8.318116590686536</v>
      </c>
      <c r="L85" s="31">
        <f t="shared" si="52"/>
        <v>-4.2267112236768547</v>
      </c>
      <c r="M85" s="31">
        <f t="shared" si="53"/>
        <v>-5.6326935903231243</v>
      </c>
      <c r="N85" s="59">
        <f t="shared" si="54"/>
        <v>277.22355387266344</v>
      </c>
      <c r="O85" s="82">
        <f t="shared" si="42"/>
        <v>30.643698181844172</v>
      </c>
      <c r="P85" s="31">
        <f>Taulukko5[[#This Row],[Tasaus 2023, €/asukas]]*Taulukko5[[#This Row],[Asukasluku 31.12.2022]]</f>
        <v>-276349.77172866627</v>
      </c>
      <c r="Q85" s="31">
        <f>Taulukko5[[#This Row],[Tasaus 2024, €/asukas]]*Taulukko5[[#This Row],[Asukasluku 31.12.2022]]</f>
        <v>-179086.34596851381</v>
      </c>
      <c r="R85" s="31">
        <f>Taulukko5[[#This Row],[Tasaus 2025, €/asukas]]*Taulukko5[[#This Row],[Asukasluku 31.12.2022]]</f>
        <v>-71560.757029676271</v>
      </c>
      <c r="S85" s="31">
        <f>Taulukko5[[#This Row],[Tasaus 2026, €/asukas]]*Taulukko5[[#This Row],[Asukasluku 31.12.2022]]</f>
        <v>-36362.396657291982</v>
      </c>
      <c r="T85" s="31">
        <f>Taulukko5[[#This Row],[Tasaus 2027, €/asukas]]*Taulukko5[[#This Row],[Asukasluku 31.12.2022]]</f>
        <v>-48458.062957549839</v>
      </c>
      <c r="U85" s="62">
        <f t="shared" si="55"/>
        <v>4.153902904485534</v>
      </c>
      <c r="V85" s="31">
        <f t="shared" si="56"/>
        <v>15.459659705619142</v>
      </c>
      <c r="W85" s="31">
        <f t="shared" si="57"/>
        <v>27.958275181480765</v>
      </c>
      <c r="X85" s="31">
        <f t="shared" si="58"/>
        <v>32.049680548490443</v>
      </c>
      <c r="Y85" s="94">
        <f t="shared" si="59"/>
        <v>30.643698181844176</v>
      </c>
      <c r="Z85" s="105">
        <v>21.25</v>
      </c>
      <c r="AA85" s="33">
        <f t="shared" si="61"/>
        <v>8.61</v>
      </c>
      <c r="AB85" s="32">
        <f t="shared" si="43"/>
        <v>-12.64</v>
      </c>
      <c r="AC85" s="31">
        <v>174.25161749082071</v>
      </c>
      <c r="AD85" s="15">
        <f t="shared" si="44"/>
        <v>-2.3838532831434722E-2</v>
      </c>
      <c r="AE85" s="15">
        <f t="shared" si="45"/>
        <v>-8.8720322532636064E-2</v>
      </c>
      <c r="AF85" s="15">
        <f t="shared" si="46"/>
        <v>-0.16044772257539339</v>
      </c>
      <c r="AG85" s="15">
        <f t="shared" si="47"/>
        <v>-0.18392759281088894</v>
      </c>
      <c r="AH85" s="106">
        <f t="shared" si="48"/>
        <v>-0.17585890233391055</v>
      </c>
    </row>
    <row r="86" spans="1:34" ht="15.75" x14ac:dyDescent="0.25">
      <c r="A86" s="24">
        <v>226</v>
      </c>
      <c r="B86" s="25" t="s">
        <v>79</v>
      </c>
      <c r="C86" s="24">
        <v>13</v>
      </c>
      <c r="D86" s="24">
        <v>25</v>
      </c>
      <c r="E86" s="30">
        <f>'Tasapainon muutos, pl. tasaus'!D79</f>
        <v>3665</v>
      </c>
      <c r="F86" s="62">
        <v>126.83629595700951</v>
      </c>
      <c r="G86" s="31">
        <v>56.95367594924673</v>
      </c>
      <c r="H86" s="59">
        <f t="shared" si="60"/>
        <v>-69.882620007762782</v>
      </c>
      <c r="I86" s="62">
        <f t="shared" si="49"/>
        <v>74.036522912248316</v>
      </c>
      <c r="J86" s="31">
        <f t="shared" si="50"/>
        <v>55.34227971338192</v>
      </c>
      <c r="K86" s="31">
        <f t="shared" si="51"/>
        <v>37.840895189243547</v>
      </c>
      <c r="L86" s="31">
        <f t="shared" si="52"/>
        <v>20.655908784085927</v>
      </c>
      <c r="M86" s="31">
        <f t="shared" si="53"/>
        <v>4.2499264174396574</v>
      </c>
      <c r="N86" s="59">
        <f t="shared" si="54"/>
        <v>61.20360236668639</v>
      </c>
      <c r="O86" s="82">
        <f t="shared" si="42"/>
        <v>-65.632693590323129</v>
      </c>
      <c r="P86" s="31">
        <f>Taulukko5[[#This Row],[Tasaus 2023, €/asukas]]*Taulukko5[[#This Row],[Asukasluku 31.12.2022]]</f>
        <v>271343.85647339007</v>
      </c>
      <c r="Q86" s="31">
        <f>Taulukko5[[#This Row],[Tasaus 2024, €/asukas]]*Taulukko5[[#This Row],[Asukasluku 31.12.2022]]</f>
        <v>202829.45514954472</v>
      </c>
      <c r="R86" s="31">
        <f>Taulukko5[[#This Row],[Tasaus 2025, €/asukas]]*Taulukko5[[#This Row],[Asukasluku 31.12.2022]]</f>
        <v>138686.8808685776</v>
      </c>
      <c r="S86" s="31">
        <f>Taulukko5[[#This Row],[Tasaus 2026, €/asukas]]*Taulukko5[[#This Row],[Asukasluku 31.12.2022]]</f>
        <v>75703.905693674926</v>
      </c>
      <c r="T86" s="31">
        <f>Taulukko5[[#This Row],[Tasaus 2027, €/asukas]]*Taulukko5[[#This Row],[Asukasluku 31.12.2022]]</f>
        <v>15575.980319916343</v>
      </c>
      <c r="U86" s="62">
        <f t="shared" si="55"/>
        <v>4.153902904485534</v>
      </c>
      <c r="V86" s="31">
        <f t="shared" si="56"/>
        <v>-14.540340294380862</v>
      </c>
      <c r="W86" s="31">
        <f t="shared" si="57"/>
        <v>-32.041724818519235</v>
      </c>
      <c r="X86" s="31">
        <f t="shared" si="58"/>
        <v>-49.226711223676858</v>
      </c>
      <c r="Y86" s="94">
        <f t="shared" si="59"/>
        <v>-65.632693590323129</v>
      </c>
      <c r="Z86" s="105">
        <v>21.5</v>
      </c>
      <c r="AA86" s="33">
        <f t="shared" si="61"/>
        <v>8.86</v>
      </c>
      <c r="AB86" s="32">
        <f t="shared" si="43"/>
        <v>-12.64</v>
      </c>
      <c r="AC86" s="31">
        <v>141.26553365034954</v>
      </c>
      <c r="AD86" s="15">
        <f t="shared" si="44"/>
        <v>-2.9404928414930854E-2</v>
      </c>
      <c r="AE86" s="15">
        <f t="shared" si="45"/>
        <v>0.10292914286063637</v>
      </c>
      <c r="AF86" s="15">
        <f t="shared" si="46"/>
        <v>0.22681912558959105</v>
      </c>
      <c r="AG86" s="15">
        <f t="shared" si="47"/>
        <v>0.34846936794589495</v>
      </c>
      <c r="AH86" s="106">
        <f t="shared" si="48"/>
        <v>0.46460514390419205</v>
      </c>
    </row>
    <row r="87" spans="1:34" ht="15.75" x14ac:dyDescent="0.25">
      <c r="A87" s="24">
        <v>230</v>
      </c>
      <c r="B87" s="25" t="s">
        <v>80</v>
      </c>
      <c r="C87" s="24">
        <v>4</v>
      </c>
      <c r="D87" s="24">
        <v>25</v>
      </c>
      <c r="E87" s="30">
        <f>'Tasapainon muutos, pl. tasaus'!D80</f>
        <v>2240</v>
      </c>
      <c r="F87" s="62">
        <v>-156.84068579156551</v>
      </c>
      <c r="G87" s="31">
        <v>-141.62752039829459</v>
      </c>
      <c r="H87" s="59">
        <f t="shared" si="60"/>
        <v>15.213165393270913</v>
      </c>
      <c r="I87" s="62">
        <f t="shared" si="49"/>
        <v>-11.059262488785379</v>
      </c>
      <c r="J87" s="31">
        <f t="shared" si="50"/>
        <v>0.24649431234822922</v>
      </c>
      <c r="K87" s="31">
        <f t="shared" si="51"/>
        <v>-2.0417248185192354</v>
      </c>
      <c r="L87" s="31">
        <f t="shared" si="52"/>
        <v>-4.2267112236768547</v>
      </c>
      <c r="M87" s="31">
        <f t="shared" si="53"/>
        <v>-5.6326935903231243</v>
      </c>
      <c r="N87" s="59">
        <f t="shared" si="54"/>
        <v>-147.26021398861772</v>
      </c>
      <c r="O87" s="82">
        <f t="shared" si="42"/>
        <v>9.580471802947784</v>
      </c>
      <c r="P87" s="31">
        <f>Taulukko5[[#This Row],[Tasaus 2023, €/asukas]]*Taulukko5[[#This Row],[Asukasluku 31.12.2022]]</f>
        <v>-24772.747974879247</v>
      </c>
      <c r="Q87" s="31">
        <f>Taulukko5[[#This Row],[Tasaus 2024, €/asukas]]*Taulukko5[[#This Row],[Asukasluku 31.12.2022]]</f>
        <v>552.14725966003346</v>
      </c>
      <c r="R87" s="31">
        <f>Taulukko5[[#This Row],[Tasaus 2025, €/asukas]]*Taulukko5[[#This Row],[Asukasluku 31.12.2022]]</f>
        <v>-4573.4635934830876</v>
      </c>
      <c r="S87" s="31">
        <f>Taulukko5[[#This Row],[Tasaus 2026, €/asukas]]*Taulukko5[[#This Row],[Asukasluku 31.12.2022]]</f>
        <v>-9467.8331410361552</v>
      </c>
      <c r="T87" s="31">
        <f>Taulukko5[[#This Row],[Tasaus 2027, €/asukas]]*Taulukko5[[#This Row],[Asukasluku 31.12.2022]]</f>
        <v>-12617.233642323799</v>
      </c>
      <c r="U87" s="62">
        <f t="shared" si="55"/>
        <v>4.153902904485534</v>
      </c>
      <c r="V87" s="31">
        <f t="shared" si="56"/>
        <v>15.459659705619142</v>
      </c>
      <c r="W87" s="31">
        <f t="shared" si="57"/>
        <v>13.171440574751678</v>
      </c>
      <c r="X87" s="31">
        <f t="shared" si="58"/>
        <v>10.986454169594058</v>
      </c>
      <c r="Y87" s="94">
        <f t="shared" si="59"/>
        <v>9.5804718029477876</v>
      </c>
      <c r="Z87" s="105">
        <v>20.5</v>
      </c>
      <c r="AA87" s="33">
        <f t="shared" si="61"/>
        <v>7.8599999999999994</v>
      </c>
      <c r="AB87" s="32">
        <f t="shared" si="43"/>
        <v>-12.64</v>
      </c>
      <c r="AC87" s="31">
        <v>137.955445319635</v>
      </c>
      <c r="AD87" s="15">
        <f t="shared" si="44"/>
        <v>-3.0110467150181529E-2</v>
      </c>
      <c r="AE87" s="15">
        <f t="shared" si="45"/>
        <v>-0.11206270016960897</v>
      </c>
      <c r="AF87" s="15">
        <f t="shared" si="46"/>
        <v>-9.547604695294333E-2</v>
      </c>
      <c r="AG87" s="15">
        <f t="shared" si="47"/>
        <v>-7.9637698563757756E-2</v>
      </c>
      <c r="AH87" s="106">
        <f t="shared" si="48"/>
        <v>-6.9446130094759029E-2</v>
      </c>
    </row>
    <row r="88" spans="1:34" ht="15.75" x14ac:dyDescent="0.25">
      <c r="A88" s="24">
        <v>231</v>
      </c>
      <c r="B88" s="25" t="s">
        <v>81</v>
      </c>
      <c r="C88" s="24">
        <v>15</v>
      </c>
      <c r="D88" s="24">
        <v>26</v>
      </c>
      <c r="E88" s="30">
        <f>'Tasapainon muutos, pl. tasaus'!D81</f>
        <v>1256</v>
      </c>
      <c r="F88" s="62">
        <v>-347.71448107875858</v>
      </c>
      <c r="G88" s="31">
        <v>79.871992736431963</v>
      </c>
      <c r="H88" s="59">
        <f t="shared" si="60"/>
        <v>427.58647381519052</v>
      </c>
      <c r="I88" s="62">
        <f t="shared" si="49"/>
        <v>-423.43257091070495</v>
      </c>
      <c r="J88" s="31">
        <f t="shared" si="50"/>
        <v>-412.1268141095714</v>
      </c>
      <c r="K88" s="31">
        <f t="shared" si="51"/>
        <v>-399.62819863370976</v>
      </c>
      <c r="L88" s="31">
        <f t="shared" si="52"/>
        <v>-386.81318503886735</v>
      </c>
      <c r="M88" s="31">
        <f t="shared" si="53"/>
        <v>-373.21916740551364</v>
      </c>
      <c r="N88" s="59">
        <f t="shared" si="54"/>
        <v>-293.34717466908171</v>
      </c>
      <c r="O88" s="82">
        <f t="shared" si="42"/>
        <v>54.367306409676871</v>
      </c>
      <c r="P88" s="31">
        <f>Taulukko5[[#This Row],[Tasaus 2023, €/asukas]]*Taulukko5[[#This Row],[Asukasluku 31.12.2022]]</f>
        <v>-531831.30906384543</v>
      </c>
      <c r="Q88" s="31">
        <f>Taulukko5[[#This Row],[Tasaus 2024, €/asukas]]*Taulukko5[[#This Row],[Asukasluku 31.12.2022]]</f>
        <v>-517631.27852162166</v>
      </c>
      <c r="R88" s="31">
        <f>Taulukko5[[#This Row],[Tasaus 2025, €/asukas]]*Taulukko5[[#This Row],[Asukasluku 31.12.2022]]</f>
        <v>-501933.01748393947</v>
      </c>
      <c r="S88" s="31">
        <f>Taulukko5[[#This Row],[Tasaus 2026, €/asukas]]*Taulukko5[[#This Row],[Asukasluku 31.12.2022]]</f>
        <v>-485837.36040881736</v>
      </c>
      <c r="T88" s="31">
        <f>Taulukko5[[#This Row],[Tasaus 2027, €/asukas]]*Taulukko5[[#This Row],[Asukasluku 31.12.2022]]</f>
        <v>-468763.27426132513</v>
      </c>
      <c r="U88" s="62">
        <f t="shared" si="55"/>
        <v>4.1539029044855624</v>
      </c>
      <c r="V88" s="31">
        <f t="shared" si="56"/>
        <v>15.459659705619117</v>
      </c>
      <c r="W88" s="31">
        <f t="shared" si="57"/>
        <v>27.958275181480758</v>
      </c>
      <c r="X88" s="31">
        <f t="shared" si="58"/>
        <v>40.77328877632317</v>
      </c>
      <c r="Y88" s="94">
        <f t="shared" si="59"/>
        <v>54.367306409676871</v>
      </c>
      <c r="Z88" s="105">
        <v>23</v>
      </c>
      <c r="AA88" s="33">
        <f t="shared" si="61"/>
        <v>10.36</v>
      </c>
      <c r="AB88" s="32">
        <f t="shared" si="43"/>
        <v>-12.64</v>
      </c>
      <c r="AC88" s="31">
        <v>184.25158589304232</v>
      </c>
      <c r="AD88" s="15">
        <f t="shared" si="44"/>
        <v>-2.2544733519400451E-2</v>
      </c>
      <c r="AE88" s="15">
        <f t="shared" si="45"/>
        <v>-8.3905164944378927E-2</v>
      </c>
      <c r="AF88" s="15">
        <f t="shared" si="46"/>
        <v>-0.15173967185123977</v>
      </c>
      <c r="AG88" s="15">
        <f t="shared" si="47"/>
        <v>-0.22129138579025304</v>
      </c>
      <c r="AH88" s="106">
        <f t="shared" si="48"/>
        <v>-0.29507103641016685</v>
      </c>
    </row>
    <row r="89" spans="1:34" ht="15.75" x14ac:dyDescent="0.25">
      <c r="A89" s="24">
        <v>232</v>
      </c>
      <c r="B89" s="25" t="s">
        <v>82</v>
      </c>
      <c r="C89" s="24">
        <v>14</v>
      </c>
      <c r="D89" s="24">
        <v>23</v>
      </c>
      <c r="E89" s="30">
        <f>'Tasapainon muutos, pl. tasaus'!D82</f>
        <v>12750</v>
      </c>
      <c r="F89" s="62">
        <v>-56.861874686775252</v>
      </c>
      <c r="G89" s="31">
        <v>-28.113449411270082</v>
      </c>
      <c r="H89" s="59">
        <f t="shared" si="60"/>
        <v>28.74842527550517</v>
      </c>
      <c r="I89" s="62">
        <f t="shared" si="49"/>
        <v>-24.594522371019636</v>
      </c>
      <c r="J89" s="31">
        <f t="shared" si="50"/>
        <v>-13.288765569886028</v>
      </c>
      <c r="K89" s="31">
        <f t="shared" si="51"/>
        <v>-2.0417248185192354</v>
      </c>
      <c r="L89" s="31">
        <f t="shared" si="52"/>
        <v>-4.2267112236768547</v>
      </c>
      <c r="M89" s="31">
        <f t="shared" si="53"/>
        <v>-5.6326935903231243</v>
      </c>
      <c r="N89" s="59">
        <f t="shared" si="54"/>
        <v>-33.746143001593204</v>
      </c>
      <c r="O89" s="82">
        <f t="shared" si="42"/>
        <v>23.115731685182048</v>
      </c>
      <c r="P89" s="31">
        <f>Taulukko5[[#This Row],[Tasaus 2023, €/asukas]]*Taulukko5[[#This Row],[Asukasluku 31.12.2022]]</f>
        <v>-313580.16023050033</v>
      </c>
      <c r="Q89" s="31">
        <f>Taulukko5[[#This Row],[Tasaus 2024, €/asukas]]*Taulukko5[[#This Row],[Asukasluku 31.12.2022]]</f>
        <v>-169431.76101604686</v>
      </c>
      <c r="R89" s="31">
        <f>Taulukko5[[#This Row],[Tasaus 2025, €/asukas]]*Taulukko5[[#This Row],[Asukasluku 31.12.2022]]</f>
        <v>-26031.99143612025</v>
      </c>
      <c r="S89" s="31">
        <f>Taulukko5[[#This Row],[Tasaus 2026, €/asukas]]*Taulukko5[[#This Row],[Asukasluku 31.12.2022]]</f>
        <v>-53890.5681018799</v>
      </c>
      <c r="T89" s="31">
        <f>Taulukko5[[#This Row],[Tasaus 2027, €/asukas]]*Taulukko5[[#This Row],[Asukasluku 31.12.2022]]</f>
        <v>-71816.843276619838</v>
      </c>
      <c r="U89" s="62">
        <f t="shared" si="55"/>
        <v>4.153902904485534</v>
      </c>
      <c r="V89" s="31">
        <f t="shared" si="56"/>
        <v>15.459659705619142</v>
      </c>
      <c r="W89" s="31">
        <f t="shared" si="57"/>
        <v>26.706700456985935</v>
      </c>
      <c r="X89" s="31">
        <f t="shared" si="58"/>
        <v>24.521714051828315</v>
      </c>
      <c r="Y89" s="94">
        <f t="shared" si="59"/>
        <v>23.115731685182045</v>
      </c>
      <c r="Z89" s="105">
        <v>22</v>
      </c>
      <c r="AA89" s="33">
        <f t="shared" si="61"/>
        <v>9.36</v>
      </c>
      <c r="AB89" s="32">
        <f t="shared" si="43"/>
        <v>-12.64</v>
      </c>
      <c r="AC89" s="31">
        <v>151.68528386881368</v>
      </c>
      <c r="AD89" s="15">
        <f t="shared" si="44"/>
        <v>-2.738500926746508E-2</v>
      </c>
      <c r="AE89" s="15">
        <f t="shared" si="45"/>
        <v>-0.10191931155951529</v>
      </c>
      <c r="AF89" s="15">
        <f t="shared" si="46"/>
        <v>-0.17606652257765132</v>
      </c>
      <c r="AG89" s="15">
        <f t="shared" si="47"/>
        <v>-0.16166178699995795</v>
      </c>
      <c r="AH89" s="106">
        <f t="shared" si="48"/>
        <v>-0.15239271137979268</v>
      </c>
    </row>
    <row r="90" spans="1:34" ht="15.75" x14ac:dyDescent="0.25">
      <c r="A90" s="24">
        <v>233</v>
      </c>
      <c r="B90" s="25" t="s">
        <v>83</v>
      </c>
      <c r="C90" s="24">
        <v>14</v>
      </c>
      <c r="D90" s="24">
        <v>23</v>
      </c>
      <c r="E90" s="30">
        <f>'Tasapainon muutos, pl. tasaus'!D83</f>
        <v>15116</v>
      </c>
      <c r="F90" s="62">
        <v>106.82669743048049</v>
      </c>
      <c r="G90" s="31">
        <v>76.205017723268782</v>
      </c>
      <c r="H90" s="59">
        <f t="shared" si="60"/>
        <v>-30.621679707211712</v>
      </c>
      <c r="I90" s="62">
        <f t="shared" si="49"/>
        <v>34.775582611697246</v>
      </c>
      <c r="J90" s="31">
        <f t="shared" si="50"/>
        <v>16.081339412830854</v>
      </c>
      <c r="K90" s="31">
        <f t="shared" si="51"/>
        <v>-1.4200451113075236</v>
      </c>
      <c r="L90" s="31">
        <f t="shared" si="52"/>
        <v>-4.2267112236768547</v>
      </c>
      <c r="M90" s="31">
        <f t="shared" si="53"/>
        <v>-5.6326935903231243</v>
      </c>
      <c r="N90" s="59">
        <f t="shared" si="54"/>
        <v>70.572324132945653</v>
      </c>
      <c r="O90" s="82">
        <f t="shared" si="42"/>
        <v>-36.254373297534841</v>
      </c>
      <c r="P90" s="31">
        <f>Taulukko5[[#This Row],[Tasaus 2023, €/asukas]]*Taulukko5[[#This Row],[Asukasluku 31.12.2022]]</f>
        <v>525667.70675841556</v>
      </c>
      <c r="Q90" s="31">
        <f>Taulukko5[[#This Row],[Tasaus 2024, €/asukas]]*Taulukko5[[#This Row],[Asukasluku 31.12.2022]]</f>
        <v>243085.5265643512</v>
      </c>
      <c r="R90" s="31">
        <f>Taulukko5[[#This Row],[Tasaus 2025, €/asukas]]*Taulukko5[[#This Row],[Asukasluku 31.12.2022]]</f>
        <v>-21465.401902524529</v>
      </c>
      <c r="S90" s="31">
        <f>Taulukko5[[#This Row],[Tasaus 2026, €/asukas]]*Taulukko5[[#This Row],[Asukasluku 31.12.2022]]</f>
        <v>-63890.966857099338</v>
      </c>
      <c r="T90" s="31">
        <f>Taulukko5[[#This Row],[Tasaus 2027, €/asukas]]*Taulukko5[[#This Row],[Asukasluku 31.12.2022]]</f>
        <v>-85143.796311324346</v>
      </c>
      <c r="U90" s="62">
        <f t="shared" si="55"/>
        <v>4.153902904485534</v>
      </c>
      <c r="V90" s="31">
        <f t="shared" si="56"/>
        <v>-14.540340294380858</v>
      </c>
      <c r="W90" s="31">
        <f t="shared" si="57"/>
        <v>-32.041724818519235</v>
      </c>
      <c r="X90" s="31">
        <f t="shared" si="58"/>
        <v>-34.84839093088857</v>
      </c>
      <c r="Y90" s="94">
        <f t="shared" si="59"/>
        <v>-36.254373297534833</v>
      </c>
      <c r="Z90" s="105">
        <v>21.75</v>
      </c>
      <c r="AA90" s="33">
        <f t="shared" si="61"/>
        <v>9.11</v>
      </c>
      <c r="AB90" s="32">
        <f t="shared" si="43"/>
        <v>-12.64</v>
      </c>
      <c r="AC90" s="31">
        <v>158.05587922005054</v>
      </c>
      <c r="AD90" s="15">
        <f t="shared" si="44"/>
        <v>-2.6281229935789577E-2</v>
      </c>
      <c r="AE90" s="15">
        <f t="shared" si="45"/>
        <v>9.199493474163857E-2</v>
      </c>
      <c r="AF90" s="15">
        <f t="shared" si="46"/>
        <v>0.20272403011285459</v>
      </c>
      <c r="AG90" s="15">
        <f t="shared" si="47"/>
        <v>0.2204814594866889</v>
      </c>
      <c r="AH90" s="106">
        <f t="shared" si="48"/>
        <v>0.22937693603323869</v>
      </c>
    </row>
    <row r="91" spans="1:34" ht="15.75" x14ac:dyDescent="0.25">
      <c r="A91" s="24">
        <v>235</v>
      </c>
      <c r="B91" s="25" t="s">
        <v>84</v>
      </c>
      <c r="C91" s="24">
        <v>33</v>
      </c>
      <c r="D91" s="24">
        <v>24</v>
      </c>
      <c r="E91" s="30">
        <f>'Tasapainon muutos, pl. tasaus'!D84</f>
        <v>10284</v>
      </c>
      <c r="F91" s="62">
        <v>694.17739677173017</v>
      </c>
      <c r="G91" s="31">
        <v>385.70783846450587</v>
      </c>
      <c r="H91" s="59">
        <f t="shared" si="60"/>
        <v>-308.4695583072243</v>
      </c>
      <c r="I91" s="62">
        <f t="shared" si="49"/>
        <v>312.62346121170981</v>
      </c>
      <c r="J91" s="31">
        <f t="shared" si="50"/>
        <v>293.92921801284342</v>
      </c>
      <c r="K91" s="31">
        <f t="shared" si="51"/>
        <v>276.42783348870506</v>
      </c>
      <c r="L91" s="31">
        <f t="shared" si="52"/>
        <v>259.24284708354747</v>
      </c>
      <c r="M91" s="31">
        <f t="shared" si="53"/>
        <v>242.83686471690118</v>
      </c>
      <c r="N91" s="59">
        <f t="shared" si="54"/>
        <v>628.54470318140704</v>
      </c>
      <c r="O91" s="82">
        <f t="shared" si="42"/>
        <v>-65.632693590323129</v>
      </c>
      <c r="P91" s="31">
        <f>Taulukko5[[#This Row],[Tasaus 2023, €/asukas]]*Taulukko5[[#This Row],[Asukasluku 31.12.2022]]</f>
        <v>3215019.6751012239</v>
      </c>
      <c r="Q91" s="31">
        <f>Taulukko5[[#This Row],[Tasaus 2024, €/asukas]]*Taulukko5[[#This Row],[Asukasluku 31.12.2022]]</f>
        <v>3022768.0780440816</v>
      </c>
      <c r="R91" s="31">
        <f>Taulukko5[[#This Row],[Tasaus 2025, €/asukas]]*Taulukko5[[#This Row],[Asukasluku 31.12.2022]]</f>
        <v>2842783.8395978427</v>
      </c>
      <c r="S91" s="31">
        <f>Taulukko5[[#This Row],[Tasaus 2026, €/asukas]]*Taulukko5[[#This Row],[Asukasluku 31.12.2022]]</f>
        <v>2666053.4394072024</v>
      </c>
      <c r="T91" s="31">
        <f>Taulukko5[[#This Row],[Tasaus 2027, €/asukas]]*Taulukko5[[#This Row],[Asukasluku 31.12.2022]]</f>
        <v>2497334.3167486116</v>
      </c>
      <c r="U91" s="62">
        <f t="shared" si="55"/>
        <v>4.1539029044855056</v>
      </c>
      <c r="V91" s="31">
        <f t="shared" si="56"/>
        <v>-14.540340294380883</v>
      </c>
      <c r="W91" s="31">
        <f t="shared" si="57"/>
        <v>-32.041724818519242</v>
      </c>
      <c r="X91" s="31">
        <f t="shared" si="58"/>
        <v>-49.22671122367683</v>
      </c>
      <c r="Y91" s="94">
        <f t="shared" si="59"/>
        <v>-65.632693590323129</v>
      </c>
      <c r="Z91" s="105">
        <v>17</v>
      </c>
      <c r="AA91" s="33">
        <f t="shared" si="61"/>
        <v>4.3599999999999994</v>
      </c>
      <c r="AB91" s="32">
        <f t="shared" si="43"/>
        <v>-12.64</v>
      </c>
      <c r="AC91" s="31">
        <v>421.86038674914448</v>
      </c>
      <c r="AD91" s="15">
        <f t="shared" si="44"/>
        <v>-9.8466294417816173E-3</v>
      </c>
      <c r="AE91" s="15">
        <f t="shared" si="45"/>
        <v>3.4467185711435776E-2</v>
      </c>
      <c r="AF91" s="15">
        <f t="shared" si="46"/>
        <v>7.5953386060807287E-2</v>
      </c>
      <c r="AG91" s="15">
        <f t="shared" si="47"/>
        <v>0.11668957970436095</v>
      </c>
      <c r="AH91" s="106">
        <f t="shared" si="48"/>
        <v>0.1555791812928646</v>
      </c>
    </row>
    <row r="92" spans="1:34" ht="15.75" x14ac:dyDescent="0.25">
      <c r="A92" s="24">
        <v>236</v>
      </c>
      <c r="B92" s="25" t="s">
        <v>85</v>
      </c>
      <c r="C92" s="24">
        <v>16</v>
      </c>
      <c r="D92" s="24">
        <v>25</v>
      </c>
      <c r="E92" s="30">
        <f>'Tasapainon muutos, pl. tasaus'!D85</f>
        <v>4198</v>
      </c>
      <c r="F92" s="62">
        <v>326.0662017369491</v>
      </c>
      <c r="G92" s="31">
        <v>404.04544190304438</v>
      </c>
      <c r="H92" s="59">
        <f t="shared" si="60"/>
        <v>77.979240166095281</v>
      </c>
      <c r="I92" s="62">
        <f t="shared" si="49"/>
        <v>-73.825337261609747</v>
      </c>
      <c r="J92" s="31">
        <f t="shared" si="50"/>
        <v>-62.519580460476142</v>
      </c>
      <c r="K92" s="31">
        <f t="shared" si="51"/>
        <v>-50.020964984614515</v>
      </c>
      <c r="L92" s="31">
        <f t="shared" si="52"/>
        <v>-37.205951389772139</v>
      </c>
      <c r="M92" s="31">
        <f t="shared" si="53"/>
        <v>-23.611933756418406</v>
      </c>
      <c r="N92" s="59">
        <f t="shared" si="54"/>
        <v>380.43350814662597</v>
      </c>
      <c r="O92" s="82">
        <f t="shared" si="42"/>
        <v>54.367306409676871</v>
      </c>
      <c r="P92" s="31">
        <f>Taulukko5[[#This Row],[Tasaus 2023, €/asukas]]*Taulukko5[[#This Row],[Asukasluku 31.12.2022]]</f>
        <v>-309918.76582423772</v>
      </c>
      <c r="Q92" s="31">
        <f>Taulukko5[[#This Row],[Tasaus 2024, €/asukas]]*Taulukko5[[#This Row],[Asukasluku 31.12.2022]]</f>
        <v>-262457.19877307885</v>
      </c>
      <c r="R92" s="31">
        <f>Taulukko5[[#This Row],[Tasaus 2025, €/asukas]]*Taulukko5[[#This Row],[Asukasluku 31.12.2022]]</f>
        <v>-209988.01100541174</v>
      </c>
      <c r="S92" s="31">
        <f>Taulukko5[[#This Row],[Tasaus 2026, €/asukas]]*Taulukko5[[#This Row],[Asukasluku 31.12.2022]]</f>
        <v>-156190.58393426344</v>
      </c>
      <c r="T92" s="31">
        <f>Taulukko5[[#This Row],[Tasaus 2027, €/asukas]]*Taulukko5[[#This Row],[Asukasluku 31.12.2022]]</f>
        <v>-99122.897909444466</v>
      </c>
      <c r="U92" s="62">
        <f t="shared" si="55"/>
        <v>4.153902904485534</v>
      </c>
      <c r="V92" s="31">
        <f t="shared" si="56"/>
        <v>15.459659705619138</v>
      </c>
      <c r="W92" s="31">
        <f t="shared" si="57"/>
        <v>27.958275181480765</v>
      </c>
      <c r="X92" s="31">
        <f t="shared" si="58"/>
        <v>40.773288776323142</v>
      </c>
      <c r="Y92" s="94">
        <f t="shared" si="59"/>
        <v>54.367306409676871</v>
      </c>
      <c r="Z92" s="105">
        <v>22</v>
      </c>
      <c r="AA92" s="33">
        <f t="shared" si="61"/>
        <v>9.36</v>
      </c>
      <c r="AB92" s="32">
        <f t="shared" si="43"/>
        <v>-12.64</v>
      </c>
      <c r="AC92" s="31">
        <v>152.62507430553492</v>
      </c>
      <c r="AD92" s="15">
        <f t="shared" si="44"/>
        <v>-2.7216385796281269E-2</v>
      </c>
      <c r="AE92" s="15">
        <f t="shared" si="45"/>
        <v>-0.10129174236908789</v>
      </c>
      <c r="AF92" s="15">
        <f t="shared" si="46"/>
        <v>-0.18318271298929589</v>
      </c>
      <c r="AG92" s="15">
        <f t="shared" si="47"/>
        <v>-0.26714672514884735</v>
      </c>
      <c r="AH92" s="106">
        <f t="shared" si="48"/>
        <v>-0.35621477438786248</v>
      </c>
    </row>
    <row r="93" spans="1:34" ht="15.75" x14ac:dyDescent="0.25">
      <c r="A93" s="24">
        <v>239</v>
      </c>
      <c r="B93" s="25" t="s">
        <v>86</v>
      </c>
      <c r="C93" s="24">
        <v>11</v>
      </c>
      <c r="D93" s="24">
        <v>25</v>
      </c>
      <c r="E93" s="30">
        <f>'Tasapainon muutos, pl. tasaus'!D86</f>
        <v>2029</v>
      </c>
      <c r="F93" s="62">
        <v>2.7853619211788039</v>
      </c>
      <c r="G93" s="31">
        <v>122.95335959796893</v>
      </c>
      <c r="H93" s="59">
        <f t="shared" si="60"/>
        <v>120.16799767679012</v>
      </c>
      <c r="I93" s="62">
        <f t="shared" si="49"/>
        <v>-116.01409477230459</v>
      </c>
      <c r="J93" s="31">
        <f t="shared" si="50"/>
        <v>-104.70833797117098</v>
      </c>
      <c r="K93" s="31">
        <f t="shared" si="51"/>
        <v>-92.209722495309364</v>
      </c>
      <c r="L93" s="31">
        <f t="shared" si="52"/>
        <v>-79.394708900466981</v>
      </c>
      <c r="M93" s="31">
        <f t="shared" si="53"/>
        <v>-65.800691267113251</v>
      </c>
      <c r="N93" s="59">
        <f t="shared" si="54"/>
        <v>57.152668330855676</v>
      </c>
      <c r="O93" s="82">
        <f t="shared" si="42"/>
        <v>54.367306409676871</v>
      </c>
      <c r="P93" s="31">
        <f>Taulukko5[[#This Row],[Tasaus 2023, €/asukas]]*Taulukko5[[#This Row],[Asukasluku 31.12.2022]]</f>
        <v>-235392.59829300601</v>
      </c>
      <c r="Q93" s="31">
        <f>Taulukko5[[#This Row],[Tasaus 2024, €/asukas]]*Taulukko5[[#This Row],[Asukasluku 31.12.2022]]</f>
        <v>-212453.2177435059</v>
      </c>
      <c r="R93" s="31">
        <f>Taulukko5[[#This Row],[Tasaus 2025, €/asukas]]*Taulukko5[[#This Row],[Asukasluku 31.12.2022]]</f>
        <v>-187093.52694298269</v>
      </c>
      <c r="S93" s="31">
        <f>Taulukko5[[#This Row],[Tasaus 2026, €/asukas]]*Taulukko5[[#This Row],[Asukasluku 31.12.2022]]</f>
        <v>-161091.8643590475</v>
      </c>
      <c r="T93" s="31">
        <f>Taulukko5[[#This Row],[Tasaus 2027, €/asukas]]*Taulukko5[[#This Row],[Asukasluku 31.12.2022]]</f>
        <v>-133509.60258097277</v>
      </c>
      <c r="U93" s="62">
        <f t="shared" si="55"/>
        <v>4.153902904485534</v>
      </c>
      <c r="V93" s="31">
        <f t="shared" si="56"/>
        <v>15.459659705619146</v>
      </c>
      <c r="W93" s="31">
        <f t="shared" si="57"/>
        <v>27.958275181480758</v>
      </c>
      <c r="X93" s="31">
        <f t="shared" si="58"/>
        <v>40.773288776323142</v>
      </c>
      <c r="Y93" s="94">
        <f t="shared" si="59"/>
        <v>54.367306409676871</v>
      </c>
      <c r="Z93" s="105">
        <v>20.500000000000004</v>
      </c>
      <c r="AA93" s="33">
        <f t="shared" si="61"/>
        <v>7.860000000000003</v>
      </c>
      <c r="AB93" s="32">
        <f t="shared" si="43"/>
        <v>-12.64</v>
      </c>
      <c r="AC93" s="31">
        <v>151.25952022491225</v>
      </c>
      <c r="AD93" s="15">
        <f t="shared" si="44"/>
        <v>-2.7462092292167613E-2</v>
      </c>
      <c r="AE93" s="15">
        <f t="shared" si="45"/>
        <v>-0.10220619292347166</v>
      </c>
      <c r="AF93" s="15">
        <f t="shared" si="46"/>
        <v>-0.18483646609422516</v>
      </c>
      <c r="AG93" s="15">
        <f t="shared" si="47"/>
        <v>-0.26955849599216058</v>
      </c>
      <c r="AH93" s="106">
        <f t="shared" si="48"/>
        <v>-0.35943064164712751</v>
      </c>
    </row>
    <row r="94" spans="1:34" ht="15.75" x14ac:dyDescent="0.25">
      <c r="A94" s="24">
        <v>240</v>
      </c>
      <c r="B94" s="25" t="s">
        <v>87</v>
      </c>
      <c r="C94" s="24">
        <v>19</v>
      </c>
      <c r="D94" s="24">
        <v>22</v>
      </c>
      <c r="E94" s="30">
        <f>'Tasapainon muutos, pl. tasaus'!D87</f>
        <v>19499</v>
      </c>
      <c r="F94" s="62">
        <v>-263.6359537089948</v>
      </c>
      <c r="G94" s="31">
        <v>-5.4153844672339995</v>
      </c>
      <c r="H94" s="59">
        <f t="shared" si="60"/>
        <v>258.22056924176081</v>
      </c>
      <c r="I94" s="62">
        <f t="shared" si="49"/>
        <v>-254.06666633727528</v>
      </c>
      <c r="J94" s="31">
        <f t="shared" si="50"/>
        <v>-242.76090953614167</v>
      </c>
      <c r="K94" s="31">
        <f t="shared" si="51"/>
        <v>-230.26229406028006</v>
      </c>
      <c r="L94" s="31">
        <f t="shared" si="52"/>
        <v>-217.44728046543767</v>
      </c>
      <c r="M94" s="31">
        <f t="shared" si="53"/>
        <v>-203.85326283208394</v>
      </c>
      <c r="N94" s="59">
        <f t="shared" si="54"/>
        <v>-209.26864729931793</v>
      </c>
      <c r="O94" s="82">
        <f t="shared" si="42"/>
        <v>54.367306409676871</v>
      </c>
      <c r="P94" s="31">
        <f>Taulukko5[[#This Row],[Tasaus 2023, €/asukas]]*Taulukko5[[#This Row],[Asukasluku 31.12.2022]]</f>
        <v>-4954045.9269105308</v>
      </c>
      <c r="Q94" s="31">
        <f>Taulukko5[[#This Row],[Tasaus 2024, €/asukas]]*Taulukko5[[#This Row],[Asukasluku 31.12.2022]]</f>
        <v>-4733594.9750452265</v>
      </c>
      <c r="R94" s="31">
        <f>Taulukko5[[#This Row],[Tasaus 2025, €/asukas]]*Taulukko5[[#This Row],[Asukasluku 31.12.2022]]</f>
        <v>-4489884.4718814008</v>
      </c>
      <c r="S94" s="31">
        <f>Taulukko5[[#This Row],[Tasaus 2026, €/asukas]]*Taulukko5[[#This Row],[Asukasluku 31.12.2022]]</f>
        <v>-4240004.521795569</v>
      </c>
      <c r="T94" s="31">
        <f>Taulukko5[[#This Row],[Tasaus 2027, €/asukas]]*Taulukko5[[#This Row],[Asukasluku 31.12.2022]]</f>
        <v>-3974934.7719628047</v>
      </c>
      <c r="U94" s="62">
        <f t="shared" si="55"/>
        <v>4.153902904485534</v>
      </c>
      <c r="V94" s="31">
        <f t="shared" si="56"/>
        <v>15.459659705619146</v>
      </c>
      <c r="W94" s="31">
        <f t="shared" si="57"/>
        <v>27.958275181480758</v>
      </c>
      <c r="X94" s="31">
        <f t="shared" si="58"/>
        <v>40.773288776323142</v>
      </c>
      <c r="Y94" s="94">
        <f t="shared" si="59"/>
        <v>54.367306409676871</v>
      </c>
      <c r="Z94" s="105">
        <v>21.750000000000004</v>
      </c>
      <c r="AA94" s="33">
        <f t="shared" si="61"/>
        <v>9.110000000000003</v>
      </c>
      <c r="AB94" s="32">
        <f t="shared" si="43"/>
        <v>-12.64</v>
      </c>
      <c r="AC94" s="31">
        <v>186.92890407147945</v>
      </c>
      <c r="AD94" s="15">
        <f t="shared" si="44"/>
        <v>-2.2221833082042407E-2</v>
      </c>
      <c r="AE94" s="15">
        <f t="shared" si="45"/>
        <v>-8.270342022498324E-2</v>
      </c>
      <c r="AF94" s="15">
        <f t="shared" si="46"/>
        <v>-0.14956635690106992</v>
      </c>
      <c r="AG94" s="15">
        <f t="shared" si="47"/>
        <v>-0.2181219056456454</v>
      </c>
      <c r="AH94" s="106">
        <f t="shared" si="48"/>
        <v>-0.29084483579322457</v>
      </c>
    </row>
    <row r="95" spans="1:34" ht="15.75" x14ac:dyDescent="0.25">
      <c r="A95" s="24">
        <v>241</v>
      </c>
      <c r="B95" s="25" t="s">
        <v>88</v>
      </c>
      <c r="C95" s="24">
        <v>19</v>
      </c>
      <c r="D95" s="24">
        <v>24</v>
      </c>
      <c r="E95" s="30">
        <f>'Tasapainon muutos, pl. tasaus'!D88</f>
        <v>7771</v>
      </c>
      <c r="F95" s="62">
        <v>14.144784802857851</v>
      </c>
      <c r="G95" s="31">
        <v>173.24404774842898</v>
      </c>
      <c r="H95" s="59">
        <f t="shared" si="60"/>
        <v>159.09926294557113</v>
      </c>
      <c r="I95" s="62">
        <f t="shared" si="49"/>
        <v>-154.94536004108559</v>
      </c>
      <c r="J95" s="31">
        <f t="shared" si="50"/>
        <v>-143.63960323995198</v>
      </c>
      <c r="K95" s="31">
        <f t="shared" si="51"/>
        <v>-131.14098776409037</v>
      </c>
      <c r="L95" s="31">
        <f t="shared" si="52"/>
        <v>-118.32597416924798</v>
      </c>
      <c r="M95" s="31">
        <f t="shared" si="53"/>
        <v>-104.73195653589426</v>
      </c>
      <c r="N95" s="59">
        <f t="shared" si="54"/>
        <v>68.512091212534727</v>
      </c>
      <c r="O95" s="82">
        <f t="shared" si="42"/>
        <v>54.367306409676878</v>
      </c>
      <c r="P95" s="31">
        <f>Taulukko5[[#This Row],[Tasaus 2023, €/asukas]]*Taulukko5[[#This Row],[Asukasluku 31.12.2022]]</f>
        <v>-1204080.3928792761</v>
      </c>
      <c r="Q95" s="31">
        <f>Taulukko5[[#This Row],[Tasaus 2024, €/asukas]]*Taulukko5[[#This Row],[Asukasluku 31.12.2022]]</f>
        <v>-1116223.3567776668</v>
      </c>
      <c r="R95" s="31">
        <f>Taulukko5[[#This Row],[Tasaus 2025, €/asukas]]*Taulukko5[[#This Row],[Asukasluku 31.12.2022]]</f>
        <v>-1019096.6159147463</v>
      </c>
      <c r="S95" s="31">
        <f>Taulukko5[[#This Row],[Tasaus 2026, €/asukas]]*Taulukko5[[#This Row],[Asukasluku 31.12.2022]]</f>
        <v>-919511.14526922605</v>
      </c>
      <c r="T95" s="31">
        <f>Taulukko5[[#This Row],[Tasaus 2027, €/asukas]]*Taulukko5[[#This Row],[Asukasluku 31.12.2022]]</f>
        <v>-813872.0342404343</v>
      </c>
      <c r="U95" s="62">
        <f t="shared" si="55"/>
        <v>4.153902904485534</v>
      </c>
      <c r="V95" s="31">
        <f t="shared" si="56"/>
        <v>15.459659705619146</v>
      </c>
      <c r="W95" s="31">
        <f t="shared" si="57"/>
        <v>27.958275181480758</v>
      </c>
      <c r="X95" s="31">
        <f t="shared" si="58"/>
        <v>40.773288776323142</v>
      </c>
      <c r="Y95" s="94">
        <f t="shared" si="59"/>
        <v>54.367306409676871</v>
      </c>
      <c r="Z95" s="105">
        <v>21.25</v>
      </c>
      <c r="AA95" s="33">
        <f t="shared" si="61"/>
        <v>8.61</v>
      </c>
      <c r="AB95" s="32">
        <f t="shared" si="43"/>
        <v>-12.64</v>
      </c>
      <c r="AC95" s="31">
        <v>201.76396592907469</v>
      </c>
      <c r="AD95" s="15">
        <f t="shared" si="44"/>
        <v>-2.058793246533298E-2</v>
      </c>
      <c r="AE95" s="15">
        <f t="shared" si="45"/>
        <v>-7.6622501121204278E-2</v>
      </c>
      <c r="AF95" s="15">
        <f t="shared" si="46"/>
        <v>-0.1385692190017162</v>
      </c>
      <c r="AG95" s="15">
        <f t="shared" si="47"/>
        <v>-0.20208409657577817</v>
      </c>
      <c r="AH95" s="106">
        <f t="shared" si="48"/>
        <v>-0.26945994127012951</v>
      </c>
    </row>
    <row r="96" spans="1:34" ht="15.75" x14ac:dyDescent="0.25">
      <c r="A96" s="24">
        <v>244</v>
      </c>
      <c r="B96" s="25" t="s">
        <v>89</v>
      </c>
      <c r="C96" s="24">
        <v>17</v>
      </c>
      <c r="D96" s="24">
        <v>23</v>
      </c>
      <c r="E96" s="30">
        <f>'Tasapainon muutos, pl. tasaus'!D89</f>
        <v>19300</v>
      </c>
      <c r="F96" s="62">
        <v>86.295266159636981</v>
      </c>
      <c r="G96" s="31">
        <v>123.67709645272228</v>
      </c>
      <c r="H96" s="59">
        <f t="shared" si="60"/>
        <v>37.381830293085301</v>
      </c>
      <c r="I96" s="62">
        <f t="shared" si="49"/>
        <v>-33.227927388599767</v>
      </c>
      <c r="J96" s="31">
        <f t="shared" si="50"/>
        <v>-21.922170587466159</v>
      </c>
      <c r="K96" s="31">
        <f t="shared" si="51"/>
        <v>-9.4235551116045357</v>
      </c>
      <c r="L96" s="31">
        <f t="shared" si="52"/>
        <v>-4.2267112236768547</v>
      </c>
      <c r="M96" s="31">
        <f t="shared" si="53"/>
        <v>-5.6326935903231243</v>
      </c>
      <c r="N96" s="59">
        <f t="shared" si="54"/>
        <v>118.04440286239915</v>
      </c>
      <c r="O96" s="82">
        <f t="shared" si="42"/>
        <v>31.749136702762172</v>
      </c>
      <c r="P96" s="31">
        <f>Taulukko5[[#This Row],[Tasaus 2023, €/asukas]]*Taulukko5[[#This Row],[Asukasluku 31.12.2022]]</f>
        <v>-641298.99859997549</v>
      </c>
      <c r="Q96" s="31">
        <f>Taulukko5[[#This Row],[Tasaus 2024, €/asukas]]*Taulukko5[[#This Row],[Asukasluku 31.12.2022]]</f>
        <v>-423097.89233809686</v>
      </c>
      <c r="R96" s="31">
        <f>Taulukko5[[#This Row],[Tasaus 2025, €/asukas]]*Taulukko5[[#This Row],[Asukasluku 31.12.2022]]</f>
        <v>-181874.61365396754</v>
      </c>
      <c r="S96" s="31">
        <f>Taulukko5[[#This Row],[Tasaus 2026, €/asukas]]*Taulukko5[[#This Row],[Asukasluku 31.12.2022]]</f>
        <v>-81575.526616963296</v>
      </c>
      <c r="T96" s="31">
        <f>Taulukko5[[#This Row],[Tasaus 2027, €/asukas]]*Taulukko5[[#This Row],[Asukasluku 31.12.2022]]</f>
        <v>-108710.9862932363</v>
      </c>
      <c r="U96" s="62">
        <f t="shared" si="55"/>
        <v>4.153902904485534</v>
      </c>
      <c r="V96" s="31">
        <f t="shared" si="56"/>
        <v>15.459659705619142</v>
      </c>
      <c r="W96" s="31">
        <f t="shared" si="57"/>
        <v>27.958275181480765</v>
      </c>
      <c r="X96" s="31">
        <f t="shared" si="58"/>
        <v>33.155119069408443</v>
      </c>
      <c r="Y96" s="94">
        <f t="shared" si="59"/>
        <v>31.749136702762176</v>
      </c>
      <c r="Z96" s="105">
        <v>20.5</v>
      </c>
      <c r="AA96" s="33">
        <f t="shared" si="61"/>
        <v>7.8599999999999994</v>
      </c>
      <c r="AB96" s="32">
        <f t="shared" si="43"/>
        <v>-12.64</v>
      </c>
      <c r="AC96" s="31">
        <v>195.35404830620271</v>
      </c>
      <c r="AD96" s="15">
        <f t="shared" si="44"/>
        <v>-2.126345955203654E-2</v>
      </c>
      <c r="AE96" s="15">
        <f t="shared" si="45"/>
        <v>-7.9136623170395187E-2</v>
      </c>
      <c r="AF96" s="15">
        <f t="shared" si="46"/>
        <v>-0.14311592426105385</v>
      </c>
      <c r="AG96" s="15">
        <f t="shared" si="47"/>
        <v>-0.16971810595621903</v>
      </c>
      <c r="AH96" s="106">
        <f t="shared" si="48"/>
        <v>-0.16252100725856369</v>
      </c>
    </row>
    <row r="97" spans="1:34" ht="15.75" x14ac:dyDescent="0.25">
      <c r="A97" s="24">
        <v>245</v>
      </c>
      <c r="B97" s="25" t="s">
        <v>90</v>
      </c>
      <c r="C97" s="24">
        <v>32</v>
      </c>
      <c r="D97" s="24">
        <v>22</v>
      </c>
      <c r="E97" s="30">
        <f>'Tasapainon muutos, pl. tasaus'!D90</f>
        <v>37676</v>
      </c>
      <c r="F97" s="62">
        <v>-295.06917191228553</v>
      </c>
      <c r="G97" s="31">
        <v>-280.52151409229015</v>
      </c>
      <c r="H97" s="59">
        <f t="shared" si="60"/>
        <v>14.547657819995379</v>
      </c>
      <c r="I97" s="62">
        <f t="shared" si="49"/>
        <v>-10.393754915509845</v>
      </c>
      <c r="J97" s="31">
        <f t="shared" si="50"/>
        <v>0.45965970561914199</v>
      </c>
      <c r="K97" s="31">
        <f t="shared" si="51"/>
        <v>-2.0417248185192354</v>
      </c>
      <c r="L97" s="31">
        <f t="shared" si="52"/>
        <v>-4.2267112236768547</v>
      </c>
      <c r="M97" s="31">
        <f t="shared" si="53"/>
        <v>-5.6326935903231243</v>
      </c>
      <c r="N97" s="59">
        <f t="shared" si="54"/>
        <v>-286.15420768261328</v>
      </c>
      <c r="O97" s="82">
        <f t="shared" si="42"/>
        <v>8.9149642296722504</v>
      </c>
      <c r="P97" s="31">
        <f>Taulukko5[[#This Row],[Tasaus 2023, €/asukas]]*Taulukko5[[#This Row],[Asukasluku 31.12.2022]]</f>
        <v>-391595.11019674892</v>
      </c>
      <c r="Q97" s="31">
        <f>Taulukko5[[#This Row],[Tasaus 2024, €/asukas]]*Taulukko5[[#This Row],[Asukasluku 31.12.2022]]</f>
        <v>17318.139068906792</v>
      </c>
      <c r="R97" s="31">
        <f>Taulukko5[[#This Row],[Tasaus 2025, €/asukas]]*Taulukko5[[#This Row],[Asukasluku 31.12.2022]]</f>
        <v>-76924.024262530715</v>
      </c>
      <c r="S97" s="31">
        <f>Taulukko5[[#This Row],[Tasaus 2026, €/asukas]]*Taulukko5[[#This Row],[Asukasluku 31.12.2022]]</f>
        <v>-159245.57206324919</v>
      </c>
      <c r="T97" s="31">
        <f>Taulukko5[[#This Row],[Tasaus 2027, €/asukas]]*Taulukko5[[#This Row],[Asukasluku 31.12.2022]]</f>
        <v>-212217.36370901403</v>
      </c>
      <c r="U97" s="62">
        <f t="shared" si="55"/>
        <v>4.153902904485534</v>
      </c>
      <c r="V97" s="31">
        <f t="shared" si="56"/>
        <v>15.007317525614521</v>
      </c>
      <c r="W97" s="31">
        <f t="shared" si="57"/>
        <v>12.505933001476144</v>
      </c>
      <c r="X97" s="31">
        <f t="shared" si="58"/>
        <v>10.320946596318525</v>
      </c>
      <c r="Y97" s="94">
        <f t="shared" si="59"/>
        <v>8.914964229672254</v>
      </c>
      <c r="Z97" s="105">
        <v>19.25</v>
      </c>
      <c r="AA97" s="33">
        <f t="shared" si="61"/>
        <v>6.6099999999999994</v>
      </c>
      <c r="AB97" s="32">
        <f t="shared" si="43"/>
        <v>-12.64</v>
      </c>
      <c r="AC97" s="31">
        <v>215.32116396981152</v>
      </c>
      <c r="AD97" s="15">
        <f t="shared" si="44"/>
        <v>-1.9291661014185859E-2</v>
      </c>
      <c r="AE97" s="15">
        <f t="shared" si="45"/>
        <v>-6.9697363923402242E-2</v>
      </c>
      <c r="AF97" s="15">
        <f t="shared" si="46"/>
        <v>-5.8080370600399979E-2</v>
      </c>
      <c r="AG97" s="15">
        <f t="shared" si="47"/>
        <v>-4.7932801430357969E-2</v>
      </c>
      <c r="AH97" s="106">
        <f t="shared" si="48"/>
        <v>-4.1403102534417612E-2</v>
      </c>
    </row>
    <row r="98" spans="1:34" ht="15.75" x14ac:dyDescent="0.25">
      <c r="A98" s="24">
        <v>249</v>
      </c>
      <c r="B98" s="25" t="s">
        <v>91</v>
      </c>
      <c r="C98" s="24">
        <v>13</v>
      </c>
      <c r="D98" s="24">
        <v>24</v>
      </c>
      <c r="E98" s="30">
        <f>'Tasapainon muutos, pl. tasaus'!D91</f>
        <v>9250</v>
      </c>
      <c r="F98" s="62">
        <v>-311.73823783645759</v>
      </c>
      <c r="G98" s="31">
        <v>-399.03230768646824</v>
      </c>
      <c r="H98" s="59">
        <f t="shared" si="60"/>
        <v>-87.294069850010658</v>
      </c>
      <c r="I98" s="62">
        <f t="shared" si="49"/>
        <v>91.447972754496192</v>
      </c>
      <c r="J98" s="31">
        <f t="shared" si="50"/>
        <v>72.753729555629803</v>
      </c>
      <c r="K98" s="31">
        <f t="shared" si="51"/>
        <v>55.252345031491423</v>
      </c>
      <c r="L98" s="31">
        <f t="shared" si="52"/>
        <v>38.0673586263338</v>
      </c>
      <c r="M98" s="31">
        <f t="shared" si="53"/>
        <v>21.661376259687533</v>
      </c>
      <c r="N98" s="59">
        <f t="shared" si="54"/>
        <v>-377.37093142678071</v>
      </c>
      <c r="O98" s="82">
        <f t="shared" si="42"/>
        <v>-65.632693590323129</v>
      </c>
      <c r="P98" s="31">
        <f>Taulukko5[[#This Row],[Tasaus 2023, €/asukas]]*Taulukko5[[#This Row],[Asukasluku 31.12.2022]]</f>
        <v>845893.74797908973</v>
      </c>
      <c r="Q98" s="31">
        <f>Taulukko5[[#This Row],[Tasaus 2024, €/asukas]]*Taulukko5[[#This Row],[Asukasluku 31.12.2022]]</f>
        <v>672971.99838957563</v>
      </c>
      <c r="R98" s="31">
        <f>Taulukko5[[#This Row],[Tasaus 2025, €/asukas]]*Taulukko5[[#This Row],[Asukasluku 31.12.2022]]</f>
        <v>511084.19154129567</v>
      </c>
      <c r="S98" s="31">
        <f>Taulukko5[[#This Row],[Tasaus 2026, €/asukas]]*Taulukko5[[#This Row],[Asukasluku 31.12.2022]]</f>
        <v>352123.06729358766</v>
      </c>
      <c r="T98" s="31">
        <f>Taulukko5[[#This Row],[Tasaus 2027, €/asukas]]*Taulukko5[[#This Row],[Asukasluku 31.12.2022]]</f>
        <v>200367.73040210968</v>
      </c>
      <c r="U98" s="62">
        <f t="shared" si="55"/>
        <v>4.153902904485534</v>
      </c>
      <c r="V98" s="31">
        <f t="shared" si="56"/>
        <v>-14.540340294380854</v>
      </c>
      <c r="W98" s="31">
        <f t="shared" si="57"/>
        <v>-32.041724818519235</v>
      </c>
      <c r="X98" s="31">
        <f t="shared" si="58"/>
        <v>-49.226711223676858</v>
      </c>
      <c r="Y98" s="94">
        <f t="shared" si="59"/>
        <v>-65.632693590323129</v>
      </c>
      <c r="Z98" s="105">
        <v>21.75</v>
      </c>
      <c r="AA98" s="33">
        <f t="shared" si="61"/>
        <v>9.11</v>
      </c>
      <c r="AB98" s="32">
        <f t="shared" si="43"/>
        <v>-12.64</v>
      </c>
      <c r="AC98" s="31">
        <v>163.42717213544373</v>
      </c>
      <c r="AD98" s="15">
        <f t="shared" si="44"/>
        <v>-2.5417455678930178E-2</v>
      </c>
      <c r="AE98" s="15">
        <f t="shared" si="45"/>
        <v>8.8971375471945627E-2</v>
      </c>
      <c r="AF98" s="15">
        <f t="shared" si="46"/>
        <v>0.19606118370550998</v>
      </c>
      <c r="AG98" s="15">
        <f t="shared" si="47"/>
        <v>0.30121497288638871</v>
      </c>
      <c r="AH98" s="106">
        <f t="shared" si="48"/>
        <v>0.40160208815170984</v>
      </c>
    </row>
    <row r="99" spans="1:34" ht="15.75" x14ac:dyDescent="0.25">
      <c r="A99" s="24">
        <v>250</v>
      </c>
      <c r="B99" s="25" t="s">
        <v>92</v>
      </c>
      <c r="C99" s="24">
        <v>6</v>
      </c>
      <c r="D99" s="24">
        <v>26</v>
      </c>
      <c r="E99" s="30">
        <f>'Tasapainon muutos, pl. tasaus'!D92</f>
        <v>1771</v>
      </c>
      <c r="F99" s="62">
        <v>-166.57926669509851</v>
      </c>
      <c r="G99" s="31">
        <v>-115.25771554087287</v>
      </c>
      <c r="H99" s="59">
        <f t="shared" si="60"/>
        <v>51.321551154225645</v>
      </c>
      <c r="I99" s="62">
        <f t="shared" si="49"/>
        <v>-47.167648249740111</v>
      </c>
      <c r="J99" s="31">
        <f t="shared" si="50"/>
        <v>-35.861891448606507</v>
      </c>
      <c r="K99" s="31">
        <f t="shared" si="51"/>
        <v>-23.36327597274488</v>
      </c>
      <c r="L99" s="31">
        <f t="shared" si="52"/>
        <v>-10.5482623779025</v>
      </c>
      <c r="M99" s="31">
        <f t="shared" si="53"/>
        <v>-5.6326935903231243</v>
      </c>
      <c r="N99" s="59">
        <f t="shared" si="54"/>
        <v>-120.89040913119599</v>
      </c>
      <c r="O99" s="82">
        <f t="shared" si="42"/>
        <v>45.688857563902516</v>
      </c>
      <c r="P99" s="31">
        <f>Taulukko5[[#This Row],[Tasaus 2023, €/asukas]]*Taulukko5[[#This Row],[Asukasluku 31.12.2022]]</f>
        <v>-83533.90505028973</v>
      </c>
      <c r="Q99" s="31">
        <f>Taulukko5[[#This Row],[Tasaus 2024, €/asukas]]*Taulukko5[[#This Row],[Asukasluku 31.12.2022]]</f>
        <v>-63511.40975548212</v>
      </c>
      <c r="R99" s="31">
        <f>Taulukko5[[#This Row],[Tasaus 2025, €/asukas]]*Taulukko5[[#This Row],[Asukasluku 31.12.2022]]</f>
        <v>-41376.361747731185</v>
      </c>
      <c r="S99" s="31">
        <f>Taulukko5[[#This Row],[Tasaus 2026, €/asukas]]*Taulukko5[[#This Row],[Asukasluku 31.12.2022]]</f>
        <v>-18680.972671265328</v>
      </c>
      <c r="T99" s="31">
        <f>Taulukko5[[#This Row],[Tasaus 2027, €/asukas]]*Taulukko5[[#This Row],[Asukasluku 31.12.2022]]</f>
        <v>-9975.5003484622539</v>
      </c>
      <c r="U99" s="62">
        <f t="shared" si="55"/>
        <v>4.153902904485534</v>
      </c>
      <c r="V99" s="31">
        <f t="shared" si="56"/>
        <v>15.459659705619138</v>
      </c>
      <c r="W99" s="31">
        <f t="shared" si="57"/>
        <v>27.958275181480765</v>
      </c>
      <c r="X99" s="31">
        <f t="shared" si="58"/>
        <v>40.773288776323142</v>
      </c>
      <c r="Y99" s="94">
        <f t="shared" si="59"/>
        <v>45.688857563902523</v>
      </c>
      <c r="Z99" s="105">
        <v>21.5</v>
      </c>
      <c r="AA99" s="33">
        <f t="shared" si="61"/>
        <v>8.86</v>
      </c>
      <c r="AB99" s="32">
        <f t="shared" si="43"/>
        <v>-12.64</v>
      </c>
      <c r="AC99" s="31">
        <v>138.82300904543524</v>
      </c>
      <c r="AD99" s="15">
        <f t="shared" si="44"/>
        <v>-2.9922294099863571E-2</v>
      </c>
      <c r="AE99" s="15">
        <f t="shared" si="45"/>
        <v>-0.11136237293746717</v>
      </c>
      <c r="AF99" s="15">
        <f t="shared" si="46"/>
        <v>-0.20139511003057375</v>
      </c>
      <c r="AG99" s="15">
        <f t="shared" si="47"/>
        <v>-0.29370699465949834</v>
      </c>
      <c r="AH99" s="106">
        <f t="shared" si="48"/>
        <v>-0.3291158856018534</v>
      </c>
    </row>
    <row r="100" spans="1:34" ht="15.75" x14ac:dyDescent="0.25">
      <c r="A100" s="24">
        <v>256</v>
      </c>
      <c r="B100" s="25" t="s">
        <v>93</v>
      </c>
      <c r="C100" s="24">
        <v>13</v>
      </c>
      <c r="D100" s="24">
        <v>26</v>
      </c>
      <c r="E100" s="30">
        <f>'Tasapainon muutos, pl. tasaus'!D93</f>
        <v>1554</v>
      </c>
      <c r="F100" s="62">
        <v>-360.45995610139715</v>
      </c>
      <c r="G100" s="31">
        <v>-65.187872676868608</v>
      </c>
      <c r="H100" s="59">
        <f t="shared" si="60"/>
        <v>295.27208342452855</v>
      </c>
      <c r="I100" s="62">
        <f t="shared" si="49"/>
        <v>-291.11818052004298</v>
      </c>
      <c r="J100" s="31">
        <f t="shared" si="50"/>
        <v>-279.81242371890943</v>
      </c>
      <c r="K100" s="31">
        <f t="shared" si="51"/>
        <v>-267.31380824304779</v>
      </c>
      <c r="L100" s="31">
        <f t="shared" si="52"/>
        <v>-254.4987946482054</v>
      </c>
      <c r="M100" s="31">
        <f t="shared" si="53"/>
        <v>-240.90477701485167</v>
      </c>
      <c r="N100" s="59">
        <f t="shared" si="54"/>
        <v>-306.09264969172028</v>
      </c>
      <c r="O100" s="82">
        <f t="shared" si="42"/>
        <v>54.367306409676871</v>
      </c>
      <c r="P100" s="31">
        <f>Taulukko5[[#This Row],[Tasaus 2023, €/asukas]]*Taulukko5[[#This Row],[Asukasluku 31.12.2022]]</f>
        <v>-452397.65252814681</v>
      </c>
      <c r="Q100" s="31">
        <f>Taulukko5[[#This Row],[Tasaus 2024, €/asukas]]*Taulukko5[[#This Row],[Asukasluku 31.12.2022]]</f>
        <v>-434828.50645918527</v>
      </c>
      <c r="R100" s="31">
        <f>Taulukko5[[#This Row],[Tasaus 2025, €/asukas]]*Taulukko5[[#This Row],[Asukasluku 31.12.2022]]</f>
        <v>-415405.65800969629</v>
      </c>
      <c r="S100" s="31">
        <f>Taulukko5[[#This Row],[Tasaus 2026, €/asukas]]*Taulukko5[[#This Row],[Asukasluku 31.12.2022]]</f>
        <v>-395491.1268833112</v>
      </c>
      <c r="T100" s="31">
        <f>Taulukko5[[#This Row],[Tasaus 2027, €/asukas]]*Taulukko5[[#This Row],[Asukasluku 31.12.2022]]</f>
        <v>-374366.02348107949</v>
      </c>
      <c r="U100" s="62">
        <f t="shared" si="55"/>
        <v>4.1539029044855624</v>
      </c>
      <c r="V100" s="31">
        <f t="shared" si="56"/>
        <v>15.459659705619117</v>
      </c>
      <c r="W100" s="31">
        <f t="shared" si="57"/>
        <v>27.958275181480758</v>
      </c>
      <c r="X100" s="31">
        <f t="shared" si="58"/>
        <v>40.773288776323142</v>
      </c>
      <c r="Y100" s="94">
        <f t="shared" si="59"/>
        <v>54.367306409676871</v>
      </c>
      <c r="Z100" s="105">
        <v>21.5</v>
      </c>
      <c r="AA100" s="33">
        <f t="shared" si="61"/>
        <v>8.86</v>
      </c>
      <c r="AB100" s="32">
        <f t="shared" si="43"/>
        <v>-12.64</v>
      </c>
      <c r="AC100" s="31">
        <v>123.26520331300915</v>
      </c>
      <c r="AD100" s="15">
        <f t="shared" si="44"/>
        <v>-3.369890928535197E-2</v>
      </c>
      <c r="AE100" s="15">
        <f t="shared" si="45"/>
        <v>-0.12541787373977858</v>
      </c>
      <c r="AF100" s="15">
        <f t="shared" si="46"/>
        <v>-0.22681401101076268</v>
      </c>
      <c r="AG100" s="15">
        <f t="shared" si="47"/>
        <v>-0.33077695635472182</v>
      </c>
      <c r="AH100" s="106">
        <f t="shared" si="48"/>
        <v>-0.44105964171917328</v>
      </c>
    </row>
    <row r="101" spans="1:34" ht="15.75" x14ac:dyDescent="0.25">
      <c r="A101" s="24">
        <v>257</v>
      </c>
      <c r="B101" s="25" t="s">
        <v>94</v>
      </c>
      <c r="C101" s="24">
        <v>33</v>
      </c>
      <c r="D101" s="24">
        <v>22</v>
      </c>
      <c r="E101" s="30">
        <f>'Tasapainon muutos, pl. tasaus'!D94</f>
        <v>40722</v>
      </c>
      <c r="F101" s="62">
        <v>482.22966803024264</v>
      </c>
      <c r="G101" s="31">
        <v>368.23053324060203</v>
      </c>
      <c r="H101" s="59">
        <f t="shared" si="60"/>
        <v>-113.99913478964061</v>
      </c>
      <c r="I101" s="62">
        <f t="shared" si="49"/>
        <v>118.15303769412614</v>
      </c>
      <c r="J101" s="31">
        <f t="shared" si="50"/>
        <v>99.458794495259752</v>
      </c>
      <c r="K101" s="31">
        <f t="shared" si="51"/>
        <v>81.957409971121365</v>
      </c>
      <c r="L101" s="31">
        <f t="shared" si="52"/>
        <v>64.772423565963749</v>
      </c>
      <c r="M101" s="31">
        <f t="shared" si="53"/>
        <v>48.366441199317485</v>
      </c>
      <c r="N101" s="59">
        <f t="shared" si="54"/>
        <v>416.59697443991951</v>
      </c>
      <c r="O101" s="82">
        <f t="shared" si="42"/>
        <v>-65.632693590323129</v>
      </c>
      <c r="P101" s="31">
        <f>Taulukko5[[#This Row],[Tasaus 2023, €/asukas]]*Taulukko5[[#This Row],[Asukasluku 31.12.2022]]</f>
        <v>4811428.0009802049</v>
      </c>
      <c r="Q101" s="31">
        <f>Taulukko5[[#This Row],[Tasaus 2024, €/asukas]]*Taulukko5[[#This Row],[Asukasluku 31.12.2022]]</f>
        <v>4050161.0294359676</v>
      </c>
      <c r="R101" s="31">
        <f>Taulukko5[[#This Row],[Tasaus 2025, €/asukas]]*Taulukko5[[#This Row],[Asukasluku 31.12.2022]]</f>
        <v>3337469.6488440041</v>
      </c>
      <c r="S101" s="31">
        <f>Taulukko5[[#This Row],[Tasaus 2026, €/asukas]]*Taulukko5[[#This Row],[Asukasluku 31.12.2022]]</f>
        <v>2637662.6324531757</v>
      </c>
      <c r="T101" s="31">
        <f>Taulukko5[[#This Row],[Tasaus 2027, €/asukas]]*Taulukko5[[#This Row],[Asukasluku 31.12.2022]]</f>
        <v>1969578.2185186066</v>
      </c>
      <c r="U101" s="62">
        <f t="shared" si="55"/>
        <v>4.153902904485534</v>
      </c>
      <c r="V101" s="31">
        <f t="shared" si="56"/>
        <v>-14.540340294380854</v>
      </c>
      <c r="W101" s="31">
        <f t="shared" si="57"/>
        <v>-32.041724818519242</v>
      </c>
      <c r="X101" s="31">
        <f t="shared" si="58"/>
        <v>-49.226711223676858</v>
      </c>
      <c r="Y101" s="94">
        <f t="shared" si="59"/>
        <v>-65.632693590323129</v>
      </c>
      <c r="Z101" s="105">
        <v>19.75</v>
      </c>
      <c r="AA101" s="33">
        <f t="shared" si="61"/>
        <v>7.1099999999999994</v>
      </c>
      <c r="AB101" s="32">
        <f t="shared" si="43"/>
        <v>-12.64</v>
      </c>
      <c r="AC101" s="31">
        <v>252.44402268306641</v>
      </c>
      <c r="AD101" s="15">
        <f t="shared" si="44"/>
        <v>-1.6454748503594387E-2</v>
      </c>
      <c r="AE101" s="15">
        <f t="shared" si="45"/>
        <v>5.759827521301894E-2</v>
      </c>
      <c r="AF101" s="15">
        <f t="shared" si="46"/>
        <v>0.12692605860882819</v>
      </c>
      <c r="AG101" s="15">
        <f t="shared" si="47"/>
        <v>0.19500050229146867</v>
      </c>
      <c r="AH101" s="106">
        <f t="shared" si="48"/>
        <v>0.25998909735613907</v>
      </c>
    </row>
    <row r="102" spans="1:34" ht="15.75" x14ac:dyDescent="0.25">
      <c r="A102" s="24">
        <v>260</v>
      </c>
      <c r="B102" s="25" t="s">
        <v>95</v>
      </c>
      <c r="C102" s="24">
        <v>12</v>
      </c>
      <c r="D102" s="24">
        <v>23</v>
      </c>
      <c r="E102" s="30">
        <f>'Tasapainon muutos, pl. tasaus'!D95</f>
        <v>9727</v>
      </c>
      <c r="F102" s="62">
        <v>130.65838825234354</v>
      </c>
      <c r="G102" s="31">
        <v>-53.661632794420733</v>
      </c>
      <c r="H102" s="59">
        <f t="shared" si="60"/>
        <v>-184.32002104676428</v>
      </c>
      <c r="I102" s="62">
        <f t="shared" si="49"/>
        <v>188.47392395124982</v>
      </c>
      <c r="J102" s="31">
        <f t="shared" si="50"/>
        <v>169.77968075238343</v>
      </c>
      <c r="K102" s="31">
        <f t="shared" si="51"/>
        <v>152.27829622824504</v>
      </c>
      <c r="L102" s="31">
        <f t="shared" si="52"/>
        <v>135.09330982308742</v>
      </c>
      <c r="M102" s="31">
        <f t="shared" si="53"/>
        <v>118.68732745644115</v>
      </c>
      <c r="N102" s="59">
        <f t="shared" si="54"/>
        <v>65.025694662020413</v>
      </c>
      <c r="O102" s="82">
        <f t="shared" si="42"/>
        <v>-65.632693590323129</v>
      </c>
      <c r="P102" s="31">
        <f>Taulukko5[[#This Row],[Tasaus 2023, €/asukas]]*Taulukko5[[#This Row],[Asukasluku 31.12.2022]]</f>
        <v>1833285.858273807</v>
      </c>
      <c r="Q102" s="31">
        <f>Taulukko5[[#This Row],[Tasaus 2024, €/asukas]]*Taulukko5[[#This Row],[Asukasluku 31.12.2022]]</f>
        <v>1651446.9546784337</v>
      </c>
      <c r="R102" s="31">
        <f>Taulukko5[[#This Row],[Tasaus 2025, €/asukas]]*Taulukko5[[#This Row],[Asukasluku 31.12.2022]]</f>
        <v>1481210.9874121395</v>
      </c>
      <c r="S102" s="31">
        <f>Taulukko5[[#This Row],[Tasaus 2026, €/asukas]]*Taulukko5[[#This Row],[Asukasluku 31.12.2022]]</f>
        <v>1314052.6246491715</v>
      </c>
      <c r="T102" s="31">
        <f>Taulukko5[[#This Row],[Tasaus 2027, €/asukas]]*Taulukko5[[#This Row],[Asukasluku 31.12.2022]]</f>
        <v>1154471.634168803</v>
      </c>
      <c r="U102" s="62">
        <f t="shared" si="55"/>
        <v>4.153902904485534</v>
      </c>
      <c r="V102" s="31">
        <f t="shared" si="56"/>
        <v>-14.540340294380854</v>
      </c>
      <c r="W102" s="31">
        <f t="shared" si="57"/>
        <v>-32.041724818519242</v>
      </c>
      <c r="X102" s="31">
        <f t="shared" si="58"/>
        <v>-49.226711223676858</v>
      </c>
      <c r="Y102" s="94">
        <f t="shared" si="59"/>
        <v>-65.632693590323129</v>
      </c>
      <c r="Z102" s="105">
        <v>20.75</v>
      </c>
      <c r="AA102" s="33">
        <f t="shared" si="61"/>
        <v>8.11</v>
      </c>
      <c r="AB102" s="32">
        <f t="shared" si="43"/>
        <v>-12.64</v>
      </c>
      <c r="AC102" s="31">
        <v>141.39461960562795</v>
      </c>
      <c r="AD102" s="15">
        <f t="shared" si="44"/>
        <v>-2.9378083240164506E-2</v>
      </c>
      <c r="AE102" s="15">
        <f t="shared" si="45"/>
        <v>0.102835173890889</v>
      </c>
      <c r="AF102" s="15">
        <f t="shared" si="46"/>
        <v>0.22661205149028091</v>
      </c>
      <c r="AG102" s="15">
        <f t="shared" si="47"/>
        <v>0.34815123348383392</v>
      </c>
      <c r="AH102" s="106">
        <f t="shared" si="48"/>
        <v>0.46418098350123316</v>
      </c>
    </row>
    <row r="103" spans="1:34" ht="15.75" x14ac:dyDescent="0.25">
      <c r="A103" s="24">
        <v>261</v>
      </c>
      <c r="B103" s="25" t="s">
        <v>96</v>
      </c>
      <c r="C103" s="24">
        <v>19</v>
      </c>
      <c r="D103" s="24">
        <v>24</v>
      </c>
      <c r="E103" s="30">
        <f>'Tasapainon muutos, pl. tasaus'!D96</f>
        <v>6637</v>
      </c>
      <c r="F103" s="62">
        <v>1574.0827954193983</v>
      </c>
      <c r="G103" s="31">
        <v>1281.6568155573962</v>
      </c>
      <c r="H103" s="59">
        <f t="shared" si="60"/>
        <v>-292.42597986200212</v>
      </c>
      <c r="I103" s="62">
        <f t="shared" si="49"/>
        <v>296.57988276648769</v>
      </c>
      <c r="J103" s="31">
        <f t="shared" si="50"/>
        <v>277.88563956762124</v>
      </c>
      <c r="K103" s="31">
        <f t="shared" si="51"/>
        <v>260.38425504348288</v>
      </c>
      <c r="L103" s="31">
        <f t="shared" si="52"/>
        <v>243.19926863832526</v>
      </c>
      <c r="M103" s="31">
        <f t="shared" si="53"/>
        <v>226.79328627167899</v>
      </c>
      <c r="N103" s="59">
        <f t="shared" si="54"/>
        <v>1508.4501018290753</v>
      </c>
      <c r="O103" s="82">
        <f t="shared" si="42"/>
        <v>-65.632693590323015</v>
      </c>
      <c r="P103" s="31">
        <f>Taulukko5[[#This Row],[Tasaus 2023, €/asukas]]*Taulukko5[[#This Row],[Asukasluku 31.12.2022]]</f>
        <v>1968400.6819211787</v>
      </c>
      <c r="Q103" s="31">
        <f>Taulukko5[[#This Row],[Tasaus 2024, €/asukas]]*Taulukko5[[#This Row],[Asukasluku 31.12.2022]]</f>
        <v>1844326.9898103022</v>
      </c>
      <c r="R103" s="31">
        <f>Taulukko5[[#This Row],[Tasaus 2025, €/asukas]]*Taulukko5[[#This Row],[Asukasluku 31.12.2022]]</f>
        <v>1728170.3007235958</v>
      </c>
      <c r="S103" s="31">
        <f>Taulukko5[[#This Row],[Tasaus 2026, €/asukas]]*Taulukko5[[#This Row],[Asukasluku 31.12.2022]]</f>
        <v>1614113.5459525648</v>
      </c>
      <c r="T103" s="31">
        <f>Taulukko5[[#This Row],[Tasaus 2027, €/asukas]]*Taulukko5[[#This Row],[Asukasluku 31.12.2022]]</f>
        <v>1505227.0409851335</v>
      </c>
      <c r="U103" s="62">
        <f t="shared" si="55"/>
        <v>4.1539029044855624</v>
      </c>
      <c r="V103" s="31">
        <f t="shared" si="56"/>
        <v>-14.540340294380883</v>
      </c>
      <c r="W103" s="31">
        <f t="shared" si="57"/>
        <v>-32.041724818519242</v>
      </c>
      <c r="X103" s="31">
        <f t="shared" si="58"/>
        <v>-49.226711223676858</v>
      </c>
      <c r="Y103" s="94">
        <f t="shared" si="59"/>
        <v>-65.632693590323129</v>
      </c>
      <c r="Z103" s="105">
        <v>20.25</v>
      </c>
      <c r="AA103" s="33">
        <f t="shared" si="61"/>
        <v>7.6099999999999994</v>
      </c>
      <c r="AB103" s="32">
        <f t="shared" si="43"/>
        <v>-12.64</v>
      </c>
      <c r="AC103" s="31">
        <v>184.10356713571494</v>
      </c>
      <c r="AD103" s="15">
        <f t="shared" si="44"/>
        <v>-2.2562859422617518E-2</v>
      </c>
      <c r="AE103" s="15">
        <f t="shared" si="45"/>
        <v>7.8979133976596089E-2</v>
      </c>
      <c r="AF103" s="15">
        <f t="shared" si="46"/>
        <v>0.1740418467551971</v>
      </c>
      <c r="AG103" s="15">
        <f t="shared" si="47"/>
        <v>0.26738597187195501</v>
      </c>
      <c r="AH103" s="106">
        <f t="shared" si="48"/>
        <v>0.35649876105844774</v>
      </c>
    </row>
    <row r="104" spans="1:34" ht="15.75" x14ac:dyDescent="0.25">
      <c r="A104" s="24">
        <v>263</v>
      </c>
      <c r="B104" s="25" t="s">
        <v>97</v>
      </c>
      <c r="C104" s="24">
        <v>11</v>
      </c>
      <c r="D104" s="24">
        <v>24</v>
      </c>
      <c r="E104" s="30">
        <f>'Tasapainon muutos, pl. tasaus'!D97</f>
        <v>7597</v>
      </c>
      <c r="F104" s="62">
        <v>207.59890978963529</v>
      </c>
      <c r="G104" s="31">
        <v>128.72560386493709</v>
      </c>
      <c r="H104" s="59">
        <f t="shared" si="60"/>
        <v>-78.873305924698201</v>
      </c>
      <c r="I104" s="62">
        <f t="shared" si="49"/>
        <v>83.027208829183735</v>
      </c>
      <c r="J104" s="31">
        <f t="shared" si="50"/>
        <v>64.332965630317346</v>
      </c>
      <c r="K104" s="31">
        <f t="shared" si="51"/>
        <v>46.831581106178966</v>
      </c>
      <c r="L104" s="31">
        <f t="shared" si="52"/>
        <v>29.646594701021346</v>
      </c>
      <c r="M104" s="31">
        <f t="shared" si="53"/>
        <v>13.240612334375076</v>
      </c>
      <c r="N104" s="59">
        <f t="shared" si="54"/>
        <v>141.96621619931216</v>
      </c>
      <c r="O104" s="82">
        <f t="shared" si="42"/>
        <v>-65.632693590323129</v>
      </c>
      <c r="P104" s="31">
        <f>Taulukko5[[#This Row],[Tasaus 2023, €/asukas]]*Taulukko5[[#This Row],[Asukasluku 31.12.2022]]</f>
        <v>630757.70547530882</v>
      </c>
      <c r="Q104" s="31">
        <f>Taulukko5[[#This Row],[Tasaus 2024, €/asukas]]*Taulukko5[[#This Row],[Asukasluku 31.12.2022]]</f>
        <v>488737.53989352088</v>
      </c>
      <c r="R104" s="31">
        <f>Taulukko5[[#This Row],[Tasaus 2025, €/asukas]]*Taulukko5[[#This Row],[Asukasluku 31.12.2022]]</f>
        <v>355779.52166364162</v>
      </c>
      <c r="S104" s="31">
        <f>Taulukko5[[#This Row],[Tasaus 2026, €/asukas]]*Taulukko5[[#This Row],[Asukasluku 31.12.2022]]</f>
        <v>225225.17994365917</v>
      </c>
      <c r="T104" s="31">
        <f>Taulukko5[[#This Row],[Tasaus 2027, €/asukas]]*Taulukko5[[#This Row],[Asukasluku 31.12.2022]]</f>
        <v>100588.93190424745</v>
      </c>
      <c r="U104" s="62">
        <f t="shared" si="55"/>
        <v>4.153902904485534</v>
      </c>
      <c r="V104" s="31">
        <f t="shared" si="56"/>
        <v>-14.540340294380854</v>
      </c>
      <c r="W104" s="31">
        <f t="shared" si="57"/>
        <v>-32.041724818519235</v>
      </c>
      <c r="X104" s="31">
        <f t="shared" si="58"/>
        <v>-49.226711223676858</v>
      </c>
      <c r="Y104" s="94">
        <f t="shared" si="59"/>
        <v>-65.632693590323129</v>
      </c>
      <c r="Z104" s="105">
        <v>21.75</v>
      </c>
      <c r="AA104" s="33">
        <f t="shared" si="61"/>
        <v>9.11</v>
      </c>
      <c r="AB104" s="32">
        <f t="shared" si="43"/>
        <v>-12.64</v>
      </c>
      <c r="AC104" s="31">
        <v>139.41058203794631</v>
      </c>
      <c r="AD104" s="15">
        <f t="shared" si="44"/>
        <v>-2.9796180775967771E-2</v>
      </c>
      <c r="AE104" s="15">
        <f t="shared" si="45"/>
        <v>0.10429868437406785</v>
      </c>
      <c r="AF104" s="15">
        <f t="shared" si="46"/>
        <v>0.2298371066968056</v>
      </c>
      <c r="AG104" s="15">
        <f t="shared" si="47"/>
        <v>0.35310598739396831</v>
      </c>
      <c r="AH104" s="106">
        <f t="shared" si="48"/>
        <v>0.47078702800665806</v>
      </c>
    </row>
    <row r="105" spans="1:34" ht="15.75" x14ac:dyDescent="0.25">
      <c r="A105" s="24">
        <v>265</v>
      </c>
      <c r="B105" s="25" t="s">
        <v>98</v>
      </c>
      <c r="C105" s="24">
        <v>13</v>
      </c>
      <c r="D105" s="24">
        <v>26</v>
      </c>
      <c r="E105" s="30">
        <f>'Tasapainon muutos, pl. tasaus'!D98</f>
        <v>1064</v>
      </c>
      <c r="F105" s="62">
        <v>1019.6249034757484</v>
      </c>
      <c r="G105" s="31">
        <v>845.3014259270775</v>
      </c>
      <c r="H105" s="59">
        <f t="shared" si="60"/>
        <v>-174.32347754867089</v>
      </c>
      <c r="I105" s="62">
        <f t="shared" si="49"/>
        <v>178.47738045315643</v>
      </c>
      <c r="J105" s="31">
        <f t="shared" si="50"/>
        <v>159.78313725429004</v>
      </c>
      <c r="K105" s="31">
        <f t="shared" si="51"/>
        <v>142.28175273015165</v>
      </c>
      <c r="L105" s="31">
        <f t="shared" si="52"/>
        <v>125.09676632499404</v>
      </c>
      <c r="M105" s="31">
        <f t="shared" si="53"/>
        <v>108.69078395834777</v>
      </c>
      <c r="N105" s="59">
        <f t="shared" si="54"/>
        <v>953.99220988542527</v>
      </c>
      <c r="O105" s="82">
        <f t="shared" si="42"/>
        <v>-65.632693590323129</v>
      </c>
      <c r="P105" s="31">
        <f>Taulukko5[[#This Row],[Tasaus 2023, €/asukas]]*Taulukko5[[#This Row],[Asukasluku 31.12.2022]]</f>
        <v>189899.93280215844</v>
      </c>
      <c r="Q105" s="31">
        <f>Taulukko5[[#This Row],[Tasaus 2024, €/asukas]]*Taulukko5[[#This Row],[Asukasluku 31.12.2022]]</f>
        <v>170009.25803856461</v>
      </c>
      <c r="R105" s="31">
        <f>Taulukko5[[#This Row],[Tasaus 2025, €/asukas]]*Taulukko5[[#This Row],[Asukasluku 31.12.2022]]</f>
        <v>151387.78490488135</v>
      </c>
      <c r="S105" s="31">
        <f>Taulukko5[[#This Row],[Tasaus 2026, €/asukas]]*Taulukko5[[#This Row],[Asukasluku 31.12.2022]]</f>
        <v>133102.95936979365</v>
      </c>
      <c r="T105" s="31">
        <f>Taulukko5[[#This Row],[Tasaus 2027, €/asukas]]*Taulukko5[[#This Row],[Asukasluku 31.12.2022]]</f>
        <v>115646.99413168202</v>
      </c>
      <c r="U105" s="62">
        <f t="shared" si="55"/>
        <v>4.153902904485534</v>
      </c>
      <c r="V105" s="31">
        <f t="shared" si="56"/>
        <v>-14.540340294380854</v>
      </c>
      <c r="W105" s="31">
        <f t="shared" si="57"/>
        <v>-32.041724818519242</v>
      </c>
      <c r="X105" s="31">
        <f t="shared" si="58"/>
        <v>-49.226711223676858</v>
      </c>
      <c r="Y105" s="94">
        <f t="shared" si="59"/>
        <v>-65.632693590323129</v>
      </c>
      <c r="Z105" s="105">
        <v>21.75</v>
      </c>
      <c r="AA105" s="33">
        <f t="shared" si="61"/>
        <v>9.11</v>
      </c>
      <c r="AB105" s="32">
        <f t="shared" si="43"/>
        <v>-12.64</v>
      </c>
      <c r="AC105" s="31">
        <v>126.4165581788954</v>
      </c>
      <c r="AD105" s="15">
        <f t="shared" si="44"/>
        <v>-3.285885143785703E-2</v>
      </c>
      <c r="AE105" s="15">
        <f t="shared" si="45"/>
        <v>0.11501927044876856</v>
      </c>
      <c r="AF105" s="15">
        <f t="shared" si="46"/>
        <v>0.25346145536707426</v>
      </c>
      <c r="AG105" s="15">
        <f t="shared" si="47"/>
        <v>0.38940081847517827</v>
      </c>
      <c r="AH105" s="106">
        <f t="shared" si="48"/>
        <v>0.51917798218683164</v>
      </c>
    </row>
    <row r="106" spans="1:34" ht="15.75" x14ac:dyDescent="0.25">
      <c r="A106" s="24">
        <v>271</v>
      </c>
      <c r="B106" s="25" t="s">
        <v>99</v>
      </c>
      <c r="C106" s="24">
        <v>4</v>
      </c>
      <c r="D106" s="24">
        <v>24</v>
      </c>
      <c r="E106" s="30">
        <f>'Tasapainon muutos, pl. tasaus'!D99</f>
        <v>6903</v>
      </c>
      <c r="F106" s="62">
        <v>112.64275200626466</v>
      </c>
      <c r="G106" s="31">
        <v>182.45207688254649</v>
      </c>
      <c r="H106" s="59">
        <f t="shared" si="60"/>
        <v>69.809324876281835</v>
      </c>
      <c r="I106" s="62">
        <f t="shared" si="49"/>
        <v>-65.655421971796301</v>
      </c>
      <c r="J106" s="31">
        <f t="shared" si="50"/>
        <v>-54.349665170662696</v>
      </c>
      <c r="K106" s="31">
        <f t="shared" si="51"/>
        <v>-41.85104969480107</v>
      </c>
      <c r="L106" s="31">
        <f t="shared" si="52"/>
        <v>-29.03603609995869</v>
      </c>
      <c r="M106" s="31">
        <f t="shared" si="53"/>
        <v>-15.44201846660496</v>
      </c>
      <c r="N106" s="59">
        <f t="shared" si="54"/>
        <v>167.01005841594153</v>
      </c>
      <c r="O106" s="82">
        <f t="shared" si="42"/>
        <v>54.367306409676871</v>
      </c>
      <c r="P106" s="31">
        <f>Taulukko5[[#This Row],[Tasaus 2023, €/asukas]]*Taulukko5[[#This Row],[Asukasluku 31.12.2022]]</f>
        <v>-453219.37787130987</v>
      </c>
      <c r="Q106" s="31">
        <f>Taulukko5[[#This Row],[Tasaus 2024, €/asukas]]*Taulukko5[[#This Row],[Asukasluku 31.12.2022]]</f>
        <v>-375175.73867308459</v>
      </c>
      <c r="R106" s="31">
        <f>Taulukko5[[#This Row],[Tasaus 2025, €/asukas]]*Taulukko5[[#This Row],[Asukasluku 31.12.2022]]</f>
        <v>-288897.79604321177</v>
      </c>
      <c r="S106" s="31">
        <f>Taulukko5[[#This Row],[Tasaus 2026, €/asukas]]*Taulukko5[[#This Row],[Asukasluku 31.12.2022]]</f>
        <v>-200435.75719801482</v>
      </c>
      <c r="T106" s="31">
        <f>Taulukko5[[#This Row],[Tasaus 2027, €/asukas]]*Taulukko5[[#This Row],[Asukasluku 31.12.2022]]</f>
        <v>-106596.25347497404</v>
      </c>
      <c r="U106" s="62">
        <f t="shared" si="55"/>
        <v>4.153902904485534</v>
      </c>
      <c r="V106" s="31">
        <f t="shared" si="56"/>
        <v>15.459659705619138</v>
      </c>
      <c r="W106" s="31">
        <f t="shared" si="57"/>
        <v>27.958275181480765</v>
      </c>
      <c r="X106" s="31">
        <f t="shared" si="58"/>
        <v>40.773288776323142</v>
      </c>
      <c r="Y106" s="94">
        <f t="shared" si="59"/>
        <v>54.367306409676871</v>
      </c>
      <c r="Z106" s="105">
        <v>21.75</v>
      </c>
      <c r="AA106" s="33">
        <f t="shared" si="61"/>
        <v>9.11</v>
      </c>
      <c r="AB106" s="32">
        <f t="shared" si="43"/>
        <v>-12.64</v>
      </c>
      <c r="AC106" s="31">
        <v>163.0732214404417</v>
      </c>
      <c r="AD106" s="15">
        <f t="shared" si="44"/>
        <v>-2.5472624308232238E-2</v>
      </c>
      <c r="AE106" s="15">
        <f t="shared" si="45"/>
        <v>-9.4801951964046907E-2</v>
      </c>
      <c r="AF106" s="15">
        <f t="shared" si="46"/>
        <v>-0.17144614507840458</v>
      </c>
      <c r="AG106" s="15">
        <f t="shared" si="47"/>
        <v>-0.25003055937798185</v>
      </c>
      <c r="AH106" s="106">
        <f t="shared" si="48"/>
        <v>-0.33339199366668015</v>
      </c>
    </row>
    <row r="107" spans="1:34" ht="15.75" x14ac:dyDescent="0.25">
      <c r="A107" s="24">
        <v>272</v>
      </c>
      <c r="B107" s="25" t="s">
        <v>100</v>
      </c>
      <c r="C107" s="24">
        <v>16</v>
      </c>
      <c r="D107" s="24">
        <v>21</v>
      </c>
      <c r="E107" s="30">
        <f>'Tasapainon muutos, pl. tasaus'!D100</f>
        <v>48006</v>
      </c>
      <c r="F107" s="62">
        <v>118.4680830419004</v>
      </c>
      <c r="G107" s="31">
        <v>227.56819871433282</v>
      </c>
      <c r="H107" s="59">
        <f t="shared" si="60"/>
        <v>109.10011567243242</v>
      </c>
      <c r="I107" s="62">
        <f t="shared" si="49"/>
        <v>-104.94621276794689</v>
      </c>
      <c r="J107" s="31">
        <f t="shared" si="50"/>
        <v>-93.640455966813278</v>
      </c>
      <c r="K107" s="31">
        <f t="shared" si="51"/>
        <v>-81.141840490951665</v>
      </c>
      <c r="L107" s="31">
        <f t="shared" si="52"/>
        <v>-68.326826896109282</v>
      </c>
      <c r="M107" s="31">
        <f t="shared" si="53"/>
        <v>-54.732809262755545</v>
      </c>
      <c r="N107" s="59">
        <f t="shared" si="54"/>
        <v>172.83538945157727</v>
      </c>
      <c r="O107" s="82">
        <f t="shared" si="42"/>
        <v>54.367306409676871</v>
      </c>
      <c r="P107" s="31">
        <f>Taulukko5[[#This Row],[Tasaus 2023, €/asukas]]*Taulukko5[[#This Row],[Asukasluku 31.12.2022]]</f>
        <v>-5038047.890138058</v>
      </c>
      <c r="Q107" s="31">
        <f>Taulukko5[[#This Row],[Tasaus 2024, €/asukas]]*Taulukko5[[#This Row],[Asukasluku 31.12.2022]]</f>
        <v>-4495303.7291428382</v>
      </c>
      <c r="R107" s="31">
        <f>Taulukko5[[#This Row],[Tasaus 2025, €/asukas]]*Taulukko5[[#This Row],[Asukasluku 31.12.2022]]</f>
        <v>-3895295.1946086255</v>
      </c>
      <c r="S107" s="31">
        <f>Taulukko5[[#This Row],[Tasaus 2026, €/asukas]]*Taulukko5[[#This Row],[Asukasluku 31.12.2022]]</f>
        <v>-3280097.6519746222</v>
      </c>
      <c r="T107" s="31">
        <f>Taulukko5[[#This Row],[Tasaus 2027, €/asukas]]*Taulukko5[[#This Row],[Asukasluku 31.12.2022]]</f>
        <v>-2627503.2414678428</v>
      </c>
      <c r="U107" s="62">
        <f t="shared" si="55"/>
        <v>4.153902904485534</v>
      </c>
      <c r="V107" s="31">
        <f t="shared" si="56"/>
        <v>15.459659705619146</v>
      </c>
      <c r="W107" s="31">
        <f t="shared" si="57"/>
        <v>27.958275181480758</v>
      </c>
      <c r="X107" s="31">
        <f t="shared" si="58"/>
        <v>40.773288776323142</v>
      </c>
      <c r="Y107" s="94">
        <f t="shared" si="59"/>
        <v>54.367306409676878</v>
      </c>
      <c r="Z107" s="105">
        <v>21.5</v>
      </c>
      <c r="AA107" s="33">
        <f t="shared" si="61"/>
        <v>8.86</v>
      </c>
      <c r="AB107" s="32">
        <f t="shared" si="43"/>
        <v>-12.64</v>
      </c>
      <c r="AC107" s="31">
        <v>177.69335143659009</v>
      </c>
      <c r="AD107" s="15">
        <f t="shared" si="44"/>
        <v>-2.33768054398358E-2</v>
      </c>
      <c r="AE107" s="15">
        <f t="shared" si="45"/>
        <v>-8.7001902888504679E-2</v>
      </c>
      <c r="AF107" s="15">
        <f t="shared" si="46"/>
        <v>-0.15734001838249798</v>
      </c>
      <c r="AG107" s="15">
        <f t="shared" si="47"/>
        <v>-0.22945871889232219</v>
      </c>
      <c r="AH107" s="106">
        <f t="shared" si="48"/>
        <v>-0.30596139906268727</v>
      </c>
    </row>
    <row r="108" spans="1:34" ht="15.75" x14ac:dyDescent="0.25">
      <c r="A108" s="24">
        <v>273</v>
      </c>
      <c r="B108" s="25" t="s">
        <v>101</v>
      </c>
      <c r="C108" s="24">
        <v>19</v>
      </c>
      <c r="D108" s="24">
        <v>25</v>
      </c>
      <c r="E108" s="30">
        <f>'Tasapainon muutos, pl. tasaus'!D101</f>
        <v>3999</v>
      </c>
      <c r="F108" s="62">
        <v>497.03032824911122</v>
      </c>
      <c r="G108" s="31">
        <v>244.05467816279136</v>
      </c>
      <c r="H108" s="59">
        <f t="shared" si="60"/>
        <v>-252.97565008631986</v>
      </c>
      <c r="I108" s="62">
        <f t="shared" si="49"/>
        <v>257.12955299080539</v>
      </c>
      <c r="J108" s="31">
        <f t="shared" si="50"/>
        <v>238.43530979193901</v>
      </c>
      <c r="K108" s="31">
        <f t="shared" si="51"/>
        <v>220.93392526780062</v>
      </c>
      <c r="L108" s="31">
        <f t="shared" si="52"/>
        <v>203.748938862643</v>
      </c>
      <c r="M108" s="31">
        <f t="shared" si="53"/>
        <v>187.34295649599673</v>
      </c>
      <c r="N108" s="59">
        <f t="shared" si="54"/>
        <v>431.39763465878809</v>
      </c>
      <c r="O108" s="82">
        <f t="shared" si="42"/>
        <v>-65.632693590323129</v>
      </c>
      <c r="P108" s="31">
        <f>Taulukko5[[#This Row],[Tasaus 2023, €/asukas]]*Taulukko5[[#This Row],[Asukasluku 31.12.2022]]</f>
        <v>1028261.0824102308</v>
      </c>
      <c r="Q108" s="31">
        <f>Taulukko5[[#This Row],[Tasaus 2024, €/asukas]]*Taulukko5[[#This Row],[Asukasluku 31.12.2022]]</f>
        <v>953502.80385796411</v>
      </c>
      <c r="R108" s="31">
        <f>Taulukko5[[#This Row],[Tasaus 2025, €/asukas]]*Taulukko5[[#This Row],[Asukasluku 31.12.2022]]</f>
        <v>883514.76714593463</v>
      </c>
      <c r="S108" s="31">
        <f>Taulukko5[[#This Row],[Tasaus 2026, €/asukas]]*Taulukko5[[#This Row],[Asukasluku 31.12.2022]]</f>
        <v>814792.00651170942</v>
      </c>
      <c r="T108" s="31">
        <f>Taulukko5[[#This Row],[Tasaus 2027, €/asukas]]*Taulukko5[[#This Row],[Asukasluku 31.12.2022]]</f>
        <v>749184.4830274909</v>
      </c>
      <c r="U108" s="62">
        <f t="shared" si="55"/>
        <v>4.153902904485534</v>
      </c>
      <c r="V108" s="31">
        <f t="shared" si="56"/>
        <v>-14.540340294380854</v>
      </c>
      <c r="W108" s="31">
        <f t="shared" si="57"/>
        <v>-32.041724818519242</v>
      </c>
      <c r="X108" s="31">
        <f t="shared" si="58"/>
        <v>-49.226711223676858</v>
      </c>
      <c r="Y108" s="94">
        <f t="shared" si="59"/>
        <v>-65.632693590323129</v>
      </c>
      <c r="Z108" s="105">
        <v>20.5</v>
      </c>
      <c r="AA108" s="33">
        <f t="shared" si="61"/>
        <v>7.8599999999999994</v>
      </c>
      <c r="AB108" s="32">
        <f t="shared" si="43"/>
        <v>-12.64</v>
      </c>
      <c r="AC108" s="31">
        <v>165.39377525503133</v>
      </c>
      <c r="AD108" s="15">
        <f t="shared" si="44"/>
        <v>-2.5115231199483556E-2</v>
      </c>
      <c r="AE108" s="15">
        <f t="shared" si="45"/>
        <v>8.7913467553178262E-2</v>
      </c>
      <c r="AF108" s="15">
        <f t="shared" si="46"/>
        <v>0.1937299319101462</v>
      </c>
      <c r="AG108" s="15">
        <f t="shared" si="47"/>
        <v>0.29763339731359911</v>
      </c>
      <c r="AH108" s="106">
        <f t="shared" si="48"/>
        <v>0.39682686660438005</v>
      </c>
    </row>
    <row r="109" spans="1:34" ht="15.75" x14ac:dyDescent="0.25">
      <c r="A109" s="24">
        <v>275</v>
      </c>
      <c r="B109" s="25" t="s">
        <v>102</v>
      </c>
      <c r="C109" s="24">
        <v>13</v>
      </c>
      <c r="D109" s="24">
        <v>25</v>
      </c>
      <c r="E109" s="30">
        <f>'Tasapainon muutos, pl. tasaus'!D102</f>
        <v>2521</v>
      </c>
      <c r="F109" s="62">
        <v>-17.044488235514571</v>
      </c>
      <c r="G109" s="31">
        <v>-124.75506506208589</v>
      </c>
      <c r="H109" s="59">
        <f t="shared" si="60"/>
        <v>-107.71057682657133</v>
      </c>
      <c r="I109" s="62">
        <f t="shared" si="49"/>
        <v>111.86447973105686</v>
      </c>
      <c r="J109" s="31">
        <f t="shared" si="50"/>
        <v>93.170236532190472</v>
      </c>
      <c r="K109" s="31">
        <f t="shared" si="51"/>
        <v>75.668852008052085</v>
      </c>
      <c r="L109" s="31">
        <f t="shared" si="52"/>
        <v>58.483865602894468</v>
      </c>
      <c r="M109" s="31">
        <f t="shared" si="53"/>
        <v>42.077883236248205</v>
      </c>
      <c r="N109" s="59">
        <f t="shared" si="54"/>
        <v>-82.677181825837692</v>
      </c>
      <c r="O109" s="82">
        <f t="shared" si="42"/>
        <v>-65.632693590323129</v>
      </c>
      <c r="P109" s="31">
        <f>Taulukko5[[#This Row],[Tasaus 2023, €/asukas]]*Taulukko5[[#This Row],[Asukasluku 31.12.2022]]</f>
        <v>282010.35340199433</v>
      </c>
      <c r="Q109" s="31">
        <f>Taulukko5[[#This Row],[Tasaus 2024, €/asukas]]*Taulukko5[[#This Row],[Asukasluku 31.12.2022]]</f>
        <v>234882.16629765218</v>
      </c>
      <c r="R109" s="31">
        <f>Taulukko5[[#This Row],[Tasaus 2025, €/asukas]]*Taulukko5[[#This Row],[Asukasluku 31.12.2022]]</f>
        <v>190761.17591229931</v>
      </c>
      <c r="S109" s="31">
        <f>Taulukko5[[#This Row],[Tasaus 2026, €/asukas]]*Taulukko5[[#This Row],[Asukasluku 31.12.2022]]</f>
        <v>147437.82518489697</v>
      </c>
      <c r="T109" s="31">
        <f>Taulukko5[[#This Row],[Tasaus 2027, €/asukas]]*Taulukko5[[#This Row],[Asukasluku 31.12.2022]]</f>
        <v>106078.34363858172</v>
      </c>
      <c r="U109" s="62">
        <f t="shared" si="55"/>
        <v>4.153902904485534</v>
      </c>
      <c r="V109" s="31">
        <f t="shared" si="56"/>
        <v>-14.540340294380854</v>
      </c>
      <c r="W109" s="31">
        <f t="shared" si="57"/>
        <v>-32.041724818519242</v>
      </c>
      <c r="X109" s="31">
        <f t="shared" si="58"/>
        <v>-49.226711223676858</v>
      </c>
      <c r="Y109" s="94">
        <f t="shared" si="59"/>
        <v>-65.632693590323129</v>
      </c>
      <c r="Z109" s="105">
        <v>22</v>
      </c>
      <c r="AA109" s="33">
        <f t="shared" si="61"/>
        <v>9.36</v>
      </c>
      <c r="AB109" s="32">
        <f t="shared" si="43"/>
        <v>-12.64</v>
      </c>
      <c r="AC109" s="31">
        <v>142.96064427497046</v>
      </c>
      <c r="AD109" s="15">
        <f t="shared" si="44"/>
        <v>-2.9056268776292853E-2</v>
      </c>
      <c r="AE109" s="15">
        <f t="shared" si="45"/>
        <v>0.10170869310307505</v>
      </c>
      <c r="AF109" s="15">
        <f t="shared" si="46"/>
        <v>0.22412968954511842</v>
      </c>
      <c r="AG109" s="15">
        <f t="shared" si="47"/>
        <v>0.34433750262760576</v>
      </c>
      <c r="AH109" s="106">
        <f t="shared" si="48"/>
        <v>0.45909623535331323</v>
      </c>
    </row>
    <row r="110" spans="1:34" ht="15.75" x14ac:dyDescent="0.25">
      <c r="A110" s="24">
        <v>276</v>
      </c>
      <c r="B110" s="25" t="s">
        <v>103</v>
      </c>
      <c r="C110" s="24">
        <v>12</v>
      </c>
      <c r="D110" s="24">
        <v>23</v>
      </c>
      <c r="E110" s="30">
        <f>'Tasapainon muutos, pl. tasaus'!D103</f>
        <v>15157</v>
      </c>
      <c r="F110" s="62">
        <v>-41.309099056736542</v>
      </c>
      <c r="G110" s="31">
        <v>-40.596438674215527</v>
      </c>
      <c r="H110" s="59">
        <f t="shared" si="60"/>
        <v>0.71266038252101538</v>
      </c>
      <c r="I110" s="62">
        <f t="shared" si="49"/>
        <v>3.4412425219645186</v>
      </c>
      <c r="J110" s="31">
        <f t="shared" si="50"/>
        <v>0.45965970561914199</v>
      </c>
      <c r="K110" s="31">
        <f t="shared" si="51"/>
        <v>-2.0417248185192354</v>
      </c>
      <c r="L110" s="31">
        <f t="shared" si="52"/>
        <v>-4.2267112236768547</v>
      </c>
      <c r="M110" s="31">
        <f t="shared" si="53"/>
        <v>-5.6326935903231243</v>
      </c>
      <c r="N110" s="59">
        <f t="shared" si="54"/>
        <v>-46.229132264538649</v>
      </c>
      <c r="O110" s="82">
        <f t="shared" si="42"/>
        <v>-4.9200332078021063</v>
      </c>
      <c r="P110" s="31">
        <f>Taulukko5[[#This Row],[Tasaus 2023, €/asukas]]*Taulukko5[[#This Row],[Asukasluku 31.12.2022]]</f>
        <v>52158.912905416211</v>
      </c>
      <c r="Q110" s="31">
        <f>Taulukko5[[#This Row],[Tasaus 2024, €/asukas]]*Taulukko5[[#This Row],[Asukasluku 31.12.2022]]</f>
        <v>6967.0621580693351</v>
      </c>
      <c r="R110" s="31">
        <f>Taulukko5[[#This Row],[Tasaus 2025, €/asukas]]*Taulukko5[[#This Row],[Asukasluku 31.12.2022]]</f>
        <v>-30946.42307429605</v>
      </c>
      <c r="S110" s="31">
        <f>Taulukko5[[#This Row],[Tasaus 2026, €/asukas]]*Taulukko5[[#This Row],[Asukasluku 31.12.2022]]</f>
        <v>-64064.262017270084</v>
      </c>
      <c r="T110" s="31">
        <f>Taulukko5[[#This Row],[Tasaus 2027, €/asukas]]*Taulukko5[[#This Row],[Asukasluku 31.12.2022]]</f>
        <v>-85374.73674852759</v>
      </c>
      <c r="U110" s="62">
        <f t="shared" si="55"/>
        <v>4.153902904485534</v>
      </c>
      <c r="V110" s="31">
        <f t="shared" si="56"/>
        <v>1.1723200881401574</v>
      </c>
      <c r="W110" s="31">
        <f t="shared" si="57"/>
        <v>-1.32906443599822</v>
      </c>
      <c r="X110" s="31">
        <f t="shared" si="58"/>
        <v>-3.5140508411558393</v>
      </c>
      <c r="Y110" s="94">
        <f t="shared" si="59"/>
        <v>-4.920033207802109</v>
      </c>
      <c r="Z110" s="105">
        <v>20.5</v>
      </c>
      <c r="AA110" s="33">
        <f t="shared" si="61"/>
        <v>7.8599999999999994</v>
      </c>
      <c r="AB110" s="32">
        <f t="shared" si="43"/>
        <v>-12.64</v>
      </c>
      <c r="AC110" s="31">
        <v>178.44009899577807</v>
      </c>
      <c r="AD110" s="15">
        <f t="shared" si="44"/>
        <v>-2.3278976686646066E-2</v>
      </c>
      <c r="AE110" s="15">
        <f t="shared" si="45"/>
        <v>-6.5698242420718159E-3</v>
      </c>
      <c r="AF110" s="15">
        <f t="shared" si="46"/>
        <v>7.4482386160840781E-3</v>
      </c>
      <c r="AG110" s="15">
        <f t="shared" si="47"/>
        <v>1.9693167964667978E-2</v>
      </c>
      <c r="AH110" s="106">
        <f t="shared" si="48"/>
        <v>2.757246401168225E-2</v>
      </c>
    </row>
    <row r="111" spans="1:34" ht="15.75" x14ac:dyDescent="0.25">
      <c r="A111" s="24">
        <v>280</v>
      </c>
      <c r="B111" s="25" t="s">
        <v>104</v>
      </c>
      <c r="C111" s="24">
        <v>15</v>
      </c>
      <c r="D111" s="24">
        <v>25</v>
      </c>
      <c r="E111" s="30">
        <f>'Tasapainon muutos, pl. tasaus'!D104</f>
        <v>2024</v>
      </c>
      <c r="F111" s="62">
        <v>15.354246865798768</v>
      </c>
      <c r="G111" s="31">
        <v>-144.16522708382107</v>
      </c>
      <c r="H111" s="59">
        <f t="shared" si="60"/>
        <v>-159.51947394961982</v>
      </c>
      <c r="I111" s="62">
        <f t="shared" si="49"/>
        <v>163.67337685410536</v>
      </c>
      <c r="J111" s="31">
        <f t="shared" si="50"/>
        <v>144.97913365523897</v>
      </c>
      <c r="K111" s="31">
        <f t="shared" si="51"/>
        <v>127.47774913110058</v>
      </c>
      <c r="L111" s="31">
        <f t="shared" si="52"/>
        <v>110.29276272594296</v>
      </c>
      <c r="M111" s="31">
        <f t="shared" si="53"/>
        <v>93.886780359296694</v>
      </c>
      <c r="N111" s="59">
        <f t="shared" si="54"/>
        <v>-50.278446724524372</v>
      </c>
      <c r="O111" s="82">
        <f t="shared" si="42"/>
        <v>-65.632693590323143</v>
      </c>
      <c r="P111" s="31">
        <f>Taulukko5[[#This Row],[Tasaus 2023, €/asukas]]*Taulukko5[[#This Row],[Asukasluku 31.12.2022]]</f>
        <v>331274.91475270921</v>
      </c>
      <c r="Q111" s="31">
        <f>Taulukko5[[#This Row],[Tasaus 2024, €/asukas]]*Taulukko5[[#This Row],[Asukasluku 31.12.2022]]</f>
        <v>293437.76651820366</v>
      </c>
      <c r="R111" s="31">
        <f>Taulukko5[[#This Row],[Tasaus 2025, €/asukas]]*Taulukko5[[#This Row],[Asukasluku 31.12.2022]]</f>
        <v>258014.96424134757</v>
      </c>
      <c r="S111" s="31">
        <f>Taulukko5[[#This Row],[Tasaus 2026, €/asukas]]*Taulukko5[[#This Row],[Asukasluku 31.12.2022]]</f>
        <v>223232.55175730857</v>
      </c>
      <c r="T111" s="31">
        <f>Taulukko5[[#This Row],[Tasaus 2027, €/asukas]]*Taulukko5[[#This Row],[Asukasluku 31.12.2022]]</f>
        <v>190026.8434472165</v>
      </c>
      <c r="U111" s="62">
        <f t="shared" si="55"/>
        <v>4.153902904485534</v>
      </c>
      <c r="V111" s="31">
        <f t="shared" si="56"/>
        <v>-14.540340294380854</v>
      </c>
      <c r="W111" s="31">
        <f t="shared" si="57"/>
        <v>-32.041724818519242</v>
      </c>
      <c r="X111" s="31">
        <f t="shared" si="58"/>
        <v>-49.226711223676858</v>
      </c>
      <c r="Y111" s="94">
        <f t="shared" si="59"/>
        <v>-65.632693590323129</v>
      </c>
      <c r="Z111" s="105">
        <v>22</v>
      </c>
      <c r="AA111" s="33">
        <f t="shared" si="61"/>
        <v>9.36</v>
      </c>
      <c r="AB111" s="32">
        <f t="shared" si="43"/>
        <v>-12.64</v>
      </c>
      <c r="AC111" s="31">
        <v>147.49750363533911</v>
      </c>
      <c r="AD111" s="15">
        <f t="shared" si="44"/>
        <v>-2.8162530226649173E-2</v>
      </c>
      <c r="AE111" s="15">
        <f t="shared" si="45"/>
        <v>9.8580246688982714E-2</v>
      </c>
      <c r="AF111" s="15">
        <f t="shared" si="46"/>
        <v>0.21723570927503022</v>
      </c>
      <c r="AG111" s="15">
        <f t="shared" si="47"/>
        <v>0.33374606356308911</v>
      </c>
      <c r="AH111" s="106">
        <f t="shared" si="48"/>
        <v>0.44497494515288943</v>
      </c>
    </row>
    <row r="112" spans="1:34" ht="15.75" x14ac:dyDescent="0.25">
      <c r="A112" s="24">
        <v>284</v>
      </c>
      <c r="B112" s="25" t="s">
        <v>105</v>
      </c>
      <c r="C112" s="24">
        <v>2</v>
      </c>
      <c r="D112" s="24">
        <v>25</v>
      </c>
      <c r="E112" s="30">
        <f>'Tasapainon muutos, pl. tasaus'!D105</f>
        <v>2227</v>
      </c>
      <c r="F112" s="62">
        <v>-155.26786971245284</v>
      </c>
      <c r="G112" s="31">
        <v>-366.10562000289804</v>
      </c>
      <c r="H112" s="59">
        <f t="shared" si="60"/>
        <v>-210.8377502904452</v>
      </c>
      <c r="I112" s="62">
        <f t="shared" si="49"/>
        <v>214.99165319493073</v>
      </c>
      <c r="J112" s="31">
        <f t="shared" si="50"/>
        <v>196.29740999606435</v>
      </c>
      <c r="K112" s="31">
        <f t="shared" si="51"/>
        <v>178.79602547192596</v>
      </c>
      <c r="L112" s="31">
        <f t="shared" si="52"/>
        <v>161.61103906676834</v>
      </c>
      <c r="M112" s="31">
        <f t="shared" si="53"/>
        <v>145.20505670012207</v>
      </c>
      <c r="N112" s="59">
        <f t="shared" si="54"/>
        <v>-220.90056330277596</v>
      </c>
      <c r="O112" s="82">
        <f t="shared" si="42"/>
        <v>-65.632693590323129</v>
      </c>
      <c r="P112" s="31">
        <f>Taulukko5[[#This Row],[Tasaus 2023, €/asukas]]*Taulukko5[[#This Row],[Asukasluku 31.12.2022]]</f>
        <v>478786.41166511073</v>
      </c>
      <c r="Q112" s="31">
        <f>Taulukko5[[#This Row],[Tasaus 2024, €/asukas]]*Taulukko5[[#This Row],[Asukasluku 31.12.2022]]</f>
        <v>437154.33206123527</v>
      </c>
      <c r="R112" s="31">
        <f>Taulukko5[[#This Row],[Tasaus 2025, €/asukas]]*Taulukko5[[#This Row],[Asukasluku 31.12.2022]]</f>
        <v>398178.74872597912</v>
      </c>
      <c r="S112" s="31">
        <f>Taulukko5[[#This Row],[Tasaus 2026, €/asukas]]*Taulukko5[[#This Row],[Asukasluku 31.12.2022]]</f>
        <v>359907.78400169307</v>
      </c>
      <c r="T112" s="31">
        <f>Taulukko5[[#This Row],[Tasaus 2027, €/asukas]]*Taulukko5[[#This Row],[Asukasluku 31.12.2022]]</f>
        <v>323371.66127117188</v>
      </c>
      <c r="U112" s="62">
        <f t="shared" si="55"/>
        <v>4.153902904485534</v>
      </c>
      <c r="V112" s="31">
        <f t="shared" si="56"/>
        <v>-14.540340294380854</v>
      </c>
      <c r="W112" s="31">
        <f t="shared" si="57"/>
        <v>-32.041724818519242</v>
      </c>
      <c r="X112" s="31">
        <f t="shared" si="58"/>
        <v>-49.226711223676858</v>
      </c>
      <c r="Y112" s="94">
        <f t="shared" si="59"/>
        <v>-65.632693590323129</v>
      </c>
      <c r="Z112" s="105">
        <v>20</v>
      </c>
      <c r="AA112" s="33">
        <f t="shared" si="61"/>
        <v>7.3599999999999994</v>
      </c>
      <c r="AB112" s="32">
        <f t="shared" si="43"/>
        <v>-12.64</v>
      </c>
      <c r="AC112" s="31">
        <v>158.96363320011557</v>
      </c>
      <c r="AD112" s="15">
        <f t="shared" si="44"/>
        <v>-2.6131152269628134E-2</v>
      </c>
      <c r="AE112" s="15">
        <f t="shared" si="45"/>
        <v>9.1469602208175266E-2</v>
      </c>
      <c r="AF112" s="15">
        <f t="shared" si="46"/>
        <v>0.20156638454647466</v>
      </c>
      <c r="AG112" s="15">
        <f t="shared" si="47"/>
        <v>0.30967278636432843</v>
      </c>
      <c r="AH112" s="106">
        <f t="shared" si="48"/>
        <v>0.41287867085737578</v>
      </c>
    </row>
    <row r="113" spans="1:34" ht="15.75" x14ac:dyDescent="0.25">
      <c r="A113" s="24">
        <v>285</v>
      </c>
      <c r="B113" s="25" t="s">
        <v>106</v>
      </c>
      <c r="C113" s="24">
        <v>8</v>
      </c>
      <c r="D113" s="24">
        <v>21</v>
      </c>
      <c r="E113" s="30">
        <f>'Tasapainon muutos, pl. tasaus'!D106</f>
        <v>50617</v>
      </c>
      <c r="F113" s="62">
        <v>-63.951945841755169</v>
      </c>
      <c r="G113" s="31">
        <v>-1.4632608016208544</v>
      </c>
      <c r="H113" s="59">
        <f t="shared" si="60"/>
        <v>62.488685040134314</v>
      </c>
      <c r="I113" s="62">
        <f t="shared" si="49"/>
        <v>-58.33478213564878</v>
      </c>
      <c r="J113" s="31">
        <f t="shared" si="50"/>
        <v>-47.029025334515175</v>
      </c>
      <c r="K113" s="31">
        <f t="shared" si="51"/>
        <v>-34.530409858653549</v>
      </c>
      <c r="L113" s="31">
        <f t="shared" si="52"/>
        <v>-21.715396263811169</v>
      </c>
      <c r="M113" s="31">
        <f t="shared" si="53"/>
        <v>-8.1213786304574391</v>
      </c>
      <c r="N113" s="59">
        <f t="shared" si="54"/>
        <v>-9.5846394320782942</v>
      </c>
      <c r="O113" s="82">
        <f t="shared" si="42"/>
        <v>54.367306409676871</v>
      </c>
      <c r="P113" s="31">
        <f>Taulukko5[[#This Row],[Tasaus 2023, €/asukas]]*Taulukko5[[#This Row],[Asukasluku 31.12.2022]]</f>
        <v>-2952731.6673601344</v>
      </c>
      <c r="Q113" s="31">
        <f>Taulukko5[[#This Row],[Tasaus 2024, €/asukas]]*Taulukko5[[#This Row],[Asukasluku 31.12.2022]]</f>
        <v>-2380468.1753571546</v>
      </c>
      <c r="R113" s="31">
        <f>Taulukko5[[#This Row],[Tasaus 2025, €/asukas]]*Taulukko5[[#This Row],[Asukasluku 31.12.2022]]</f>
        <v>-1747825.7558154666</v>
      </c>
      <c r="S113" s="31">
        <f>Taulukko5[[#This Row],[Tasaus 2026, €/asukas]]*Taulukko5[[#This Row],[Asukasluku 31.12.2022]]</f>
        <v>-1099168.2126853298</v>
      </c>
      <c r="T113" s="31">
        <f>Taulukko5[[#This Row],[Tasaus 2027, €/asukas]]*Taulukko5[[#This Row],[Asukasluku 31.12.2022]]</f>
        <v>-411079.82213786419</v>
      </c>
      <c r="U113" s="62">
        <f t="shared" si="55"/>
        <v>4.153902904485534</v>
      </c>
      <c r="V113" s="31">
        <f t="shared" si="56"/>
        <v>15.459659705619138</v>
      </c>
      <c r="W113" s="31">
        <f t="shared" si="57"/>
        <v>27.958275181480765</v>
      </c>
      <c r="X113" s="31">
        <f t="shared" si="58"/>
        <v>40.773288776323142</v>
      </c>
      <c r="Y113" s="94">
        <f t="shared" si="59"/>
        <v>54.367306409676871</v>
      </c>
      <c r="Z113" s="105">
        <v>22</v>
      </c>
      <c r="AA113" s="33">
        <f t="shared" si="61"/>
        <v>9.36</v>
      </c>
      <c r="AB113" s="32">
        <f t="shared" si="43"/>
        <v>-12.64</v>
      </c>
      <c r="AC113" s="31">
        <v>193.78226232028149</v>
      </c>
      <c r="AD113" s="15">
        <f t="shared" si="44"/>
        <v>-2.1435929453749499E-2</v>
      </c>
      <c r="AE113" s="15">
        <f t="shared" si="45"/>
        <v>-7.9778507694721612E-2</v>
      </c>
      <c r="AF113" s="15">
        <f t="shared" si="46"/>
        <v>-0.14427675085798922</v>
      </c>
      <c r="AG113" s="15">
        <f t="shared" si="47"/>
        <v>-0.21040774469302786</v>
      </c>
      <c r="AH113" s="106">
        <f t="shared" si="48"/>
        <v>-0.28055873514274027</v>
      </c>
    </row>
    <row r="114" spans="1:34" ht="15.75" x14ac:dyDescent="0.25">
      <c r="A114" s="24">
        <v>286</v>
      </c>
      <c r="B114" s="25" t="s">
        <v>107</v>
      </c>
      <c r="C114" s="24">
        <v>8</v>
      </c>
      <c r="D114" s="24">
        <v>21</v>
      </c>
      <c r="E114" s="30">
        <f>'Tasapainon muutos, pl. tasaus'!D107</f>
        <v>79429</v>
      </c>
      <c r="F114" s="62">
        <v>-309.45903600651405</v>
      </c>
      <c r="G114" s="31">
        <v>-209.42709072418259</v>
      </c>
      <c r="H114" s="59">
        <f t="shared" si="60"/>
        <v>100.03194528233146</v>
      </c>
      <c r="I114" s="62">
        <f t="shared" si="49"/>
        <v>-95.878042377845929</v>
      </c>
      <c r="J114" s="31">
        <f t="shared" si="50"/>
        <v>-84.572285576712318</v>
      </c>
      <c r="K114" s="31">
        <f t="shared" si="51"/>
        <v>-72.073670100850705</v>
      </c>
      <c r="L114" s="31">
        <f t="shared" si="52"/>
        <v>-59.258656506008322</v>
      </c>
      <c r="M114" s="31">
        <f t="shared" si="53"/>
        <v>-45.664638872654585</v>
      </c>
      <c r="N114" s="59">
        <f t="shared" si="54"/>
        <v>-255.09172959683718</v>
      </c>
      <c r="O114" s="82">
        <f t="shared" si="42"/>
        <v>54.367306409676871</v>
      </c>
      <c r="P114" s="31">
        <f>Taulukko5[[#This Row],[Tasaus 2023, €/asukas]]*Taulukko5[[#This Row],[Asukasluku 31.12.2022]]</f>
        <v>-7615497.0280299243</v>
      </c>
      <c r="Q114" s="31">
        <f>Taulukko5[[#This Row],[Tasaus 2024, €/asukas]]*Taulukko5[[#This Row],[Asukasluku 31.12.2022]]</f>
        <v>-6717492.0710726827</v>
      </c>
      <c r="R114" s="31">
        <f>Taulukko5[[#This Row],[Tasaus 2025, €/asukas]]*Taulukko5[[#This Row],[Asukasluku 31.12.2022]]</f>
        <v>-5724739.5424404703</v>
      </c>
      <c r="S114" s="31">
        <f>Taulukko5[[#This Row],[Tasaus 2026, €/asukas]]*Taulukko5[[#This Row],[Asukasluku 31.12.2022]]</f>
        <v>-4706855.8276157351</v>
      </c>
      <c r="T114" s="31">
        <f>Taulukko5[[#This Row],[Tasaus 2027, €/asukas]]*Taulukko5[[#This Row],[Asukasluku 31.12.2022]]</f>
        <v>-3627096.6010160809</v>
      </c>
      <c r="U114" s="62">
        <f t="shared" si="55"/>
        <v>4.153902904485534</v>
      </c>
      <c r="V114" s="31">
        <f t="shared" si="56"/>
        <v>15.459659705619146</v>
      </c>
      <c r="W114" s="31">
        <f t="shared" si="57"/>
        <v>27.958275181480758</v>
      </c>
      <c r="X114" s="31">
        <f t="shared" si="58"/>
        <v>40.773288776323142</v>
      </c>
      <c r="Y114" s="94">
        <f t="shared" si="59"/>
        <v>54.367306409676878</v>
      </c>
      <c r="Z114" s="105">
        <v>21.250000000000004</v>
      </c>
      <c r="AA114" s="33">
        <f t="shared" si="61"/>
        <v>8.610000000000003</v>
      </c>
      <c r="AB114" s="32">
        <f t="shared" si="43"/>
        <v>-12.64</v>
      </c>
      <c r="AC114" s="31">
        <v>190.0056566038906</v>
      </c>
      <c r="AD114" s="15">
        <f t="shared" si="44"/>
        <v>-2.1861995999125836E-2</v>
      </c>
      <c r="AE114" s="15">
        <f t="shared" si="45"/>
        <v>-8.136420768697572E-2</v>
      </c>
      <c r="AF114" s="15">
        <f t="shared" si="46"/>
        <v>-0.14714443601942889</v>
      </c>
      <c r="AG114" s="15">
        <f t="shared" si="47"/>
        <v>-0.21458986803389862</v>
      </c>
      <c r="AH114" s="106">
        <f t="shared" si="48"/>
        <v>-0.28613519924313474</v>
      </c>
    </row>
    <row r="115" spans="1:34" ht="15.75" x14ac:dyDescent="0.25">
      <c r="A115" s="24">
        <v>287</v>
      </c>
      <c r="B115" s="25" t="s">
        <v>108</v>
      </c>
      <c r="C115" s="24">
        <v>15</v>
      </c>
      <c r="D115" s="24">
        <v>24</v>
      </c>
      <c r="E115" s="30">
        <f>'Tasapainon muutos, pl. tasaus'!D108</f>
        <v>6242</v>
      </c>
      <c r="F115" s="62">
        <v>-150.5198052204293</v>
      </c>
      <c r="G115" s="31">
        <v>-289.61627319252409</v>
      </c>
      <c r="H115" s="59">
        <f t="shared" si="60"/>
        <v>-139.09646797209479</v>
      </c>
      <c r="I115" s="62">
        <f t="shared" si="49"/>
        <v>143.25037087658032</v>
      </c>
      <c r="J115" s="31">
        <f t="shared" si="50"/>
        <v>124.55612767771393</v>
      </c>
      <c r="K115" s="31">
        <f t="shared" si="51"/>
        <v>107.05474315357554</v>
      </c>
      <c r="L115" s="31">
        <f t="shared" si="52"/>
        <v>89.869756748417927</v>
      </c>
      <c r="M115" s="31">
        <f t="shared" si="53"/>
        <v>73.463774381771657</v>
      </c>
      <c r="N115" s="59">
        <f t="shared" si="54"/>
        <v>-216.15249881075243</v>
      </c>
      <c r="O115" s="82">
        <f t="shared" si="42"/>
        <v>-65.632693590323129</v>
      </c>
      <c r="P115" s="31">
        <f>Taulukko5[[#This Row],[Tasaus 2023, €/asukas]]*Taulukko5[[#This Row],[Asukasluku 31.12.2022]]</f>
        <v>894168.81501161435</v>
      </c>
      <c r="Q115" s="31">
        <f>Taulukko5[[#This Row],[Tasaus 2024, €/asukas]]*Taulukko5[[#This Row],[Asukasluku 31.12.2022]]</f>
        <v>777479.34896429034</v>
      </c>
      <c r="R115" s="31">
        <f>Taulukko5[[#This Row],[Tasaus 2025, €/asukas]]*Taulukko5[[#This Row],[Asukasluku 31.12.2022]]</f>
        <v>668235.70676461852</v>
      </c>
      <c r="S115" s="31">
        <f>Taulukko5[[#This Row],[Tasaus 2026, €/asukas]]*Taulukko5[[#This Row],[Asukasluku 31.12.2022]]</f>
        <v>560967.02162362472</v>
      </c>
      <c r="T115" s="31">
        <f>Taulukko5[[#This Row],[Tasaus 2027, €/asukas]]*Taulukko5[[#This Row],[Asukasluku 31.12.2022]]</f>
        <v>458560.87969101866</v>
      </c>
      <c r="U115" s="62">
        <f t="shared" si="55"/>
        <v>4.153902904485534</v>
      </c>
      <c r="V115" s="31">
        <f t="shared" si="56"/>
        <v>-14.540340294380854</v>
      </c>
      <c r="W115" s="31">
        <f t="shared" si="57"/>
        <v>-32.041724818519242</v>
      </c>
      <c r="X115" s="31">
        <f t="shared" si="58"/>
        <v>-49.226711223676858</v>
      </c>
      <c r="Y115" s="94">
        <f t="shared" si="59"/>
        <v>-65.632693590323129</v>
      </c>
      <c r="Z115" s="105">
        <v>21.5</v>
      </c>
      <c r="AA115" s="33">
        <f t="shared" si="61"/>
        <v>8.86</v>
      </c>
      <c r="AB115" s="32">
        <f t="shared" si="43"/>
        <v>-12.64</v>
      </c>
      <c r="AC115" s="31">
        <v>170.55417873923321</v>
      </c>
      <c r="AD115" s="15">
        <f t="shared" si="44"/>
        <v>-2.4355327645396451E-2</v>
      </c>
      <c r="AE115" s="15">
        <f t="shared" si="45"/>
        <v>8.5253497755760854E-2</v>
      </c>
      <c r="AF115" s="15">
        <f t="shared" si="46"/>
        <v>0.18786830704106675</v>
      </c>
      <c r="AG115" s="15">
        <f t="shared" si="47"/>
        <v>0.28862799837312375</v>
      </c>
      <c r="AH115" s="106">
        <f t="shared" si="48"/>
        <v>0.38482020244529719</v>
      </c>
    </row>
    <row r="116" spans="1:34" ht="15.75" x14ac:dyDescent="0.25">
      <c r="A116" s="24">
        <v>288</v>
      </c>
      <c r="B116" s="25" t="s">
        <v>109</v>
      </c>
      <c r="C116" s="24">
        <v>15</v>
      </c>
      <c r="D116" s="24">
        <v>24</v>
      </c>
      <c r="E116" s="30">
        <f>'Tasapainon muutos, pl. tasaus'!D109</f>
        <v>6405</v>
      </c>
      <c r="F116" s="62">
        <v>503.44910521984076</v>
      </c>
      <c r="G116" s="31">
        <v>554.46548463135355</v>
      </c>
      <c r="H116" s="59">
        <f t="shared" si="60"/>
        <v>51.016379411512787</v>
      </c>
      <c r="I116" s="62">
        <f t="shared" si="49"/>
        <v>-46.862476507027253</v>
      </c>
      <c r="J116" s="31">
        <f t="shared" si="50"/>
        <v>-35.556719705893649</v>
      </c>
      <c r="K116" s="31">
        <f t="shared" si="51"/>
        <v>-23.058104230032022</v>
      </c>
      <c r="L116" s="31">
        <f t="shared" si="52"/>
        <v>-10.243090635189642</v>
      </c>
      <c r="M116" s="31">
        <f t="shared" si="53"/>
        <v>-5.6326935903231243</v>
      </c>
      <c r="N116" s="59">
        <f t="shared" si="54"/>
        <v>548.83279104103042</v>
      </c>
      <c r="O116" s="82">
        <f t="shared" si="42"/>
        <v>45.383685821189658</v>
      </c>
      <c r="P116" s="31">
        <f>Taulukko5[[#This Row],[Tasaus 2023, €/asukas]]*Taulukko5[[#This Row],[Asukasluku 31.12.2022]]</f>
        <v>-300154.16202750953</v>
      </c>
      <c r="Q116" s="31">
        <f>Taulukko5[[#This Row],[Tasaus 2024, €/asukas]]*Taulukko5[[#This Row],[Asukasluku 31.12.2022]]</f>
        <v>-227740.78971624881</v>
      </c>
      <c r="R116" s="31">
        <f>Taulukko5[[#This Row],[Tasaus 2025, €/asukas]]*Taulukko5[[#This Row],[Asukasluku 31.12.2022]]</f>
        <v>-147687.15759335511</v>
      </c>
      <c r="S116" s="31">
        <f>Taulukko5[[#This Row],[Tasaus 2026, €/asukas]]*Taulukko5[[#This Row],[Asukasluku 31.12.2022]]</f>
        <v>-65606.995518389653</v>
      </c>
      <c r="T116" s="31">
        <f>Taulukko5[[#This Row],[Tasaus 2027, €/asukas]]*Taulukko5[[#This Row],[Asukasluku 31.12.2022]]</f>
        <v>-36077.402446019609</v>
      </c>
      <c r="U116" s="62">
        <f t="shared" si="55"/>
        <v>4.153902904485534</v>
      </c>
      <c r="V116" s="31">
        <f t="shared" si="56"/>
        <v>15.459659705619138</v>
      </c>
      <c r="W116" s="31">
        <f t="shared" si="57"/>
        <v>27.958275181480765</v>
      </c>
      <c r="X116" s="31">
        <f t="shared" si="58"/>
        <v>40.773288776323142</v>
      </c>
      <c r="Y116" s="94">
        <f t="shared" si="59"/>
        <v>45.383685821189665</v>
      </c>
      <c r="Z116" s="105">
        <v>21.999999999999996</v>
      </c>
      <c r="AA116" s="33">
        <f t="shared" si="61"/>
        <v>9.3599999999999959</v>
      </c>
      <c r="AB116" s="32">
        <f t="shared" si="43"/>
        <v>-12.64</v>
      </c>
      <c r="AC116" s="31">
        <v>162.80497680912777</v>
      </c>
      <c r="AD116" s="15">
        <f t="shared" si="44"/>
        <v>-2.5514594122976731E-2</v>
      </c>
      <c r="AE116" s="15">
        <f t="shared" si="45"/>
        <v>-9.4958151824461809E-2</v>
      </c>
      <c r="AF116" s="15">
        <f t="shared" si="46"/>
        <v>-0.17172862727813901</v>
      </c>
      <c r="AG116" s="15">
        <f t="shared" si="47"/>
        <v>-0.25044252071068851</v>
      </c>
      <c r="AH116" s="106">
        <f t="shared" si="48"/>
        <v>-0.27876104717853561</v>
      </c>
    </row>
    <row r="117" spans="1:34" ht="15.75" x14ac:dyDescent="0.25">
      <c r="A117" s="24">
        <v>290</v>
      </c>
      <c r="B117" s="25" t="s">
        <v>110</v>
      </c>
      <c r="C117" s="24">
        <v>18</v>
      </c>
      <c r="D117" s="24">
        <v>24</v>
      </c>
      <c r="E117" s="30">
        <f>'Tasapainon muutos, pl. tasaus'!D110</f>
        <v>7755</v>
      </c>
      <c r="F117" s="62">
        <v>132.01895535823454</v>
      </c>
      <c r="G117" s="31">
        <v>25.597588583901477</v>
      </c>
      <c r="H117" s="59">
        <f t="shared" si="60"/>
        <v>-106.42136677433305</v>
      </c>
      <c r="I117" s="62">
        <f t="shared" si="49"/>
        <v>110.57526967881859</v>
      </c>
      <c r="J117" s="31">
        <f t="shared" si="50"/>
        <v>91.881026479952197</v>
      </c>
      <c r="K117" s="31">
        <f t="shared" si="51"/>
        <v>74.37964195581381</v>
      </c>
      <c r="L117" s="31">
        <f t="shared" si="52"/>
        <v>57.194655550656194</v>
      </c>
      <c r="M117" s="31">
        <f t="shared" si="53"/>
        <v>40.78867318400993</v>
      </c>
      <c r="N117" s="59">
        <f t="shared" si="54"/>
        <v>66.386261767911407</v>
      </c>
      <c r="O117" s="82">
        <f t="shared" si="42"/>
        <v>-65.632693590323129</v>
      </c>
      <c r="P117" s="31">
        <f>Taulukko5[[#This Row],[Tasaus 2023, €/asukas]]*Taulukko5[[#This Row],[Asukasluku 31.12.2022]]</f>
        <v>857511.21635923814</v>
      </c>
      <c r="Q117" s="31">
        <f>Taulukko5[[#This Row],[Tasaus 2024, €/asukas]]*Taulukko5[[#This Row],[Asukasluku 31.12.2022]]</f>
        <v>712537.36035202933</v>
      </c>
      <c r="R117" s="31">
        <f>Taulukko5[[#This Row],[Tasaus 2025, €/asukas]]*Taulukko5[[#This Row],[Asukasluku 31.12.2022]]</f>
        <v>576814.12336733611</v>
      </c>
      <c r="S117" s="31">
        <f>Taulukko5[[#This Row],[Tasaus 2026, €/asukas]]*Taulukko5[[#This Row],[Asukasluku 31.12.2022]]</f>
        <v>443544.55379533878</v>
      </c>
      <c r="T117" s="31">
        <f>Taulukko5[[#This Row],[Tasaus 2027, €/asukas]]*Taulukko5[[#This Row],[Asukasluku 31.12.2022]]</f>
        <v>316316.160541997</v>
      </c>
      <c r="U117" s="62">
        <f t="shared" si="55"/>
        <v>4.153902904485534</v>
      </c>
      <c r="V117" s="31">
        <f t="shared" si="56"/>
        <v>-14.540340294380854</v>
      </c>
      <c r="W117" s="31">
        <f t="shared" si="57"/>
        <v>-32.041724818519242</v>
      </c>
      <c r="X117" s="31">
        <f t="shared" si="58"/>
        <v>-49.226711223676858</v>
      </c>
      <c r="Y117" s="94">
        <f t="shared" si="59"/>
        <v>-65.632693590323129</v>
      </c>
      <c r="Z117" s="105">
        <v>22</v>
      </c>
      <c r="AA117" s="33">
        <f t="shared" si="61"/>
        <v>9.36</v>
      </c>
      <c r="AB117" s="32">
        <f t="shared" si="43"/>
        <v>-12.64</v>
      </c>
      <c r="AC117" s="31">
        <v>149.73163326034972</v>
      </c>
      <c r="AD117" s="15">
        <f t="shared" si="44"/>
        <v>-2.7742320136606196E-2</v>
      </c>
      <c r="AE117" s="15">
        <f t="shared" si="45"/>
        <v>9.7109341411500294E-2</v>
      </c>
      <c r="AF117" s="15">
        <f t="shared" si="46"/>
        <v>0.21399435857889743</v>
      </c>
      <c r="AG117" s="15">
        <f t="shared" si="47"/>
        <v>0.32876627437892597</v>
      </c>
      <c r="AH117" s="106">
        <f t="shared" si="48"/>
        <v>0.43833552176781909</v>
      </c>
    </row>
    <row r="118" spans="1:34" ht="15.75" x14ac:dyDescent="0.25">
      <c r="A118" s="24">
        <v>291</v>
      </c>
      <c r="B118" s="25" t="s">
        <v>111</v>
      </c>
      <c r="C118" s="24">
        <v>6</v>
      </c>
      <c r="D118" s="24">
        <v>25</v>
      </c>
      <c r="E118" s="30">
        <f>'Tasapainon muutos, pl. tasaus'!D111</f>
        <v>2119</v>
      </c>
      <c r="F118" s="62">
        <v>-209.56203300272233</v>
      </c>
      <c r="G118" s="31">
        <v>-660.4570115212498</v>
      </c>
      <c r="H118" s="59">
        <f t="shared" si="60"/>
        <v>-450.89497851852747</v>
      </c>
      <c r="I118" s="62">
        <f t="shared" si="49"/>
        <v>455.04888142301297</v>
      </c>
      <c r="J118" s="31">
        <f t="shared" si="50"/>
        <v>436.35463822414658</v>
      </c>
      <c r="K118" s="31">
        <f t="shared" si="51"/>
        <v>418.85325370000822</v>
      </c>
      <c r="L118" s="31">
        <f t="shared" si="52"/>
        <v>401.66826729485064</v>
      </c>
      <c r="M118" s="31">
        <f t="shared" si="53"/>
        <v>385.26228492820434</v>
      </c>
      <c r="N118" s="59">
        <f t="shared" si="54"/>
        <v>-275.19472659304546</v>
      </c>
      <c r="O118" s="82">
        <f t="shared" si="42"/>
        <v>-65.632693590323129</v>
      </c>
      <c r="P118" s="31">
        <f>Taulukko5[[#This Row],[Tasaus 2023, €/asukas]]*Taulukko5[[#This Row],[Asukasluku 31.12.2022]]</f>
        <v>964248.57973536453</v>
      </c>
      <c r="Q118" s="31">
        <f>Taulukko5[[#This Row],[Tasaus 2024, €/asukas]]*Taulukko5[[#This Row],[Asukasluku 31.12.2022]]</f>
        <v>924635.47839696659</v>
      </c>
      <c r="R118" s="31">
        <f>Taulukko5[[#This Row],[Tasaus 2025, €/asukas]]*Taulukko5[[#This Row],[Asukasluku 31.12.2022]]</f>
        <v>887550.04459031741</v>
      </c>
      <c r="S118" s="31">
        <f>Taulukko5[[#This Row],[Tasaus 2026, €/asukas]]*Taulukko5[[#This Row],[Asukasluku 31.12.2022]]</f>
        <v>851135.05839778855</v>
      </c>
      <c r="T118" s="31">
        <f>Taulukko5[[#This Row],[Tasaus 2027, €/asukas]]*Taulukko5[[#This Row],[Asukasluku 31.12.2022]]</f>
        <v>816370.78176286502</v>
      </c>
      <c r="U118" s="62">
        <f t="shared" si="55"/>
        <v>4.1539029044855056</v>
      </c>
      <c r="V118" s="31">
        <f t="shared" si="56"/>
        <v>-14.540340294380883</v>
      </c>
      <c r="W118" s="31">
        <f t="shared" si="57"/>
        <v>-32.041724818519242</v>
      </c>
      <c r="X118" s="31">
        <f t="shared" si="58"/>
        <v>-49.22671122367683</v>
      </c>
      <c r="Y118" s="94">
        <f t="shared" si="59"/>
        <v>-65.632693590323129</v>
      </c>
      <c r="Z118" s="105">
        <v>21.75</v>
      </c>
      <c r="AA118" s="33">
        <f t="shared" si="61"/>
        <v>9.11</v>
      </c>
      <c r="AB118" s="32">
        <f t="shared" si="43"/>
        <v>-12.64</v>
      </c>
      <c r="AC118" s="31">
        <v>148.02956798480622</v>
      </c>
      <c r="AD118" s="15">
        <f t="shared" si="44"/>
        <v>-2.8061305325918825E-2</v>
      </c>
      <c r="AE118" s="15">
        <f t="shared" si="45"/>
        <v>9.8225918594002148E-2</v>
      </c>
      <c r="AF118" s="15">
        <f t="shared" si="46"/>
        <v>0.21645489650964875</v>
      </c>
      <c r="AG118" s="15">
        <f t="shared" si="47"/>
        <v>0.3325464763143095</v>
      </c>
      <c r="AH118" s="106">
        <f t="shared" si="48"/>
        <v>0.44337556667773076</v>
      </c>
    </row>
    <row r="119" spans="1:34" ht="15.75" x14ac:dyDescent="0.25">
      <c r="A119" s="24">
        <v>297</v>
      </c>
      <c r="B119" s="25" t="s">
        <v>112</v>
      </c>
      <c r="C119" s="24">
        <v>11</v>
      </c>
      <c r="D119" s="24">
        <v>20</v>
      </c>
      <c r="E119" s="30">
        <f>'Tasapainon muutos, pl. tasaus'!D112</f>
        <v>122594</v>
      </c>
      <c r="F119" s="62">
        <v>-51.675260999648003</v>
      </c>
      <c r="G119" s="31">
        <v>-1.7325437137205912</v>
      </c>
      <c r="H119" s="59">
        <f t="shared" si="60"/>
        <v>49.942717285927415</v>
      </c>
      <c r="I119" s="62">
        <f t="shared" si="49"/>
        <v>-45.788814381441881</v>
      </c>
      <c r="J119" s="31">
        <f t="shared" si="50"/>
        <v>-34.483057580308277</v>
      </c>
      <c r="K119" s="31">
        <f t="shared" si="51"/>
        <v>-21.98444210444665</v>
      </c>
      <c r="L119" s="31">
        <f t="shared" si="52"/>
        <v>-9.1694285096042698</v>
      </c>
      <c r="M119" s="31">
        <f t="shared" si="53"/>
        <v>-5.6326935903231243</v>
      </c>
      <c r="N119" s="59">
        <f t="shared" si="54"/>
        <v>-7.3652373040437151</v>
      </c>
      <c r="O119" s="82">
        <f t="shared" si="42"/>
        <v>44.310023695604286</v>
      </c>
      <c r="P119" s="31">
        <f>Taulukko5[[#This Row],[Tasaus 2023, €/asukas]]*Taulukko5[[#This Row],[Asukasluku 31.12.2022]]</f>
        <v>-5613433.9102784861</v>
      </c>
      <c r="Q119" s="31">
        <f>Taulukko5[[#This Row],[Tasaus 2024, €/asukas]]*Taulukko5[[#This Row],[Asukasluku 31.12.2022]]</f>
        <v>-4227415.9610003131</v>
      </c>
      <c r="R119" s="31">
        <f>Taulukko5[[#This Row],[Tasaus 2025, €/asukas]]*Taulukko5[[#This Row],[Asukasluku 31.12.2022]]</f>
        <v>-2695160.6953525324</v>
      </c>
      <c r="S119" s="31">
        <f>Taulukko5[[#This Row],[Tasaus 2026, €/asukas]]*Taulukko5[[#This Row],[Asukasluku 31.12.2022]]</f>
        <v>-1124116.9187064259</v>
      </c>
      <c r="T119" s="31">
        <f>Taulukko5[[#This Row],[Tasaus 2027, €/asukas]]*Taulukko5[[#This Row],[Asukasluku 31.12.2022]]</f>
        <v>-690534.43801207305</v>
      </c>
      <c r="U119" s="62">
        <f t="shared" si="55"/>
        <v>4.153902904485534</v>
      </c>
      <c r="V119" s="31">
        <f t="shared" si="56"/>
        <v>15.459659705619138</v>
      </c>
      <c r="W119" s="31">
        <f t="shared" si="57"/>
        <v>27.958275181480765</v>
      </c>
      <c r="X119" s="31">
        <f t="shared" si="58"/>
        <v>40.773288776323142</v>
      </c>
      <c r="Y119" s="94">
        <f t="shared" si="59"/>
        <v>44.310023695604293</v>
      </c>
      <c r="Z119" s="105">
        <v>20.75</v>
      </c>
      <c r="AA119" s="33">
        <f t="shared" si="61"/>
        <v>8.11</v>
      </c>
      <c r="AB119" s="32">
        <f t="shared" si="43"/>
        <v>-12.64</v>
      </c>
      <c r="AC119" s="31">
        <v>185.51411234624729</v>
      </c>
      <c r="AD119" s="15">
        <f t="shared" si="44"/>
        <v>-2.2391304100534443E-2</v>
      </c>
      <c r="AE119" s="15">
        <f t="shared" si="45"/>
        <v>-8.3334143748400757E-2</v>
      </c>
      <c r="AF119" s="15">
        <f t="shared" si="46"/>
        <v>-0.15070699920283626</v>
      </c>
      <c r="AG119" s="15">
        <f t="shared" si="47"/>
        <v>-0.21978537514290586</v>
      </c>
      <c r="AH119" s="106">
        <f t="shared" si="48"/>
        <v>-0.23884988120420278</v>
      </c>
    </row>
    <row r="120" spans="1:34" ht="15.75" x14ac:dyDescent="0.25">
      <c r="A120" s="24">
        <v>300</v>
      </c>
      <c r="B120" s="25" t="s">
        <v>113</v>
      </c>
      <c r="C120" s="24">
        <v>14</v>
      </c>
      <c r="D120" s="24">
        <v>25</v>
      </c>
      <c r="E120" s="30">
        <f>'Tasapainon muutos, pl. tasaus'!D113</f>
        <v>3437</v>
      </c>
      <c r="F120" s="62">
        <v>534.63047086421682</v>
      </c>
      <c r="G120" s="31">
        <v>311.00737351950193</v>
      </c>
      <c r="H120" s="59">
        <f t="shared" si="60"/>
        <v>-223.62309734471489</v>
      </c>
      <c r="I120" s="62">
        <f t="shared" si="49"/>
        <v>227.77700024920043</v>
      </c>
      <c r="J120" s="31">
        <f t="shared" si="50"/>
        <v>209.08275705033404</v>
      </c>
      <c r="K120" s="31">
        <f t="shared" si="51"/>
        <v>191.58137252619565</v>
      </c>
      <c r="L120" s="31">
        <f t="shared" si="52"/>
        <v>174.39638612103803</v>
      </c>
      <c r="M120" s="31">
        <f t="shared" si="53"/>
        <v>157.99040375439176</v>
      </c>
      <c r="N120" s="59">
        <f t="shared" si="54"/>
        <v>468.99777727389369</v>
      </c>
      <c r="O120" s="82">
        <f t="shared" si="42"/>
        <v>-65.632693590323129</v>
      </c>
      <c r="P120" s="31">
        <f>Taulukko5[[#This Row],[Tasaus 2023, €/asukas]]*Taulukko5[[#This Row],[Asukasluku 31.12.2022]]</f>
        <v>782869.54985650186</v>
      </c>
      <c r="Q120" s="31">
        <f>Taulukko5[[#This Row],[Tasaus 2024, €/asukas]]*Taulukko5[[#This Row],[Asukasluku 31.12.2022]]</f>
        <v>718617.4359819981</v>
      </c>
      <c r="R120" s="31">
        <f>Taulukko5[[#This Row],[Tasaus 2025, €/asukas]]*Taulukko5[[#This Row],[Asukasluku 31.12.2022]]</f>
        <v>658465.17737253441</v>
      </c>
      <c r="S120" s="31">
        <f>Taulukko5[[#This Row],[Tasaus 2026, €/asukas]]*Taulukko5[[#This Row],[Asukasluku 31.12.2022]]</f>
        <v>599400.37909800769</v>
      </c>
      <c r="T120" s="31">
        <f>Taulukko5[[#This Row],[Tasaus 2027, €/asukas]]*Taulukko5[[#This Row],[Asukasluku 31.12.2022]]</f>
        <v>543013.01770384447</v>
      </c>
      <c r="U120" s="62">
        <f t="shared" si="55"/>
        <v>4.153902904485534</v>
      </c>
      <c r="V120" s="31">
        <f t="shared" si="56"/>
        <v>-14.540340294380854</v>
      </c>
      <c r="W120" s="31">
        <f t="shared" si="57"/>
        <v>-32.041724818519242</v>
      </c>
      <c r="X120" s="31">
        <f t="shared" si="58"/>
        <v>-49.226711223676858</v>
      </c>
      <c r="Y120" s="94">
        <f t="shared" si="59"/>
        <v>-65.632693590323129</v>
      </c>
      <c r="Z120" s="105">
        <v>21.000000000000004</v>
      </c>
      <c r="AA120" s="33">
        <f t="shared" si="61"/>
        <v>8.360000000000003</v>
      </c>
      <c r="AB120" s="32">
        <f t="shared" si="43"/>
        <v>-12.64</v>
      </c>
      <c r="AC120" s="31">
        <v>151.95682711241611</v>
      </c>
      <c r="AD120" s="15">
        <f t="shared" si="44"/>
        <v>-2.733607290584265E-2</v>
      </c>
      <c r="AE120" s="15">
        <f t="shared" si="45"/>
        <v>9.5687311789052154E-2</v>
      </c>
      <c r="AF120" s="15">
        <f t="shared" si="46"/>
        <v>0.21086071239704882</v>
      </c>
      <c r="AG120" s="15">
        <f t="shared" si="47"/>
        <v>0.32395195503298735</v>
      </c>
      <c r="AH120" s="106">
        <f t="shared" si="48"/>
        <v>0.43191671501385542</v>
      </c>
    </row>
    <row r="121" spans="1:34" ht="15.75" x14ac:dyDescent="0.25">
      <c r="A121" s="24">
        <v>301</v>
      </c>
      <c r="B121" s="25" t="s">
        <v>114</v>
      </c>
      <c r="C121" s="24">
        <v>14</v>
      </c>
      <c r="D121" s="24">
        <v>22</v>
      </c>
      <c r="E121" s="30">
        <f>'Tasapainon muutos, pl. tasaus'!D114</f>
        <v>19890</v>
      </c>
      <c r="F121" s="62">
        <v>223.45506889970983</v>
      </c>
      <c r="G121" s="31">
        <v>341.35869357256905</v>
      </c>
      <c r="H121" s="59">
        <f t="shared" si="60"/>
        <v>117.90362467285922</v>
      </c>
      <c r="I121" s="62">
        <f t="shared" si="49"/>
        <v>-113.74972176837369</v>
      </c>
      <c r="J121" s="31">
        <f t="shared" si="50"/>
        <v>-102.44396496724008</v>
      </c>
      <c r="K121" s="31">
        <f t="shared" si="51"/>
        <v>-89.945349491378465</v>
      </c>
      <c r="L121" s="31">
        <f t="shared" si="52"/>
        <v>-77.130335896536081</v>
      </c>
      <c r="M121" s="31">
        <f t="shared" si="53"/>
        <v>-63.536318263182345</v>
      </c>
      <c r="N121" s="59">
        <f t="shared" si="54"/>
        <v>277.8223753093867</v>
      </c>
      <c r="O121" s="82">
        <f t="shared" si="42"/>
        <v>54.367306409676871</v>
      </c>
      <c r="P121" s="31">
        <f>Taulukko5[[#This Row],[Tasaus 2023, €/asukas]]*Taulukko5[[#This Row],[Asukasluku 31.12.2022]]</f>
        <v>-2262481.9659729525</v>
      </c>
      <c r="Q121" s="31">
        <f>Taulukko5[[#This Row],[Tasaus 2024, €/asukas]]*Taulukko5[[#This Row],[Asukasluku 31.12.2022]]</f>
        <v>-2037610.4631984052</v>
      </c>
      <c r="R121" s="31">
        <f>Taulukko5[[#This Row],[Tasaus 2025, €/asukas]]*Taulukko5[[#This Row],[Asukasluku 31.12.2022]]</f>
        <v>-1789013.0013835176</v>
      </c>
      <c r="S121" s="31">
        <f>Taulukko5[[#This Row],[Tasaus 2026, €/asukas]]*Taulukko5[[#This Row],[Asukasluku 31.12.2022]]</f>
        <v>-1534122.3809821026</v>
      </c>
      <c r="T121" s="31">
        <f>Taulukko5[[#This Row],[Tasaus 2027, €/asukas]]*Taulukko5[[#This Row],[Asukasluku 31.12.2022]]</f>
        <v>-1263737.3702546968</v>
      </c>
      <c r="U121" s="62">
        <f t="shared" si="55"/>
        <v>4.153902904485534</v>
      </c>
      <c r="V121" s="31">
        <f t="shared" si="56"/>
        <v>15.459659705619146</v>
      </c>
      <c r="W121" s="31">
        <f t="shared" si="57"/>
        <v>27.958275181480758</v>
      </c>
      <c r="X121" s="31">
        <f t="shared" si="58"/>
        <v>40.773288776323142</v>
      </c>
      <c r="Y121" s="94">
        <f t="shared" si="59"/>
        <v>54.367306409676878</v>
      </c>
      <c r="Z121" s="105">
        <v>21</v>
      </c>
      <c r="AA121" s="33">
        <f t="shared" si="61"/>
        <v>8.36</v>
      </c>
      <c r="AB121" s="32">
        <f t="shared" si="43"/>
        <v>-12.64</v>
      </c>
      <c r="AC121" s="31">
        <v>155.64295320708888</v>
      </c>
      <c r="AD121" s="15">
        <f t="shared" si="44"/>
        <v>-2.6688666713735557E-2</v>
      </c>
      <c r="AE121" s="15">
        <f t="shared" si="45"/>
        <v>-9.9327720189487018E-2</v>
      </c>
      <c r="AF121" s="15">
        <f t="shared" si="46"/>
        <v>-0.17963084486247963</v>
      </c>
      <c r="AG121" s="15">
        <f t="shared" si="47"/>
        <v>-0.26196681530498028</v>
      </c>
      <c r="AH121" s="106">
        <f t="shared" si="48"/>
        <v>-0.34930785679284243</v>
      </c>
    </row>
    <row r="122" spans="1:34" ht="15.75" x14ac:dyDescent="0.25">
      <c r="A122" s="24">
        <v>304</v>
      </c>
      <c r="B122" s="25" t="s">
        <v>115</v>
      </c>
      <c r="C122" s="24">
        <v>2</v>
      </c>
      <c r="D122" s="24">
        <v>26</v>
      </c>
      <c r="E122" s="30">
        <f>'Tasapainon muutos, pl. tasaus'!D115</f>
        <v>950</v>
      </c>
      <c r="F122" s="62">
        <v>-237.6745328764637</v>
      </c>
      <c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r="M122" s="31">
        <f t="shared" si="53"/>
        <v>-5.6326935903231243</v>
      </c>
      <c r="N122" s="59">
        <f t="shared" si="54"/>
        <v>-212.88538714012458</v>
      </c>
      <c r="O122" s="82">
        <f t="shared" si="42"/>
        <v>24.789145736339123</v>
      </c>
      <c r="P122" s="31">
        <f>Taulukko5[[#This Row],[Tasaus 2023, €/asukas]]*Taulukko5[[#This Row],[Asukasluku 31.12.2022]]</f>
        <v>-24954.539601067881</v>
      </c>
      <c r="Q122" s="31">
        <f>Taulukko5[[#This Row],[Tasaus 2024, €/asukas]]*Taulukko5[[#This Row],[Asukasluku 31.12.2022]]</f>
        <v>-14214.070639990954</v>
      </c>
      <c r="R122" s="31">
        <f>Taulukko5[[#This Row],[Tasaus 2025, €/asukas]]*Taulukko5[[#This Row],[Asukasluku 31.12.2022]]</f>
        <v>-2340.3859379224123</v>
      </c>
      <c r="S122" s="31">
        <f>Taulukko5[[#This Row],[Tasaus 2026, €/asukas]]*Taulukko5[[#This Row],[Asukasluku 31.12.2022]]</f>
        <v>-4015.375662493012</v>
      </c>
      <c r="T122" s="31">
        <f>Taulukko5[[#This Row],[Tasaus 2027, €/asukas]]*Taulukko5[[#This Row],[Asukasluku 31.12.2022]]</f>
        <v>-5351.058910806968</v>
      </c>
      <c r="U122" s="62">
        <f t="shared" si="55"/>
        <v>4.153902904485534</v>
      </c>
      <c r="V122" s="31">
        <f t="shared" si="56"/>
        <v>15.459659705619142</v>
      </c>
      <c r="W122" s="31">
        <f t="shared" si="57"/>
        <v>27.958275181480765</v>
      </c>
      <c r="X122" s="31">
        <f t="shared" si="58"/>
        <v>26.195128102985397</v>
      </c>
      <c r="Y122" s="94">
        <f t="shared" si="59"/>
        <v>24.789145736339126</v>
      </c>
      <c r="Z122" s="105">
        <v>18</v>
      </c>
      <c r="AA122" s="33">
        <f t="shared" si="61"/>
        <v>5.3599999999999994</v>
      </c>
      <c r="AB122" s="32">
        <f t="shared" si="43"/>
        <v>-12.64</v>
      </c>
      <c r="AC122" s="31">
        <v>216.88166898305258</v>
      </c>
      <c r="AD122" s="15">
        <f t="shared" si="44"/>
        <v>-1.9152853830215248E-2</v>
      </c>
      <c r="AE122" s="15">
        <f t="shared" si="45"/>
        <v>-7.1281541580294552E-2</v>
      </c>
      <c r="AF122" s="15">
        <f t="shared" si="46"/>
        <v>-0.12891027311148856</v>
      </c>
      <c r="AG122" s="15">
        <f t="shared" si="47"/>
        <v>-0.12078073829758437</v>
      </c>
      <c r="AH122" s="106">
        <f t="shared" si="48"/>
        <v>-0.11429802183178599</v>
      </c>
    </row>
    <row r="123" spans="1:34" ht="15.75" x14ac:dyDescent="0.25">
      <c r="A123" s="24">
        <v>305</v>
      </c>
      <c r="B123" s="25" t="s">
        <v>116</v>
      </c>
      <c r="C123" s="24">
        <v>17</v>
      </c>
      <c r="D123" s="24">
        <v>23</v>
      </c>
      <c r="E123" s="30">
        <f>'Tasapainon muutos, pl. tasaus'!D116</f>
        <v>15146</v>
      </c>
      <c r="F123" s="62">
        <v>72.011822573288683</v>
      </c>
      <c r="G123" s="31">
        <v>-26.782538455312196</v>
      </c>
      <c r="H123" s="59">
        <f t="shared" si="60"/>
        <v>-98.794361028600875</v>
      </c>
      <c r="I123" s="62">
        <f t="shared" si="49"/>
        <v>102.94826393308641</v>
      </c>
      <c r="J123" s="31">
        <f t="shared" si="50"/>
        <v>84.25402073422002</v>
      </c>
      <c r="K123" s="31">
        <f t="shared" si="51"/>
        <v>66.752636210081633</v>
      </c>
      <c r="L123" s="31">
        <f t="shared" si="52"/>
        <v>49.567649804924017</v>
      </c>
      <c r="M123" s="31">
        <f t="shared" si="53"/>
        <v>33.161667438277753</v>
      </c>
      <c r="N123" s="59">
        <f t="shared" si="54"/>
        <v>6.3791289829655575</v>
      </c>
      <c r="O123" s="82">
        <f t="shared" si="42"/>
        <v>-65.632693590323129</v>
      </c>
      <c r="P123" s="31">
        <f>Taulukko5[[#This Row],[Tasaus 2023, €/asukas]]*Taulukko5[[#This Row],[Asukasluku 31.12.2022]]</f>
        <v>1559254.4055305268</v>
      </c>
      <c r="Q123" s="31">
        <f>Taulukko5[[#This Row],[Tasaus 2024, €/asukas]]*Taulukko5[[#This Row],[Asukasluku 31.12.2022]]</f>
        <v>1276111.3980404965</v>
      </c>
      <c r="R123" s="31">
        <f>Taulukko5[[#This Row],[Tasaus 2025, €/asukas]]*Taulukko5[[#This Row],[Asukasluku 31.12.2022]]</f>
        <v>1011035.4280378964</v>
      </c>
      <c r="S123" s="31">
        <f>Taulukko5[[#This Row],[Tasaus 2026, €/asukas]]*Taulukko5[[#This Row],[Asukasluku 31.12.2022]]</f>
        <v>750751.62394537916</v>
      </c>
      <c r="T123" s="31">
        <f>Taulukko5[[#This Row],[Tasaus 2027, €/asukas]]*Taulukko5[[#This Row],[Asukasluku 31.12.2022]]</f>
        <v>502266.61502015486</v>
      </c>
      <c r="U123" s="62">
        <f t="shared" si="55"/>
        <v>4.153902904485534</v>
      </c>
      <c r="V123" s="31">
        <f t="shared" si="56"/>
        <v>-14.540340294380854</v>
      </c>
      <c r="W123" s="31">
        <f t="shared" si="57"/>
        <v>-32.041724818519242</v>
      </c>
      <c r="X123" s="31">
        <f t="shared" si="58"/>
        <v>-49.226711223676858</v>
      </c>
      <c r="Y123" s="94">
        <f t="shared" si="59"/>
        <v>-65.632693590323129</v>
      </c>
      <c r="Z123" s="105">
        <v>20</v>
      </c>
      <c r="AA123" s="33">
        <f t="shared" si="61"/>
        <v>7.3599999999999994</v>
      </c>
      <c r="AB123" s="32">
        <f t="shared" si="43"/>
        <v>-12.64</v>
      </c>
      <c r="AC123" s="31">
        <v>157.14570921768856</v>
      </c>
      <c r="AD123" s="15">
        <f t="shared" si="44"/>
        <v>-2.6433447818363751E-2</v>
      </c>
      <c r="AE123" s="15">
        <f t="shared" si="45"/>
        <v>9.2527758898199503E-2</v>
      </c>
      <c r="AF123" s="15">
        <f t="shared" si="46"/>
        <v>0.20389818454497499</v>
      </c>
      <c r="AG123" s="15">
        <f t="shared" si="47"/>
        <v>0.31325520415886626</v>
      </c>
      <c r="AH123" s="106">
        <f t="shared" si="48"/>
        <v>0.41765501531705462</v>
      </c>
    </row>
    <row r="124" spans="1:34" ht="15.75" x14ac:dyDescent="0.25">
      <c r="A124" s="24">
        <v>309</v>
      </c>
      <c r="B124" s="25" t="s">
        <v>117</v>
      </c>
      <c r="C124" s="24">
        <v>12</v>
      </c>
      <c r="D124" s="24">
        <v>24</v>
      </c>
      <c r="E124" s="30">
        <f>'Tasapainon muutos, pl. tasaus'!D117</f>
        <v>6457</v>
      </c>
      <c r="F124" s="62">
        <v>-1047.7203411122275</v>
      </c>
      <c r="G124" s="31">
        <v>-880.50448517994084</v>
      </c>
      <c r="H124" s="59">
        <f t="shared" si="60"/>
        <v>167.21585593228667</v>
      </c>
      <c r="I124" s="62">
        <f t="shared" si="49"/>
        <v>-163.06195302780114</v>
      </c>
      <c r="J124" s="31">
        <f t="shared" si="50"/>
        <v>-151.75619622666753</v>
      </c>
      <c r="K124" s="31">
        <f t="shared" si="51"/>
        <v>-139.25758075080591</v>
      </c>
      <c r="L124" s="31">
        <f t="shared" si="52"/>
        <v>-126.44256715596353</v>
      </c>
      <c r="M124" s="31">
        <f t="shared" si="53"/>
        <v>-112.8485495226098</v>
      </c>
      <c r="N124" s="59">
        <f t="shared" si="54"/>
        <v>-993.35303470255064</v>
      </c>
      <c r="O124" s="82">
        <f t="shared" si="42"/>
        <v>54.367306409676871</v>
      </c>
      <c r="P124" s="31">
        <f>Taulukko5[[#This Row],[Tasaus 2023, €/asukas]]*Taulukko5[[#This Row],[Asukasluku 31.12.2022]]</f>
        <v>-1052891.030700512</v>
      </c>
      <c r="Q124" s="31">
        <f>Taulukko5[[#This Row],[Tasaus 2024, €/asukas]]*Taulukko5[[#This Row],[Asukasluku 31.12.2022]]</f>
        <v>-979889.7590355922</v>
      </c>
      <c r="R124" s="31">
        <f>Taulukko5[[#This Row],[Tasaus 2025, €/asukas]]*Taulukko5[[#This Row],[Asukasluku 31.12.2022]]</f>
        <v>-899186.1989079538</v>
      </c>
      <c r="S124" s="31">
        <f>Taulukko5[[#This Row],[Tasaus 2026, €/asukas]]*Taulukko5[[#This Row],[Asukasluku 31.12.2022]]</f>
        <v>-816439.65612605656</v>
      </c>
      <c r="T124" s="31">
        <f>Taulukko5[[#This Row],[Tasaus 2027, €/asukas]]*Taulukko5[[#This Row],[Asukasluku 31.12.2022]]</f>
        <v>-728663.08426749147</v>
      </c>
      <c r="U124" s="62">
        <f t="shared" si="55"/>
        <v>4.153902904485534</v>
      </c>
      <c r="V124" s="31">
        <f t="shared" si="56"/>
        <v>15.459659705619146</v>
      </c>
      <c r="W124" s="31">
        <f t="shared" si="57"/>
        <v>27.958275181480758</v>
      </c>
      <c r="X124" s="31">
        <f t="shared" si="58"/>
        <v>40.773288776323142</v>
      </c>
      <c r="Y124" s="94">
        <f t="shared" si="59"/>
        <v>54.367306409676871</v>
      </c>
      <c r="Z124" s="105">
        <v>21.5</v>
      </c>
      <c r="AA124" s="33">
        <f t="shared" si="61"/>
        <v>8.86</v>
      </c>
      <c r="AB124" s="32">
        <f t="shared" si="43"/>
        <v>-12.64</v>
      </c>
      <c r="AC124" s="31">
        <v>145.10724652234398</v>
      </c>
      <c r="AD124" s="15">
        <f t="shared" si="44"/>
        <v>-2.8626433234992889E-2</v>
      </c>
      <c r="AE124" s="15">
        <f t="shared" si="45"/>
        <v>-0.10653954282868036</v>
      </c>
      <c r="AF124" s="15">
        <f t="shared" si="46"/>
        <v>-0.19267318381081452</v>
      </c>
      <c r="AG124" s="15">
        <f t="shared" si="47"/>
        <v>-0.28098726806207275</v>
      </c>
      <c r="AH124" s="106">
        <f t="shared" si="48"/>
        <v>-0.37466982326968251</v>
      </c>
    </row>
    <row r="125" spans="1:34" ht="15.75" x14ac:dyDescent="0.25">
      <c r="A125" s="24">
        <v>312</v>
      </c>
      <c r="B125" s="25" t="s">
        <v>118</v>
      </c>
      <c r="C125" s="24">
        <v>13</v>
      </c>
      <c r="D125" s="24">
        <v>26</v>
      </c>
      <c r="E125" s="30">
        <f>'Tasapainon muutos, pl. tasaus'!D118</f>
        <v>1196</v>
      </c>
      <c r="F125" s="62">
        <v>258.90217903722544</v>
      </c>
      <c r="G125" s="31">
        <v>380.69827706912218</v>
      </c>
      <c r="H125" s="59">
        <f t="shared" si="60"/>
        <v>121.79609803189675</v>
      </c>
      <c r="I125" s="62">
        <f t="shared" si="49"/>
        <v>-117.64219512741121</v>
      </c>
      <c r="J125" s="31">
        <f t="shared" si="50"/>
        <v>-106.3364383262776</v>
      </c>
      <c r="K125" s="31">
        <f t="shared" si="51"/>
        <v>-93.837822850415989</v>
      </c>
      <c r="L125" s="31">
        <f t="shared" si="52"/>
        <v>-81.022809255573605</v>
      </c>
      <c r="M125" s="31">
        <f t="shared" si="53"/>
        <v>-67.428791622219876</v>
      </c>
      <c r="N125" s="59">
        <f t="shared" si="54"/>
        <v>313.26948544690231</v>
      </c>
      <c r="O125" s="82">
        <f t="shared" si="42"/>
        <v>54.367306409676871</v>
      </c>
      <c r="P125" s="31">
        <f>Taulukko5[[#This Row],[Tasaus 2023, €/asukas]]*Taulukko5[[#This Row],[Asukasluku 31.12.2022]]</f>
        <v>-140700.0653723838</v>
      </c>
      <c r="Q125" s="31">
        <f>Taulukko5[[#This Row],[Tasaus 2024, €/asukas]]*Taulukko5[[#This Row],[Asukasluku 31.12.2022]]</f>
        <v>-127178.38023822801</v>
      </c>
      <c r="R125" s="31">
        <f>Taulukko5[[#This Row],[Tasaus 2025, €/asukas]]*Taulukko5[[#This Row],[Asukasluku 31.12.2022]]</f>
        <v>-112230.03612909753</v>
      </c>
      <c r="S125" s="31">
        <f>Taulukko5[[#This Row],[Tasaus 2026, €/asukas]]*Taulukko5[[#This Row],[Asukasluku 31.12.2022]]</f>
        <v>-96903.279869666032</v>
      </c>
      <c r="T125" s="31">
        <f>Taulukko5[[#This Row],[Tasaus 2027, €/asukas]]*Taulukko5[[#This Row],[Asukasluku 31.12.2022]]</f>
        <v>-80644.834780174977</v>
      </c>
      <c r="U125" s="62">
        <f t="shared" si="55"/>
        <v>4.153902904485534</v>
      </c>
      <c r="V125" s="31">
        <f t="shared" si="56"/>
        <v>15.459659705619146</v>
      </c>
      <c r="W125" s="31">
        <f t="shared" si="57"/>
        <v>27.958275181480758</v>
      </c>
      <c r="X125" s="31">
        <f t="shared" si="58"/>
        <v>40.773288776323142</v>
      </c>
      <c r="Y125" s="94">
        <f t="shared" si="59"/>
        <v>54.367306409676871</v>
      </c>
      <c r="Z125" s="105">
        <v>22.5</v>
      </c>
      <c r="AA125" s="33">
        <f t="shared" si="61"/>
        <v>9.86</v>
      </c>
      <c r="AB125" s="32">
        <f t="shared" si="43"/>
        <v>-12.64</v>
      </c>
      <c r="AC125" s="31">
        <v>139.27052421376285</v>
      </c>
      <c r="AD125" s="15">
        <f t="shared" si="44"/>
        <v>-2.9826145395344474E-2</v>
      </c>
      <c r="AE125" s="15">
        <f t="shared" si="45"/>
        <v>-0.11100453446912069</v>
      </c>
      <c r="AF125" s="15">
        <f t="shared" si="46"/>
        <v>-0.20074797118282042</v>
      </c>
      <c r="AG125" s="15">
        <f t="shared" si="47"/>
        <v>-0.29276323189349984</v>
      </c>
      <c r="AH125" s="106">
        <f t="shared" si="48"/>
        <v>-0.39037195211694509</v>
      </c>
    </row>
    <row r="126" spans="1:34" ht="15.75" x14ac:dyDescent="0.25">
      <c r="A126" s="24">
        <v>316</v>
      </c>
      <c r="B126" s="25" t="s">
        <v>119</v>
      </c>
      <c r="C126" s="24">
        <v>7</v>
      </c>
      <c r="D126" s="24">
        <v>25</v>
      </c>
      <c r="E126" s="30">
        <f>'Tasapainon muutos, pl. tasaus'!D119</f>
        <v>4198</v>
      </c>
      <c r="F126" s="62">
        <v>-238.49468692837496</v>
      </c>
      <c r="G126" s="31">
        <v>-181.14079617217126</v>
      </c>
      <c r="H126" s="59">
        <f t="shared" si="60"/>
        <v>57.353890756203697</v>
      </c>
      <c r="I126" s="62">
        <f t="shared" si="49"/>
        <v>-53.199987851718163</v>
      </c>
      <c r="J126" s="31">
        <f t="shared" si="50"/>
        <v>-41.894231050584558</v>
      </c>
      <c r="K126" s="31">
        <f t="shared" si="51"/>
        <v>-29.395615574722932</v>
      </c>
      <c r="L126" s="31">
        <f t="shared" si="52"/>
        <v>-16.580601979880552</v>
      </c>
      <c r="M126" s="31">
        <f t="shared" si="53"/>
        <v>-5.6326935903231243</v>
      </c>
      <c r="N126" s="59">
        <f t="shared" si="54"/>
        <v>-186.77348976249439</v>
      </c>
      <c r="O126" s="82">
        <f t="shared" si="42"/>
        <v>51.721197165880568</v>
      </c>
      <c r="P126" s="31">
        <f>Taulukko5[[#This Row],[Tasaus 2023, €/asukas]]*Taulukko5[[#This Row],[Asukasluku 31.12.2022]]</f>
        <v>-223333.54900151285</v>
      </c>
      <c r="Q126" s="31">
        <f>Taulukko5[[#This Row],[Tasaus 2024, €/asukas]]*Taulukko5[[#This Row],[Asukasluku 31.12.2022]]</f>
        <v>-175871.98195035398</v>
      </c>
      <c r="R126" s="31">
        <f>Taulukko5[[#This Row],[Tasaus 2025, €/asukas]]*Taulukko5[[#This Row],[Asukasluku 31.12.2022]]</f>
        <v>-123402.79418268686</v>
      </c>
      <c r="S126" s="31">
        <f>Taulukko5[[#This Row],[Tasaus 2026, €/asukas]]*Taulukko5[[#This Row],[Asukasluku 31.12.2022]]</f>
        <v>-69605.367111538551</v>
      </c>
      <c r="T126" s="31">
        <f>Taulukko5[[#This Row],[Tasaus 2027, €/asukas]]*Taulukko5[[#This Row],[Asukasluku 31.12.2022]]</f>
        <v>-23646.047692176475</v>
      </c>
      <c r="U126" s="62">
        <f t="shared" si="55"/>
        <v>4.153902904485534</v>
      </c>
      <c r="V126" s="31">
        <f t="shared" si="56"/>
        <v>15.459659705619138</v>
      </c>
      <c r="W126" s="31">
        <f t="shared" si="57"/>
        <v>27.958275181480765</v>
      </c>
      <c r="X126" s="31">
        <f t="shared" si="58"/>
        <v>40.773288776323142</v>
      </c>
      <c r="Y126" s="94">
        <f t="shared" si="59"/>
        <v>51.721197165880575</v>
      </c>
      <c r="Z126" s="105">
        <v>22</v>
      </c>
      <c r="AA126" s="33">
        <f t="shared" si="61"/>
        <v>9.36</v>
      </c>
      <c r="AB126" s="32">
        <f t="shared" si="43"/>
        <v>-12.64</v>
      </c>
      <c r="AC126" s="31">
        <v>173.19313503789056</v>
      </c>
      <c r="AD126" s="15">
        <f t="shared" si="44"/>
        <v>-2.3984223760235984E-2</v>
      </c>
      <c r="AE126" s="15">
        <f t="shared" si="45"/>
        <v>-8.9262543242472805E-2</v>
      </c>
      <c r="AF126" s="15">
        <f t="shared" si="46"/>
        <v>-0.16142831051221607</v>
      </c>
      <c r="AG126" s="15">
        <f t="shared" si="47"/>
        <v>-0.23542092916906268</v>
      </c>
      <c r="AH126" s="106">
        <f t="shared" si="48"/>
        <v>-0.29863306738205991</v>
      </c>
    </row>
    <row r="127" spans="1:34" ht="15.75" x14ac:dyDescent="0.25">
      <c r="A127" s="24">
        <v>317</v>
      </c>
      <c r="B127" s="25" t="s">
        <v>120</v>
      </c>
      <c r="C127" s="24">
        <v>17</v>
      </c>
      <c r="D127" s="24">
        <v>25</v>
      </c>
      <c r="E127" s="30">
        <f>'Tasapainon muutos, pl. tasaus'!D120</f>
        <v>2474</v>
      </c>
      <c r="F127" s="62">
        <v>192.8238522744148</v>
      </c>
      <c r="G127" s="31">
        <v>86.801508145355641</v>
      </c>
      <c r="H127" s="59">
        <f t="shared" si="60"/>
        <v>-106.02234412905916</v>
      </c>
      <c r="I127" s="62">
        <f t="shared" si="49"/>
        <v>110.1762470335447</v>
      </c>
      <c r="J127" s="31">
        <f t="shared" si="50"/>
        <v>91.482003834678309</v>
      </c>
      <c r="K127" s="31">
        <f t="shared" si="51"/>
        <v>73.980619310539922</v>
      </c>
      <c r="L127" s="31">
        <f t="shared" si="52"/>
        <v>56.795632905382305</v>
      </c>
      <c r="M127" s="31">
        <f t="shared" si="53"/>
        <v>40.389650538736042</v>
      </c>
      <c r="N127" s="59">
        <f t="shared" si="54"/>
        <v>127.19115868409168</v>
      </c>
      <c r="O127" s="82">
        <f t="shared" si="42"/>
        <v>-65.632693590323129</v>
      </c>
      <c r="P127" s="31">
        <f>Taulukko5[[#This Row],[Tasaus 2023, €/asukas]]*Taulukko5[[#This Row],[Asukasluku 31.12.2022]]</f>
        <v>272576.03516098956</v>
      </c>
      <c r="Q127" s="31">
        <f>Taulukko5[[#This Row],[Tasaus 2024, €/asukas]]*Taulukko5[[#This Row],[Asukasluku 31.12.2022]]</f>
        <v>226326.47748699415</v>
      </c>
      <c r="R127" s="31">
        <f>Taulukko5[[#This Row],[Tasaus 2025, €/asukas]]*Taulukko5[[#This Row],[Asukasluku 31.12.2022]]</f>
        <v>183028.05217427577</v>
      </c>
      <c r="S127" s="31">
        <f>Taulukko5[[#This Row],[Tasaus 2026, €/asukas]]*Taulukko5[[#This Row],[Asukasluku 31.12.2022]]</f>
        <v>140512.39580791583</v>
      </c>
      <c r="T127" s="31">
        <f>Taulukko5[[#This Row],[Tasaus 2027, €/asukas]]*Taulukko5[[#This Row],[Asukasluku 31.12.2022]]</f>
        <v>99923.995432832962</v>
      </c>
      <c r="U127" s="62">
        <f t="shared" si="55"/>
        <v>4.153902904485534</v>
      </c>
      <c r="V127" s="31">
        <f t="shared" si="56"/>
        <v>-14.540340294380854</v>
      </c>
      <c r="W127" s="31">
        <f t="shared" si="57"/>
        <v>-32.041724818519242</v>
      </c>
      <c r="X127" s="31">
        <f t="shared" si="58"/>
        <v>-49.226711223676858</v>
      </c>
      <c r="Y127" s="94">
        <f t="shared" si="59"/>
        <v>-65.632693590323129</v>
      </c>
      <c r="Z127" s="105">
        <v>21.5</v>
      </c>
      <c r="AA127" s="33">
        <f t="shared" si="61"/>
        <v>8.86</v>
      </c>
      <c r="AB127" s="32">
        <f t="shared" si="43"/>
        <v>-12.64</v>
      </c>
      <c r="AC127" s="31">
        <v>129.54555275377351</v>
      </c>
      <c r="AD127" s="15">
        <f t="shared" si="44"/>
        <v>-3.2065191094447165E-2</v>
      </c>
      <c r="AE127" s="15">
        <f t="shared" si="45"/>
        <v>0.11224113823511639</v>
      </c>
      <c r="AF127" s="15">
        <f t="shared" si="46"/>
        <v>0.24733944267018387</v>
      </c>
      <c r="AG127" s="15">
        <f t="shared" si="47"/>
        <v>0.37999537751204621</v>
      </c>
      <c r="AH127" s="106">
        <f t="shared" si="48"/>
        <v>0.50663795240482568</v>
      </c>
    </row>
    <row r="128" spans="1:34" ht="15.75" x14ac:dyDescent="0.25">
      <c r="A128" s="24">
        <v>320</v>
      </c>
      <c r="B128" s="25" t="s">
        <v>121</v>
      </c>
      <c r="C128" s="24">
        <v>19</v>
      </c>
      <c r="D128" s="24">
        <v>24</v>
      </c>
      <c r="E128" s="30">
        <f>'Tasapainon muutos, pl. tasaus'!D121</f>
        <v>6996</v>
      </c>
      <c r="F128" s="62">
        <v>1285.7886976616126</v>
      </c>
      <c r="G128" s="31">
        <v>1167.5770473815544</v>
      </c>
      <c r="H128" s="59">
        <f t="shared" si="60"/>
        <v>-118.21165028005817</v>
      </c>
      <c r="I128" s="62">
        <f t="shared" si="49"/>
        <v>122.3655531845437</v>
      </c>
      <c r="J128" s="31">
        <f t="shared" si="50"/>
        <v>103.67130998567731</v>
      </c>
      <c r="K128" s="31">
        <f t="shared" si="51"/>
        <v>86.169925461538924</v>
      </c>
      <c r="L128" s="31">
        <f t="shared" si="52"/>
        <v>68.984939056381307</v>
      </c>
      <c r="M128" s="31">
        <f t="shared" si="53"/>
        <v>52.578956689735044</v>
      </c>
      <c r="N128" s="59">
        <f t="shared" si="54"/>
        <v>1220.1560040712895</v>
      </c>
      <c r="O128" s="82">
        <f t="shared" si="42"/>
        <v>-65.632693590323015</v>
      </c>
      <c r="P128" s="31">
        <f>Taulukko5[[#This Row],[Tasaus 2023, €/asukas]]*Taulukko5[[#This Row],[Asukasluku 31.12.2022]]</f>
        <v>856069.41007906769</v>
      </c>
      <c r="Q128" s="31">
        <f>Taulukko5[[#This Row],[Tasaus 2024, €/asukas]]*Taulukko5[[#This Row],[Asukasluku 31.12.2022]]</f>
        <v>725284.48465979844</v>
      </c>
      <c r="R128" s="31">
        <f>Taulukko5[[#This Row],[Tasaus 2025, €/asukas]]*Taulukko5[[#This Row],[Asukasluku 31.12.2022]]</f>
        <v>602844.79852892633</v>
      </c>
      <c r="S128" s="31">
        <f>Taulukko5[[#This Row],[Tasaus 2026, €/asukas]]*Taulukko5[[#This Row],[Asukasluku 31.12.2022]]</f>
        <v>482618.6336384436</v>
      </c>
      <c r="T128" s="31">
        <f>Taulukko5[[#This Row],[Tasaus 2027, €/asukas]]*Taulukko5[[#This Row],[Asukasluku 31.12.2022]]</f>
        <v>367842.38100138638</v>
      </c>
      <c r="U128" s="62">
        <f t="shared" si="55"/>
        <v>4.153902904485534</v>
      </c>
      <c r="V128" s="31">
        <f t="shared" si="56"/>
        <v>-14.540340294380854</v>
      </c>
      <c r="W128" s="31">
        <f t="shared" si="57"/>
        <v>-32.041724818519242</v>
      </c>
      <c r="X128" s="31">
        <f t="shared" si="58"/>
        <v>-49.226711223676858</v>
      </c>
      <c r="Y128" s="94">
        <f t="shared" si="59"/>
        <v>-65.632693590323129</v>
      </c>
      <c r="Z128" s="105">
        <v>21.5</v>
      </c>
      <c r="AA128" s="33">
        <f t="shared" si="61"/>
        <v>8.86</v>
      </c>
      <c r="AB128" s="32">
        <f t="shared" si="43"/>
        <v>-12.64</v>
      </c>
      <c r="AC128" s="31">
        <v>168.72639838677816</v>
      </c>
      <c r="AD128" s="15">
        <f t="shared" si="44"/>
        <v>-2.4619164186527463E-2</v>
      </c>
      <c r="AE128" s="15">
        <f t="shared" si="45"/>
        <v>8.6177032363658118E-2</v>
      </c>
      <c r="AF128" s="15">
        <f t="shared" si="46"/>
        <v>0.18990344797776537</v>
      </c>
      <c r="AG128" s="15">
        <f t="shared" si="47"/>
        <v>0.29175464950560098</v>
      </c>
      <c r="AH128" s="106">
        <f t="shared" si="48"/>
        <v>0.3889888850698438</v>
      </c>
    </row>
    <row r="129" spans="1:34" ht="15.75" x14ac:dyDescent="0.25">
      <c r="A129" s="24">
        <v>322</v>
      </c>
      <c r="B129" s="25" t="s">
        <v>122</v>
      </c>
      <c r="C129" s="24">
        <v>2</v>
      </c>
      <c r="D129" s="24">
        <v>24</v>
      </c>
      <c r="E129" s="30">
        <f>'Tasapainon muutos, pl. tasaus'!D122</f>
        <v>6549</v>
      </c>
      <c r="F129" s="62">
        <v>263.33755089285597</v>
      </c>
      <c r="G129" s="31">
        <v>91.4144432159773</v>
      </c>
      <c r="H129" s="59">
        <f t="shared" si="60"/>
        <v>-171.92310767687866</v>
      </c>
      <c r="I129" s="62">
        <f t="shared" si="49"/>
        <v>176.07701058136419</v>
      </c>
      <c r="J129" s="31">
        <f t="shared" si="50"/>
        <v>157.3827673824978</v>
      </c>
      <c r="K129" s="31">
        <f t="shared" si="51"/>
        <v>139.88138285835942</v>
      </c>
      <c r="L129" s="31">
        <f t="shared" si="52"/>
        <v>122.6963964532018</v>
      </c>
      <c r="M129" s="31">
        <f t="shared" si="53"/>
        <v>106.29041408655553</v>
      </c>
      <c r="N129" s="59">
        <f t="shared" si="54"/>
        <v>197.70485730253284</v>
      </c>
      <c r="O129" s="82">
        <f t="shared" si="42"/>
        <v>-65.632693590323129</v>
      </c>
      <c r="P129" s="31">
        <f>Taulukko5[[#This Row],[Tasaus 2023, €/asukas]]*Taulukko5[[#This Row],[Asukasluku 31.12.2022]]</f>
        <v>1153128.342297354</v>
      </c>
      <c r="Q129" s="31">
        <f>Taulukko5[[#This Row],[Tasaus 2024, €/asukas]]*Taulukko5[[#This Row],[Asukasluku 31.12.2022]]</f>
        <v>1030699.7435879781</v>
      </c>
      <c r="R129" s="31">
        <f>Taulukko5[[#This Row],[Tasaus 2025, €/asukas]]*Taulukko5[[#This Row],[Asukasluku 31.12.2022]]</f>
        <v>916083.17633939581</v>
      </c>
      <c r="S129" s="31">
        <f>Taulukko5[[#This Row],[Tasaus 2026, €/asukas]]*Taulukko5[[#This Row],[Asukasluku 31.12.2022]]</f>
        <v>803538.70037201862</v>
      </c>
      <c r="T129" s="31">
        <f>Taulukko5[[#This Row],[Tasaus 2027, €/asukas]]*Taulukko5[[#This Row],[Asukasluku 31.12.2022]]</f>
        <v>696095.92185285222</v>
      </c>
      <c r="U129" s="62">
        <f t="shared" si="55"/>
        <v>4.153902904485534</v>
      </c>
      <c r="V129" s="31">
        <f t="shared" si="56"/>
        <v>-14.540340294380854</v>
      </c>
      <c r="W129" s="31">
        <f t="shared" si="57"/>
        <v>-32.041724818519242</v>
      </c>
      <c r="X129" s="31">
        <f t="shared" si="58"/>
        <v>-49.226711223676858</v>
      </c>
      <c r="Y129" s="94">
        <f t="shared" si="59"/>
        <v>-65.632693590323129</v>
      </c>
      <c r="Z129" s="105">
        <v>19.749999999999996</v>
      </c>
      <c r="AA129" s="33">
        <f t="shared" si="61"/>
        <v>7.1099999999999959</v>
      </c>
      <c r="AB129" s="32">
        <f t="shared" si="43"/>
        <v>-12.64</v>
      </c>
      <c r="AC129" s="31">
        <v>165.77146954017778</v>
      </c>
      <c r="AD129" s="15">
        <f t="shared" si="44"/>
        <v>-2.5058008570520388E-2</v>
      </c>
      <c r="AE129" s="15">
        <f t="shared" si="45"/>
        <v>8.7713165206976307E-2</v>
      </c>
      <c r="AF129" s="15">
        <f t="shared" si="46"/>
        <v>0.19328853696837947</v>
      </c>
      <c r="AG129" s="15">
        <f t="shared" si="47"/>
        <v>0.29695526835964892</v>
      </c>
      <c r="AH129" s="106">
        <f t="shared" si="48"/>
        <v>0.39592273490955471</v>
      </c>
    </row>
    <row r="130" spans="1:34" ht="15.75" x14ac:dyDescent="0.25">
      <c r="A130" s="24">
        <v>398</v>
      </c>
      <c r="B130" s="25" t="s">
        <v>123</v>
      </c>
      <c r="C130" s="24">
        <v>7</v>
      </c>
      <c r="D130" s="24">
        <v>20</v>
      </c>
      <c r="E130" s="30">
        <f>'Tasapainon muutos, pl. tasaus'!D123</f>
        <v>120175</v>
      </c>
      <c r="F130" s="62">
        <v>-165.04882722409619</v>
      </c>
      <c r="G130" s="31">
        <v>-298.1666215001448</v>
      </c>
      <c r="H130" s="59">
        <f t="shared" si="60"/>
        <v>-133.11779427604861</v>
      </c>
      <c r="I130" s="62">
        <f t="shared" si="49"/>
        <v>137.27169718053415</v>
      </c>
      <c r="J130" s="31">
        <f t="shared" si="50"/>
        <v>118.57745398166776</v>
      </c>
      <c r="K130" s="31">
        <f t="shared" si="51"/>
        <v>101.07606945752937</v>
      </c>
      <c r="L130" s="31">
        <f t="shared" si="52"/>
        <v>83.891083052371755</v>
      </c>
      <c r="M130" s="31">
        <f t="shared" si="53"/>
        <v>67.485100685725484</v>
      </c>
      <c r="N130" s="59">
        <f t="shared" si="54"/>
        <v>-230.68152081441932</v>
      </c>
      <c r="O130" s="82">
        <f t="shared" si="42"/>
        <v>-65.632693590323129</v>
      </c>
      <c r="P130" s="31">
        <f>Taulukko5[[#This Row],[Tasaus 2023, €/asukas]]*Taulukko5[[#This Row],[Asukasluku 31.12.2022]]</f>
        <v>16496626.208670691</v>
      </c>
      <c r="Q130" s="31">
        <f>Taulukko5[[#This Row],[Tasaus 2024, €/asukas]]*Taulukko5[[#This Row],[Asukasluku 31.12.2022]]</f>
        <v>14250045.532246923</v>
      </c>
      <c r="R130" s="31">
        <f>Taulukko5[[#This Row],[Tasaus 2025, €/asukas]]*Taulukko5[[#This Row],[Asukasluku 31.12.2022]]</f>
        <v>12146816.647058593</v>
      </c>
      <c r="S130" s="31">
        <f>Taulukko5[[#This Row],[Tasaus 2026, €/asukas]]*Taulukko5[[#This Row],[Asukasluku 31.12.2022]]</f>
        <v>10081610.905818775</v>
      </c>
      <c r="T130" s="31">
        <f>Taulukko5[[#This Row],[Tasaus 2027, €/asukas]]*Taulukko5[[#This Row],[Asukasluku 31.12.2022]]</f>
        <v>8110021.9749070602</v>
      </c>
      <c r="U130" s="62">
        <f t="shared" si="55"/>
        <v>4.153902904485534</v>
      </c>
      <c r="V130" s="31">
        <f t="shared" si="56"/>
        <v>-14.540340294380854</v>
      </c>
      <c r="W130" s="31">
        <f t="shared" si="57"/>
        <v>-32.041724818519242</v>
      </c>
      <c r="X130" s="31">
        <f t="shared" si="58"/>
        <v>-49.226711223676858</v>
      </c>
      <c r="Y130" s="94">
        <f t="shared" si="59"/>
        <v>-65.632693590323129</v>
      </c>
      <c r="Z130" s="105">
        <v>20.75</v>
      </c>
      <c r="AA130" s="33">
        <f t="shared" si="61"/>
        <v>8.11</v>
      </c>
      <c r="AB130" s="32">
        <f t="shared" si="43"/>
        <v>-12.64</v>
      </c>
      <c r="AC130" s="31">
        <v>186.36790526684607</v>
      </c>
      <c r="AD130" s="15">
        <f t="shared" si="44"/>
        <v>-2.2288724544807625E-2</v>
      </c>
      <c r="AE130" s="15">
        <f t="shared" si="45"/>
        <v>7.801955102495596E-2</v>
      </c>
      <c r="AF130" s="15">
        <f t="shared" si="46"/>
        <v>0.17192726812398909</v>
      </c>
      <c r="AG130" s="15">
        <f t="shared" si="47"/>
        <v>0.26413727810694049</v>
      </c>
      <c r="AH130" s="106">
        <f t="shared" si="48"/>
        <v>0.35216736216650957</v>
      </c>
    </row>
    <row r="131" spans="1:34" ht="15.75" x14ac:dyDescent="0.25">
      <c r="A131" s="24">
        <v>399</v>
      </c>
      <c r="B131" s="25" t="s">
        <v>124</v>
      </c>
      <c r="C131" s="24">
        <v>15</v>
      </c>
      <c r="D131" s="24">
        <v>24</v>
      </c>
      <c r="E131" s="30">
        <f>'Tasapainon muutos, pl. tasaus'!D124</f>
        <v>7817</v>
      </c>
      <c r="F131" s="62">
        <v>-22.712883321051063</v>
      </c>
      <c r="G131" s="31">
        <v>207.74326094023638</v>
      </c>
      <c r="H131" s="59">
        <f t="shared" si="60"/>
        <v>230.45614426128745</v>
      </c>
      <c r="I131" s="62">
        <f t="shared" si="49"/>
        <v>-226.30224135680191</v>
      </c>
      <c r="J131" s="31">
        <f t="shared" si="50"/>
        <v>-214.9964845556683</v>
      </c>
      <c r="K131" s="31">
        <f t="shared" si="51"/>
        <v>-202.49786907980669</v>
      </c>
      <c r="L131" s="31">
        <f t="shared" si="52"/>
        <v>-189.68285548496431</v>
      </c>
      <c r="M131" s="31">
        <f t="shared" si="53"/>
        <v>-176.08883785161058</v>
      </c>
      <c r="N131" s="59">
        <f t="shared" si="54"/>
        <v>31.654423088625805</v>
      </c>
      <c r="O131" s="82">
        <f t="shared" si="42"/>
        <v>54.367306409676871</v>
      </c>
      <c r="P131" s="31">
        <f>Taulukko5[[#This Row],[Tasaus 2023, €/asukas]]*Taulukko5[[#This Row],[Asukasluku 31.12.2022]]</f>
        <v>-1769004.6206861206</v>
      </c>
      <c r="Q131" s="31">
        <f>Taulukko5[[#This Row],[Tasaus 2024, €/asukas]]*Taulukko5[[#This Row],[Asukasluku 31.12.2022]]</f>
        <v>-1680627.519771659</v>
      </c>
      <c r="R131" s="31">
        <f>Taulukko5[[#This Row],[Tasaus 2025, €/asukas]]*Taulukko5[[#This Row],[Asukasluku 31.12.2022]]</f>
        <v>-1582925.842596849</v>
      </c>
      <c r="S131" s="31">
        <f>Taulukko5[[#This Row],[Tasaus 2026, €/asukas]]*Taulukko5[[#This Row],[Asukasluku 31.12.2022]]</f>
        <v>-1482750.881325966</v>
      </c>
      <c r="T131" s="31">
        <f>Taulukko5[[#This Row],[Tasaus 2027, €/asukas]]*Taulukko5[[#This Row],[Asukasluku 31.12.2022]]</f>
        <v>-1376486.4454860399</v>
      </c>
      <c r="U131" s="62">
        <f t="shared" si="55"/>
        <v>4.153902904485534</v>
      </c>
      <c r="V131" s="31">
        <f t="shared" si="56"/>
        <v>15.459659705619146</v>
      </c>
      <c r="W131" s="31">
        <f t="shared" si="57"/>
        <v>27.958275181480758</v>
      </c>
      <c r="X131" s="31">
        <f t="shared" si="58"/>
        <v>40.773288776323142</v>
      </c>
      <c r="Y131" s="94">
        <f t="shared" si="59"/>
        <v>54.367306409676871</v>
      </c>
      <c r="Z131" s="105">
        <v>21.75</v>
      </c>
      <c r="AA131" s="33">
        <f t="shared" si="61"/>
        <v>9.11</v>
      </c>
      <c r="AB131" s="32">
        <f t="shared" si="43"/>
        <v>-12.64</v>
      </c>
      <c r="AC131" s="31">
        <v>189.52774029296012</v>
      </c>
      <c r="AD131" s="15">
        <f t="shared" si="44"/>
        <v>-2.1917123572858997E-2</v>
      </c>
      <c r="AE131" s="15">
        <f t="shared" si="45"/>
        <v>-8.1569377030098977E-2</v>
      </c>
      <c r="AF131" s="15">
        <f t="shared" si="46"/>
        <v>-0.14751547788342015</v>
      </c>
      <c r="AG131" s="15">
        <f t="shared" si="47"/>
        <v>-0.21513098142413531</v>
      </c>
      <c r="AH131" s="106">
        <f t="shared" si="48"/>
        <v>-0.28685672253380584</v>
      </c>
    </row>
    <row r="132" spans="1:34" ht="15.75" x14ac:dyDescent="0.25">
      <c r="A132" s="24">
        <v>400</v>
      </c>
      <c r="B132" s="25" t="s">
        <v>125</v>
      </c>
      <c r="C132" s="24">
        <v>2</v>
      </c>
      <c r="D132" s="24">
        <v>24</v>
      </c>
      <c r="E132" s="30">
        <f>'Tasapainon muutos, pl. tasaus'!D125</f>
        <v>8366</v>
      </c>
      <c r="F132" s="62">
        <v>150.76588854438597</v>
      </c>
      <c r="G132" s="31">
        <v>6.021846784425251</v>
      </c>
      <c r="H132" s="59">
        <f t="shared" si="60"/>
        <v>-144.74404175996071</v>
      </c>
      <c r="I132" s="62">
        <f t="shared" si="49"/>
        <v>148.89794466444624</v>
      </c>
      <c r="J132" s="31">
        <f t="shared" si="50"/>
        <v>130.20370146557985</v>
      </c>
      <c r="K132" s="31">
        <f t="shared" si="51"/>
        <v>112.70231694144147</v>
      </c>
      <c r="L132" s="31">
        <f t="shared" si="52"/>
        <v>95.517330536283851</v>
      </c>
      <c r="M132" s="31">
        <f t="shared" si="53"/>
        <v>79.11134816963758</v>
      </c>
      <c r="N132" s="59">
        <f t="shared" si="54"/>
        <v>85.13319495406283</v>
      </c>
      <c r="O132" s="82">
        <f t="shared" si="42"/>
        <v>-65.632693590323143</v>
      </c>
      <c r="P132" s="31">
        <f>Taulukko5[[#This Row],[Tasaus 2023, €/asukas]]*Taulukko5[[#This Row],[Asukasluku 31.12.2022]]</f>
        <v>1245680.2050627572</v>
      </c>
      <c r="Q132" s="31">
        <f>Taulukko5[[#This Row],[Tasaus 2024, €/asukas]]*Taulukko5[[#This Row],[Asukasluku 31.12.2022]]</f>
        <v>1089284.166461041</v>
      </c>
      <c r="R132" s="31">
        <f>Taulukko5[[#This Row],[Tasaus 2025, €/asukas]]*Taulukko5[[#This Row],[Asukasluku 31.12.2022]]</f>
        <v>942867.58353209926</v>
      </c>
      <c r="S132" s="31">
        <f>Taulukko5[[#This Row],[Tasaus 2026, €/asukas]]*Taulukko5[[#This Row],[Asukasluku 31.12.2022]]</f>
        <v>799097.98726655066</v>
      </c>
      <c r="T132" s="31">
        <f>Taulukko5[[#This Row],[Tasaus 2027, €/asukas]]*Taulukko5[[#This Row],[Asukasluku 31.12.2022]]</f>
        <v>661845.53878718801</v>
      </c>
      <c r="U132" s="62">
        <f t="shared" si="55"/>
        <v>4.153902904485534</v>
      </c>
      <c r="V132" s="31">
        <f t="shared" si="56"/>
        <v>-14.540340294380854</v>
      </c>
      <c r="W132" s="31">
        <f t="shared" si="57"/>
        <v>-32.041724818519242</v>
      </c>
      <c r="X132" s="31">
        <f t="shared" si="58"/>
        <v>-49.226711223676858</v>
      </c>
      <c r="Y132" s="94">
        <f t="shared" si="59"/>
        <v>-65.632693590323129</v>
      </c>
      <c r="Z132" s="105">
        <v>20.75</v>
      </c>
      <c r="AA132" s="33">
        <f t="shared" si="61"/>
        <v>8.11</v>
      </c>
      <c r="AB132" s="32">
        <f t="shared" si="43"/>
        <v>-12.64</v>
      </c>
      <c r="AC132" s="31">
        <v>170.23467369256082</v>
      </c>
      <c r="AD132" s="15">
        <f t="shared" si="44"/>
        <v>-2.4401038956301989E-2</v>
      </c>
      <c r="AE132" s="15">
        <f t="shared" si="45"/>
        <v>8.5413505832779471E-2</v>
      </c>
      <c r="AF132" s="15">
        <f t="shared" si="46"/>
        <v>0.18822090778278064</v>
      </c>
      <c r="AG132" s="15">
        <f t="shared" si="47"/>
        <v>0.28916971000031966</v>
      </c>
      <c r="AH132" s="106">
        <f t="shared" si="48"/>
        <v>0.38554245246684576</v>
      </c>
    </row>
    <row r="133" spans="1:34" ht="15.75" x14ac:dyDescent="0.25">
      <c r="A133" s="24">
        <v>402</v>
      </c>
      <c r="B133" s="25" t="s">
        <v>126</v>
      </c>
      <c r="C133" s="24">
        <v>11</v>
      </c>
      <c r="D133" s="24">
        <v>24</v>
      </c>
      <c r="E133" s="30">
        <f>'Tasapainon muutos, pl. tasaus'!D126</f>
        <v>9099</v>
      </c>
      <c r="F133" s="62">
        <v>-303.57875297295942</v>
      </c>
      <c r="G133" s="31">
        <v>-114.35107043816787</v>
      </c>
      <c r="H133" s="59">
        <f t="shared" si="60"/>
        <v>189.22768253479154</v>
      </c>
      <c r="I133" s="62">
        <f t="shared" si="49"/>
        <v>-185.07377963030601</v>
      </c>
      <c r="J133" s="31">
        <f t="shared" si="50"/>
        <v>-173.76802282917239</v>
      </c>
      <c r="K133" s="31">
        <f t="shared" si="51"/>
        <v>-161.26940735331078</v>
      </c>
      <c r="L133" s="31">
        <f t="shared" si="52"/>
        <v>-148.4543937584684</v>
      </c>
      <c r="M133" s="31">
        <f t="shared" si="53"/>
        <v>-134.86037612511467</v>
      </c>
      <c r="N133" s="59">
        <f t="shared" si="54"/>
        <v>-249.21144656328255</v>
      </c>
      <c r="O133" s="82">
        <f t="shared" si="42"/>
        <v>54.367306409676871</v>
      </c>
      <c r="P133" s="31">
        <f>Taulukko5[[#This Row],[Tasaus 2023, €/asukas]]*Taulukko5[[#This Row],[Asukasluku 31.12.2022]]</f>
        <v>-1683986.3208561544</v>
      </c>
      <c r="Q133" s="31">
        <f>Taulukko5[[#This Row],[Tasaus 2024, €/asukas]]*Taulukko5[[#This Row],[Asukasluku 31.12.2022]]</f>
        <v>-1581115.2397226396</v>
      </c>
      <c r="R133" s="31">
        <f>Taulukko5[[#This Row],[Tasaus 2025, €/asukas]]*Taulukko5[[#This Row],[Asukasluku 31.12.2022]]</f>
        <v>-1467390.3375077748</v>
      </c>
      <c r="S133" s="31">
        <f>Taulukko5[[#This Row],[Tasaus 2026, €/asukas]]*Taulukko5[[#This Row],[Asukasluku 31.12.2022]]</f>
        <v>-1350786.5288083039</v>
      </c>
      <c r="T133" s="31">
        <f>Taulukko5[[#This Row],[Tasaus 2027, €/asukas]]*Taulukko5[[#This Row],[Asukasluku 31.12.2022]]</f>
        <v>-1227094.5623624183</v>
      </c>
      <c r="U133" s="62">
        <f t="shared" si="55"/>
        <v>4.153902904485534</v>
      </c>
      <c r="V133" s="31">
        <f t="shared" si="56"/>
        <v>15.459659705619146</v>
      </c>
      <c r="W133" s="31">
        <f t="shared" si="57"/>
        <v>27.958275181480758</v>
      </c>
      <c r="X133" s="31">
        <f t="shared" si="58"/>
        <v>40.773288776323142</v>
      </c>
      <c r="Y133" s="94">
        <f t="shared" si="59"/>
        <v>54.367306409676871</v>
      </c>
      <c r="Z133" s="105">
        <v>21.25</v>
      </c>
      <c r="AA133" s="33">
        <f t="shared" si="61"/>
        <v>8.61</v>
      </c>
      <c r="AB133" s="32">
        <f t="shared" si="43"/>
        <v>-12.64</v>
      </c>
      <c r="AC133" s="31">
        <v>152.61006613908583</v>
      </c>
      <c r="AD133" s="15">
        <f t="shared" si="44"/>
        <v>-2.7219062343500647E-2</v>
      </c>
      <c r="AE133" s="15">
        <f t="shared" si="45"/>
        <v>-0.10130170372594895</v>
      </c>
      <c r="AF133" s="15">
        <f t="shared" si="46"/>
        <v>-0.18320072776850863</v>
      </c>
      <c r="AG133" s="15">
        <f t="shared" si="47"/>
        <v>-0.26717299722000754</v>
      </c>
      <c r="AH133" s="106">
        <f t="shared" si="48"/>
        <v>-0.35624980569844961</v>
      </c>
    </row>
    <row r="134" spans="1:34" ht="15.75" x14ac:dyDescent="0.25">
      <c r="A134" s="24">
        <v>403</v>
      </c>
      <c r="B134" s="25" t="s">
        <v>127</v>
      </c>
      <c r="C134" s="24">
        <v>14</v>
      </c>
      <c r="D134" s="24">
        <v>25</v>
      </c>
      <c r="E134" s="30">
        <f>'Tasapainon muutos, pl. tasaus'!D127</f>
        <v>2820</v>
      </c>
      <c r="F134" s="62">
        <v>97.141703564989385</v>
      </c>
      <c r="G134" s="31">
        <v>114.3122550959897</v>
      </c>
      <c r="H134" s="59">
        <f t="shared" si="60"/>
        <v>17.170551531000314</v>
      </c>
      <c r="I134" s="62">
        <f t="shared" si="49"/>
        <v>-13.01664862651478</v>
      </c>
      <c r="J134" s="31">
        <f t="shared" si="50"/>
        <v>-1.7108918253811716</v>
      </c>
      <c r="K134" s="31">
        <f t="shared" si="51"/>
        <v>-2.0417248185192354</v>
      </c>
      <c r="L134" s="31">
        <f t="shared" si="52"/>
        <v>-4.2267112236768547</v>
      </c>
      <c r="M134" s="31">
        <f t="shared" si="53"/>
        <v>-5.6326935903231243</v>
      </c>
      <c r="N134" s="59">
        <f t="shared" si="54"/>
        <v>108.67956150566657</v>
      </c>
      <c r="O134" s="82">
        <f t="shared" si="42"/>
        <v>11.537857940677185</v>
      </c>
      <c r="P134" s="31">
        <f>Taulukko5[[#This Row],[Tasaus 2023, €/asukas]]*Taulukko5[[#This Row],[Asukasluku 31.12.2022]]</f>
        <v>-36706.94912677168</v>
      </c>
      <c r="Q134" s="31">
        <f>Taulukko5[[#This Row],[Tasaus 2024, €/asukas]]*Taulukko5[[#This Row],[Asukasluku 31.12.2022]]</f>
        <v>-4824.7149475749038</v>
      </c>
      <c r="R134" s="31">
        <f>Taulukko5[[#This Row],[Tasaus 2025, €/asukas]]*Taulukko5[[#This Row],[Asukasluku 31.12.2022]]</f>
        <v>-5757.6639882242434</v>
      </c>
      <c r="S134" s="31">
        <f>Taulukko5[[#This Row],[Tasaus 2026, €/asukas]]*Taulukko5[[#This Row],[Asukasluku 31.12.2022]]</f>
        <v>-11919.325650768731</v>
      </c>
      <c r="T134" s="31">
        <f>Taulukko5[[#This Row],[Tasaus 2027, €/asukas]]*Taulukko5[[#This Row],[Asukasluku 31.12.2022]]</f>
        <v>-15884.19592471121</v>
      </c>
      <c r="U134" s="62">
        <f t="shared" si="55"/>
        <v>4.153902904485534</v>
      </c>
      <c r="V134" s="31">
        <f t="shared" si="56"/>
        <v>15.459659705619142</v>
      </c>
      <c r="W134" s="31">
        <f t="shared" si="57"/>
        <v>15.128826712481079</v>
      </c>
      <c r="X134" s="31">
        <f t="shared" si="58"/>
        <v>12.943840307323459</v>
      </c>
      <c r="Y134" s="94">
        <f t="shared" si="59"/>
        <v>11.537857940677188</v>
      </c>
      <c r="Z134" s="105">
        <v>22</v>
      </c>
      <c r="AA134" s="33">
        <f t="shared" si="61"/>
        <v>9.36</v>
      </c>
      <c r="AB134" s="32">
        <f t="shared" si="43"/>
        <v>-12.64</v>
      </c>
      <c r="AC134" s="31">
        <v>140.40646929565625</v>
      </c>
      <c r="AD134" s="15">
        <f t="shared" si="44"/>
        <v>-2.9584839824855869E-2</v>
      </c>
      <c r="AE134" s="15">
        <f t="shared" si="45"/>
        <v>-0.11010646292276945</v>
      </c>
      <c r="AF134" s="15">
        <f t="shared" si="46"/>
        <v>-0.10775021114322059</v>
      </c>
      <c r="AG134" s="15">
        <f t="shared" si="47"/>
        <v>-9.2188346963325438E-2</v>
      </c>
      <c r="AH134" s="106">
        <f t="shared" si="48"/>
        <v>-8.2174688948140479E-2</v>
      </c>
    </row>
    <row r="135" spans="1:34" ht="15.75" x14ac:dyDescent="0.25">
      <c r="A135" s="24">
        <v>405</v>
      </c>
      <c r="B135" s="25" t="s">
        <v>128</v>
      </c>
      <c r="C135" s="24">
        <v>9</v>
      </c>
      <c r="D135" s="24">
        <v>21</v>
      </c>
      <c r="E135" s="30">
        <f>'Tasapainon muutos, pl. tasaus'!D128</f>
        <v>72650</v>
      </c>
      <c r="F135" s="62">
        <v>204.57380237516335</v>
      </c>
      <c r="G135" s="31">
        <v>173.24117653022941</v>
      </c>
      <c r="H135" s="59">
        <f t="shared" si="60"/>
        <v>-31.332625844933943</v>
      </c>
      <c r="I135" s="62">
        <f t="shared" si="49"/>
        <v>35.486528749419477</v>
      </c>
      <c r="J135" s="31">
        <f t="shared" si="50"/>
        <v>16.792285550553085</v>
      </c>
      <c r="K135" s="31">
        <f t="shared" si="51"/>
        <v>-0.70909897358529195</v>
      </c>
      <c r="L135" s="31">
        <f t="shared" si="52"/>
        <v>-4.2267112236768547</v>
      </c>
      <c r="M135" s="31">
        <f t="shared" si="53"/>
        <v>-5.6326935903231243</v>
      </c>
      <c r="N135" s="59">
        <f t="shared" si="54"/>
        <v>167.60848293990628</v>
      </c>
      <c r="O135" s="82">
        <f t="shared" si="42"/>
        <v>-36.965319435257072</v>
      </c>
      <c r="P135" s="31">
        <f>Taulukko5[[#This Row],[Tasaus 2023, €/asukas]]*Taulukko5[[#This Row],[Asukasluku 31.12.2022]]</f>
        <v>2578096.3136453251</v>
      </c>
      <c r="Q135" s="31">
        <f>Taulukko5[[#This Row],[Tasaus 2024, €/asukas]]*Taulukko5[[#This Row],[Asukasluku 31.12.2022]]</f>
        <v>1219959.5452476817</v>
      </c>
      <c r="R135" s="31">
        <f>Taulukko5[[#This Row],[Tasaus 2025, €/asukas]]*Taulukko5[[#This Row],[Asukasluku 31.12.2022]]</f>
        <v>-51516.040430971458</v>
      </c>
      <c r="S135" s="31">
        <f>Taulukko5[[#This Row],[Tasaus 2026, €/asukas]]*Taulukko5[[#This Row],[Asukasluku 31.12.2022]]</f>
        <v>-307070.57040012348</v>
      </c>
      <c r="T135" s="31">
        <f>Taulukko5[[#This Row],[Tasaus 2027, €/asukas]]*Taulukko5[[#This Row],[Asukasluku 31.12.2022]]</f>
        <v>-409215.18933697499</v>
      </c>
      <c r="U135" s="62">
        <f t="shared" si="55"/>
        <v>4.153902904485534</v>
      </c>
      <c r="V135" s="31">
        <f t="shared" si="56"/>
        <v>-14.540340294380858</v>
      </c>
      <c r="W135" s="31">
        <f t="shared" si="57"/>
        <v>-32.041724818519235</v>
      </c>
      <c r="X135" s="31">
        <f t="shared" si="58"/>
        <v>-35.559337068610802</v>
      </c>
      <c r="Y135" s="94">
        <f t="shared" si="59"/>
        <v>-36.965319435257065</v>
      </c>
      <c r="Z135" s="105">
        <v>21</v>
      </c>
      <c r="AA135" s="33">
        <f t="shared" si="61"/>
        <v>8.36</v>
      </c>
      <c r="AB135" s="32">
        <f t="shared" si="43"/>
        <v>-12.64</v>
      </c>
      <c r="AC135" s="31">
        <v>183.48876736808015</v>
      </c>
      <c r="AD135" s="15">
        <f t="shared" si="44"/>
        <v>-2.2638458822674234E-2</v>
      </c>
      <c r="AE135" s="15">
        <f t="shared" si="45"/>
        <v>7.9243762454476591E-2</v>
      </c>
      <c r="AF135" s="15">
        <f t="shared" si="46"/>
        <v>0.17462499355202077</v>
      </c>
      <c r="AG135" s="15">
        <f t="shared" si="47"/>
        <v>0.19379571610113031</v>
      </c>
      <c r="AH135" s="106">
        <f t="shared" si="48"/>
        <v>0.20145821439360534</v>
      </c>
    </row>
    <row r="136" spans="1:34" ht="15.75" x14ac:dyDescent="0.25">
      <c r="A136" s="24">
        <v>407</v>
      </c>
      <c r="B136" s="25" t="s">
        <v>129</v>
      </c>
      <c r="C136" s="24">
        <v>34</v>
      </c>
      <c r="D136" s="24">
        <v>25</v>
      </c>
      <c r="E136" s="30">
        <f>'Tasapainon muutos, pl. tasaus'!D129</f>
        <v>2518</v>
      </c>
      <c r="F136" s="62">
        <v>81.094121865901542</v>
      </c>
      <c r="G136" s="31">
        <v>44.608168817476262</v>
      </c>
      <c r="H136" s="59">
        <f t="shared" si="60"/>
        <v>-36.48595304842528</v>
      </c>
      <c r="I136" s="62">
        <f t="shared" si="49"/>
        <v>40.639855952910814</v>
      </c>
      <c r="J136" s="31">
        <f t="shared" si="50"/>
        <v>21.945612754044422</v>
      </c>
      <c r="K136" s="31">
        <f t="shared" si="51"/>
        <v>4.4442282299060452</v>
      </c>
      <c r="L136" s="31">
        <f t="shared" si="52"/>
        <v>-4.2267112236768547</v>
      </c>
      <c r="M136" s="31">
        <f t="shared" si="53"/>
        <v>-5.6326935903231243</v>
      </c>
      <c r="N136" s="59">
        <f t="shared" si="54"/>
        <v>38.97547522715314</v>
      </c>
      <c r="O136" s="82">
        <f t="shared" si="42"/>
        <v>-42.118646638748402</v>
      </c>
      <c r="P136" s="31">
        <f>Taulukko5[[#This Row],[Tasaus 2023, €/asukas]]*Taulukko5[[#This Row],[Asukasluku 31.12.2022]]</f>
        <v>102331.15728942944</v>
      </c>
      <c r="Q136" s="31">
        <f>Taulukko5[[#This Row],[Tasaus 2024, €/asukas]]*Taulukko5[[#This Row],[Asukasluku 31.12.2022]]</f>
        <v>55259.052914683853</v>
      </c>
      <c r="R136" s="31">
        <f>Taulukko5[[#This Row],[Tasaus 2025, €/asukas]]*Taulukko5[[#This Row],[Asukasluku 31.12.2022]]</f>
        <v>11190.566682903422</v>
      </c>
      <c r="S136" s="31">
        <f>Taulukko5[[#This Row],[Tasaus 2026, €/asukas]]*Taulukko5[[#This Row],[Asukasluku 31.12.2022]]</f>
        <v>-10642.858861218319</v>
      </c>
      <c r="T136" s="31">
        <f>Taulukko5[[#This Row],[Tasaus 2027, €/asukas]]*Taulukko5[[#This Row],[Asukasluku 31.12.2022]]</f>
        <v>-14183.122460433628</v>
      </c>
      <c r="U136" s="62">
        <f t="shared" si="55"/>
        <v>4.153902904485534</v>
      </c>
      <c r="V136" s="31">
        <f t="shared" si="56"/>
        <v>-14.540340294380858</v>
      </c>
      <c r="W136" s="31">
        <f t="shared" si="57"/>
        <v>-32.041724818519235</v>
      </c>
      <c r="X136" s="31">
        <f t="shared" si="58"/>
        <v>-40.712664272102131</v>
      </c>
      <c r="Y136" s="94">
        <f t="shared" si="59"/>
        <v>-42.118646638748402</v>
      </c>
      <c r="Z136" s="105">
        <v>21.5</v>
      </c>
      <c r="AA136" s="33">
        <f t="shared" si="61"/>
        <v>8.86</v>
      </c>
      <c r="AB136" s="32">
        <f t="shared" si="43"/>
        <v>-12.64</v>
      </c>
      <c r="AC136" s="31">
        <v>158.22981309275673</v>
      </c>
      <c r="AD136" s="15">
        <f t="shared" si="44"/>
        <v>-2.6252340335196203E-2</v>
      </c>
      <c r="AE136" s="15">
        <f t="shared" si="45"/>
        <v>9.1893809454587985E-2</v>
      </c>
      <c r="AF136" s="15">
        <f t="shared" si="46"/>
        <v>0.20250118604220235</v>
      </c>
      <c r="AG136" s="15">
        <f t="shared" si="47"/>
        <v>0.25730084284581534</v>
      </c>
      <c r="AH136" s="106">
        <f t="shared" si="48"/>
        <v>0.26618654105378869</v>
      </c>
    </row>
    <row r="137" spans="1:34" ht="15.75" x14ac:dyDescent="0.25">
      <c r="A137" s="24">
        <v>408</v>
      </c>
      <c r="B137" s="25" t="s">
        <v>130</v>
      </c>
      <c r="C137" s="24">
        <v>14</v>
      </c>
      <c r="D137" s="24">
        <v>23</v>
      </c>
      <c r="E137" s="30">
        <f>'Tasapainon muutos, pl. tasaus'!D130</f>
        <v>14099</v>
      </c>
      <c r="F137" s="62">
        <v>82.229144184971901</v>
      </c>
      <c r="G137" s="31">
        <v>107.50797932895119</v>
      </c>
      <c r="H137" s="59">
        <f t="shared" si="60"/>
        <v>25.278835143979293</v>
      </c>
      <c r="I137" s="62">
        <f t="shared" si="49"/>
        <v>-21.124932239493759</v>
      </c>
      <c r="J137" s="31">
        <f t="shared" si="50"/>
        <v>-9.8191754383601513</v>
      </c>
      <c r="K137" s="31">
        <f t="shared" si="51"/>
        <v>-2.0417248185192354</v>
      </c>
      <c r="L137" s="31">
        <f t="shared" si="52"/>
        <v>-4.2267112236768547</v>
      </c>
      <c r="M137" s="31">
        <f t="shared" si="53"/>
        <v>-5.6326935903231243</v>
      </c>
      <c r="N137" s="59">
        <f t="shared" si="54"/>
        <v>101.87528573862807</v>
      </c>
      <c r="O137" s="82">
        <f t="shared" si="42"/>
        <v>19.646141553656165</v>
      </c>
      <c r="P137" s="31">
        <f>Taulukko5[[#This Row],[Tasaus 2023, €/asukas]]*Taulukko5[[#This Row],[Asukasluku 31.12.2022]]</f>
        <v>-297840.41964462254</v>
      </c>
      <c r="Q137" s="31">
        <f>Taulukko5[[#This Row],[Tasaus 2024, €/asukas]]*Taulukko5[[#This Row],[Asukasluku 31.12.2022]]</f>
        <v>-138440.55450543977</v>
      </c>
      <c r="R137" s="31">
        <f>Taulukko5[[#This Row],[Tasaus 2025, €/asukas]]*Taulukko5[[#This Row],[Asukasluku 31.12.2022]]</f>
        <v>-28786.2782163027</v>
      </c>
      <c r="S137" s="31">
        <f>Taulukko5[[#This Row],[Tasaus 2026, €/asukas]]*Taulukko5[[#This Row],[Asukasluku 31.12.2022]]</f>
        <v>-59592.401542619977</v>
      </c>
      <c r="T137" s="31">
        <f>Taulukko5[[#This Row],[Tasaus 2027, €/asukas]]*Taulukko5[[#This Row],[Asukasluku 31.12.2022]]</f>
        <v>-79415.34692996573</v>
      </c>
      <c r="U137" s="62">
        <f t="shared" si="55"/>
        <v>4.153902904485534</v>
      </c>
      <c r="V137" s="31">
        <f t="shared" si="56"/>
        <v>15.459659705619142</v>
      </c>
      <c r="W137" s="31">
        <f t="shared" si="57"/>
        <v>23.237110325460058</v>
      </c>
      <c r="X137" s="31">
        <f t="shared" si="58"/>
        <v>21.052123920302439</v>
      </c>
      <c r="Y137" s="94">
        <f t="shared" si="59"/>
        <v>19.646141553656168</v>
      </c>
      <c r="Z137" s="105">
        <v>21.5</v>
      </c>
      <c r="AA137" s="33">
        <f t="shared" si="61"/>
        <v>8.86</v>
      </c>
      <c r="AB137" s="32">
        <f t="shared" si="43"/>
        <v>-12.64</v>
      </c>
      <c r="AC137" s="31">
        <v>168.0658910570051</v>
      </c>
      <c r="AD137" s="15">
        <f t="shared" si="44"/>
        <v>-2.4715918729021586E-2</v>
      </c>
      <c r="AE137" s="15">
        <f t="shared" si="45"/>
        <v>-9.1985706370220521E-2</v>
      </c>
      <c r="AF137" s="15">
        <f t="shared" si="46"/>
        <v>-0.13826190537125957</v>
      </c>
      <c r="AG137" s="15">
        <f t="shared" si="47"/>
        <v>-0.12526113292769153</v>
      </c>
      <c r="AH137" s="106">
        <f t="shared" si="48"/>
        <v>-0.11689547135410439</v>
      </c>
    </row>
    <row r="138" spans="1:34" ht="15.75" x14ac:dyDescent="0.25">
      <c r="A138" s="24">
        <v>410</v>
      </c>
      <c r="B138" s="25" t="s">
        <v>131</v>
      </c>
      <c r="C138" s="24">
        <v>13</v>
      </c>
      <c r="D138" s="24">
        <v>23</v>
      </c>
      <c r="E138" s="30">
        <f>'Tasapainon muutos, pl. tasaus'!D131</f>
        <v>18775</v>
      </c>
      <c r="F138" s="62">
        <v>-322.26103895313889</v>
      </c>
      <c r="G138" s="31">
        <v>-156.27906832875408</v>
      </c>
      <c r="H138" s="59">
        <f t="shared" si="60"/>
        <v>165.98197062438481</v>
      </c>
      <c r="I138" s="62">
        <f t="shared" si="49"/>
        <v>-161.82806771989928</v>
      </c>
      <c r="J138" s="31">
        <f t="shared" si="50"/>
        <v>-150.52231091876567</v>
      </c>
      <c r="K138" s="31">
        <f t="shared" si="51"/>
        <v>-138.02369544290406</v>
      </c>
      <c r="L138" s="31">
        <f t="shared" si="52"/>
        <v>-125.20868184806167</v>
      </c>
      <c r="M138" s="31">
        <f t="shared" si="53"/>
        <v>-111.61466421470794</v>
      </c>
      <c r="N138" s="59">
        <f t="shared" si="54"/>
        <v>-267.89373254346202</v>
      </c>
      <c r="O138" s="82">
        <f t="shared" si="42"/>
        <v>54.367306409676871</v>
      </c>
      <c r="P138" s="31">
        <f>Taulukko5[[#This Row],[Tasaus 2023, €/asukas]]*Taulukko5[[#This Row],[Asukasluku 31.12.2022]]</f>
        <v>-3038321.9714411092</v>
      </c>
      <c r="Q138" s="31">
        <f>Taulukko5[[#This Row],[Tasaus 2024, €/asukas]]*Taulukko5[[#This Row],[Asukasluku 31.12.2022]]</f>
        <v>-2826056.3874998256</v>
      </c>
      <c r="R138" s="31">
        <f>Taulukko5[[#This Row],[Tasaus 2025, €/asukas]]*Taulukko5[[#This Row],[Asukasluku 31.12.2022]]</f>
        <v>-2591394.8819405236</v>
      </c>
      <c r="S138" s="31">
        <f>Taulukko5[[#This Row],[Tasaus 2026, €/asukas]]*Taulukko5[[#This Row],[Asukasluku 31.12.2022]]</f>
        <v>-2350793.0016973577</v>
      </c>
      <c r="T138" s="31">
        <f>Taulukko5[[#This Row],[Tasaus 2027, €/asukas]]*Taulukko5[[#This Row],[Asukasluku 31.12.2022]]</f>
        <v>-2095565.3206311415</v>
      </c>
      <c r="U138" s="62">
        <f t="shared" si="55"/>
        <v>4.153902904485534</v>
      </c>
      <c r="V138" s="31">
        <f t="shared" si="56"/>
        <v>15.459659705619146</v>
      </c>
      <c r="W138" s="31">
        <f t="shared" si="57"/>
        <v>27.958275181480758</v>
      </c>
      <c r="X138" s="31">
        <f t="shared" si="58"/>
        <v>40.773288776323142</v>
      </c>
      <c r="Y138" s="94">
        <f t="shared" si="59"/>
        <v>54.367306409676871</v>
      </c>
      <c r="Z138" s="105">
        <v>21.5</v>
      </c>
      <c r="AA138" s="33">
        <f t="shared" si="61"/>
        <v>8.86</v>
      </c>
      <c r="AB138" s="32">
        <f t="shared" si="43"/>
        <v>-12.64</v>
      </c>
      <c r="AC138" s="31">
        <v>172.8609004273552</v>
      </c>
      <c r="AD138" s="15">
        <f t="shared" si="44"/>
        <v>-2.4030320877746508E-2</v>
      </c>
      <c r="AE138" s="15">
        <f t="shared" si="45"/>
        <v>-8.94341037643505E-2</v>
      </c>
      <c r="AF138" s="15">
        <f t="shared" si="46"/>
        <v>-0.16173857195213573</v>
      </c>
      <c r="AG138" s="15">
        <f t="shared" si="47"/>
        <v>-0.23587340269269347</v>
      </c>
      <c r="AH138" s="106">
        <f t="shared" si="48"/>
        <v>-0.31451477040364445</v>
      </c>
    </row>
    <row r="139" spans="1:34" ht="15.75" x14ac:dyDescent="0.25">
      <c r="A139" s="24">
        <v>416</v>
      </c>
      <c r="B139" s="25" t="s">
        <v>132</v>
      </c>
      <c r="C139" s="24">
        <v>9</v>
      </c>
      <c r="D139" s="24">
        <v>25</v>
      </c>
      <c r="E139" s="30">
        <f>'Tasapainon muutos, pl. tasaus'!D132</f>
        <v>2886</v>
      </c>
      <c r="F139" s="62">
        <v>6.7682241048594154</v>
      </c>
      <c r="G139" s="31">
        <v>128.97800137528088</v>
      </c>
      <c r="H139" s="59">
        <f t="shared" si="60"/>
        <v>122.20977727042147</v>
      </c>
      <c r="I139" s="62">
        <f t="shared" si="49"/>
        <v>-118.05587436593594</v>
      </c>
      <c r="J139" s="31">
        <f t="shared" si="50"/>
        <v>-106.75011756480232</v>
      </c>
      <c r="K139" s="31">
        <f t="shared" si="51"/>
        <v>-94.251502088940711</v>
      </c>
      <c r="L139" s="31">
        <f t="shared" si="52"/>
        <v>-81.436488494098327</v>
      </c>
      <c r="M139" s="31">
        <f t="shared" si="53"/>
        <v>-67.842470860744598</v>
      </c>
      <c r="N139" s="59">
        <f t="shared" si="54"/>
        <v>61.135530514536285</v>
      </c>
      <c r="O139" s="82">
        <f t="shared" si="42"/>
        <v>54.367306409676871</v>
      </c>
      <c r="P139" s="31">
        <f>Taulukko5[[#This Row],[Tasaus 2023, €/asukas]]*Taulukko5[[#This Row],[Asukasluku 31.12.2022]]</f>
        <v>-340709.25342009112</v>
      </c>
      <c r="Q139" s="31">
        <f>Taulukko5[[#This Row],[Tasaus 2024, €/asukas]]*Taulukko5[[#This Row],[Asukasluku 31.12.2022]]</f>
        <v>-308080.83929201949</v>
      </c>
      <c r="R139" s="31">
        <f>Taulukko5[[#This Row],[Tasaus 2025, €/asukas]]*Taulukko5[[#This Row],[Asukasluku 31.12.2022]]</f>
        <v>-272009.83502868289</v>
      </c>
      <c r="S139" s="31">
        <f>Taulukko5[[#This Row],[Tasaus 2026, €/asukas]]*Taulukko5[[#This Row],[Asukasluku 31.12.2022]]</f>
        <v>-235025.70579396776</v>
      </c>
      <c r="T139" s="31">
        <f>Taulukko5[[#This Row],[Tasaus 2027, €/asukas]]*Taulukko5[[#This Row],[Asukasluku 31.12.2022]]</f>
        <v>-195793.37090410892</v>
      </c>
      <c r="U139" s="62">
        <f t="shared" si="55"/>
        <v>4.153902904485534</v>
      </c>
      <c r="V139" s="31">
        <f t="shared" si="56"/>
        <v>15.459659705619146</v>
      </c>
      <c r="W139" s="31">
        <f t="shared" si="57"/>
        <v>27.958275181480758</v>
      </c>
      <c r="X139" s="31">
        <f t="shared" si="58"/>
        <v>40.773288776323142</v>
      </c>
      <c r="Y139" s="94">
        <f t="shared" si="59"/>
        <v>54.367306409676871</v>
      </c>
      <c r="Z139" s="105">
        <v>21.999999999999996</v>
      </c>
      <c r="AA139" s="33">
        <f t="shared" si="61"/>
        <v>9.3599999999999959</v>
      </c>
      <c r="AB139" s="32">
        <f t="shared" si="43"/>
        <v>-12.64</v>
      </c>
      <c r="AC139" s="31">
        <v>167.36629559402743</v>
      </c>
      <c r="AD139" s="15">
        <f t="shared" si="44"/>
        <v>-2.4819231911313022E-2</v>
      </c>
      <c r="AE139" s="15">
        <f t="shared" si="45"/>
        <v>-9.2370209012207077E-2</v>
      </c>
      <c r="AF139" s="15">
        <f t="shared" si="46"/>
        <v>-0.16704841964894673</v>
      </c>
      <c r="AG139" s="15">
        <f t="shared" si="47"/>
        <v>-0.24361708330585863</v>
      </c>
      <c r="AH139" s="106">
        <f t="shared" si="48"/>
        <v>-0.32484023271658646</v>
      </c>
    </row>
    <row r="140" spans="1:34" ht="15.75" x14ac:dyDescent="0.25">
      <c r="A140" s="24">
        <v>418</v>
      </c>
      <c r="B140" s="25" t="s">
        <v>133</v>
      </c>
      <c r="C140" s="24">
        <v>6</v>
      </c>
      <c r="D140" s="24">
        <v>22</v>
      </c>
      <c r="E140" s="30">
        <f>'Tasapainon muutos, pl. tasaus'!D133</f>
        <v>24580</v>
      </c>
      <c r="F140" s="62">
        <v>-54.089443536864195</v>
      </c>
      <c r="G140" s="31">
        <v>-60.203805525152909</v>
      </c>
      <c r="H140" s="59">
        <f t="shared" si="60"/>
        <v>-6.1143619882887137</v>
      </c>
      <c r="I140" s="62">
        <f t="shared" si="49"/>
        <v>10.268264892774248</v>
      </c>
      <c r="J140" s="31">
        <f t="shared" si="50"/>
        <v>0.45965970561914199</v>
      </c>
      <c r="K140" s="31">
        <f t="shared" si="51"/>
        <v>-2.0417248185192354</v>
      </c>
      <c r="L140" s="31">
        <f t="shared" si="52"/>
        <v>-4.2267112236768547</v>
      </c>
      <c r="M140" s="31">
        <f t="shared" si="53"/>
        <v>-5.6326935903231243</v>
      </c>
      <c r="N140" s="59">
        <f t="shared" si="54"/>
        <v>-65.83649911547603</v>
      </c>
      <c r="O140" s="82">
        <f t="shared" si="42"/>
        <v>-11.747055578611835</v>
      </c>
      <c r="P140" s="31">
        <f>Taulukko5[[#This Row],[Tasaus 2023, €/asukas]]*Taulukko5[[#This Row],[Asukasluku 31.12.2022]]</f>
        <v>252393.951064391</v>
      </c>
      <c r="Q140" s="31">
        <f>Taulukko5[[#This Row],[Tasaus 2024, €/asukas]]*Taulukko5[[#This Row],[Asukasluku 31.12.2022]]</f>
        <v>11298.43556411851</v>
      </c>
      <c r="R140" s="31">
        <f>Taulukko5[[#This Row],[Tasaus 2025, €/asukas]]*Taulukko5[[#This Row],[Asukasluku 31.12.2022]]</f>
        <v>-50185.596039202806</v>
      </c>
      <c r="S140" s="31">
        <f>Taulukko5[[#This Row],[Tasaus 2026, €/asukas]]*Taulukko5[[#This Row],[Asukasluku 31.12.2022]]</f>
        <v>-103892.56187797709</v>
      </c>
      <c r="T140" s="31">
        <f>Taulukko5[[#This Row],[Tasaus 2027, €/asukas]]*Taulukko5[[#This Row],[Asukasluku 31.12.2022]]</f>
        <v>-138451.6084501424</v>
      </c>
      <c r="U140" s="62">
        <f t="shared" si="55"/>
        <v>4.153902904485534</v>
      </c>
      <c r="V140" s="31">
        <f t="shared" si="56"/>
        <v>-5.6547022826695716</v>
      </c>
      <c r="W140" s="31">
        <f t="shared" si="57"/>
        <v>-8.1560868068079486</v>
      </c>
      <c r="X140" s="31">
        <f t="shared" si="58"/>
        <v>-10.341073211965568</v>
      </c>
      <c r="Y140" s="94">
        <f t="shared" si="59"/>
        <v>-11.747055578611839</v>
      </c>
      <c r="Z140" s="105">
        <v>20.5</v>
      </c>
      <c r="AA140" s="33">
        <f t="shared" si="61"/>
        <v>7.8599999999999994</v>
      </c>
      <c r="AB140" s="32">
        <f t="shared" si="43"/>
        <v>-12.64</v>
      </c>
      <c r="AC140" s="31">
        <v>207.40438296891145</v>
      </c>
      <c r="AD140" s="15">
        <f t="shared" si="44"/>
        <v>-2.0028038197766423E-2</v>
      </c>
      <c r="AE140" s="15">
        <f t="shared" si="45"/>
        <v>2.7264140717398314E-2</v>
      </c>
      <c r="AF140" s="15">
        <f t="shared" si="46"/>
        <v>3.9324563396668878E-2</v>
      </c>
      <c r="AG140" s="15">
        <f t="shared" si="47"/>
        <v>4.9859472899932047E-2</v>
      </c>
      <c r="AH140" s="106">
        <f t="shared" si="48"/>
        <v>5.6638415304717284E-2</v>
      </c>
    </row>
    <row r="141" spans="1:34" ht="15.75" x14ac:dyDescent="0.25">
      <c r="A141" s="24">
        <v>420</v>
      </c>
      <c r="B141" s="25" t="s">
        <v>134</v>
      </c>
      <c r="C141" s="24">
        <v>11</v>
      </c>
      <c r="D141" s="24">
        <v>24</v>
      </c>
      <c r="E141" s="30">
        <f>'Tasapainon muutos, pl. tasaus'!D134</f>
        <v>9177</v>
      </c>
      <c r="F141" s="62">
        <v>69.343005396699326</v>
      </c>
      <c r="G141" s="31">
        <v>23.033553156443975</v>
      </c>
      <c r="H141" s="59">
        <f t="shared" si="60"/>
        <v>-46.309452240255354</v>
      </c>
      <c r="I141" s="62">
        <f t="shared" si="49"/>
        <v>50.463355144740888</v>
      </c>
      <c r="J141" s="31">
        <f t="shared" si="50"/>
        <v>31.769111945874496</v>
      </c>
      <c r="K141" s="31">
        <f t="shared" si="51"/>
        <v>14.267727421736119</v>
      </c>
      <c r="L141" s="31">
        <f t="shared" si="52"/>
        <v>-2.917258983421501</v>
      </c>
      <c r="M141" s="31">
        <f t="shared" si="53"/>
        <v>-5.6326935903231243</v>
      </c>
      <c r="N141" s="59">
        <f t="shared" si="54"/>
        <v>17.40085956612085</v>
      </c>
      <c r="O141" s="82">
        <f t="shared" si="42"/>
        <v>-51.942145830578475</v>
      </c>
      <c r="P141" s="31">
        <f>Taulukko5[[#This Row],[Tasaus 2023, €/asukas]]*Taulukko5[[#This Row],[Asukasluku 31.12.2022]]</f>
        <v>463102.21016328712</v>
      </c>
      <c r="Q141" s="31">
        <f>Taulukko5[[#This Row],[Tasaus 2024, €/asukas]]*Taulukko5[[#This Row],[Asukasluku 31.12.2022]]</f>
        <v>291545.14032729022</v>
      </c>
      <c r="R141" s="31">
        <f>Taulukko5[[#This Row],[Tasaus 2025, €/asukas]]*Taulukko5[[#This Row],[Asukasluku 31.12.2022]]</f>
        <v>130934.93454927237</v>
      </c>
      <c r="S141" s="31">
        <f>Taulukko5[[#This Row],[Tasaus 2026, €/asukas]]*Taulukko5[[#This Row],[Asukasluku 31.12.2022]]</f>
        <v>-26771.685690859114</v>
      </c>
      <c r="T141" s="31">
        <f>Taulukko5[[#This Row],[Tasaus 2027, €/asukas]]*Taulukko5[[#This Row],[Asukasluku 31.12.2022]]</f>
        <v>-51691.229078395314</v>
      </c>
      <c r="U141" s="62">
        <f t="shared" si="55"/>
        <v>4.153902904485534</v>
      </c>
      <c r="V141" s="31">
        <f t="shared" si="56"/>
        <v>-14.540340294380858</v>
      </c>
      <c r="W141" s="31">
        <f t="shared" si="57"/>
        <v>-32.041724818519235</v>
      </c>
      <c r="X141" s="31">
        <f t="shared" si="58"/>
        <v>-49.226711223676858</v>
      </c>
      <c r="Y141" s="94">
        <f t="shared" si="59"/>
        <v>-51.942145830578475</v>
      </c>
      <c r="Z141" s="105">
        <v>21</v>
      </c>
      <c r="AA141" s="33">
        <f t="shared" si="61"/>
        <v>8.36</v>
      </c>
      <c r="AB141" s="32">
        <f t="shared" si="43"/>
        <v>-12.64</v>
      </c>
      <c r="AC141" s="31">
        <v>172.21293669140405</v>
      </c>
      <c r="AD141" s="15">
        <f t="shared" si="44"/>
        <v>-2.4120736712881771E-2</v>
      </c>
      <c r="AE141" s="15">
        <f t="shared" si="45"/>
        <v>8.443233460698911E-2</v>
      </c>
      <c r="AF141" s="15">
        <f t="shared" si="46"/>
        <v>0.18605875629387944</v>
      </c>
      <c r="AG141" s="15">
        <f t="shared" si="47"/>
        <v>0.28584792855538121</v>
      </c>
      <c r="AH141" s="106">
        <f t="shared" si="48"/>
        <v>0.30161581834967427</v>
      </c>
    </row>
    <row r="142" spans="1:34" ht="15.75" x14ac:dyDescent="0.25">
      <c r="A142" s="24">
        <v>421</v>
      </c>
      <c r="B142" s="25" t="s">
        <v>135</v>
      </c>
      <c r="C142" s="24">
        <v>16</v>
      </c>
      <c r="D142" s="24">
        <v>26</v>
      </c>
      <c r="E142" s="30">
        <f>'Tasapainon muutos, pl. tasaus'!D135</f>
        <v>695</v>
      </c>
      <c r="F142" s="62">
        <v>-2127.3547290274914</v>
      </c>
      <c r="G142" s="31">
        <v>-2318.3637163831136</v>
      </c>
      <c r="H142" s="59">
        <f t="shared" si="60"/>
        <v>-191.00898735562214</v>
      </c>
      <c r="I142" s="62">
        <f t="shared" si="49"/>
        <v>195.16289026010767</v>
      </c>
      <c r="J142" s="31">
        <f t="shared" si="50"/>
        <v>176.46864706124128</v>
      </c>
      <c r="K142" s="31">
        <f t="shared" si="51"/>
        <v>158.9672625371029</v>
      </c>
      <c r="L142" s="31">
        <f t="shared" si="52"/>
        <v>141.78227613194528</v>
      </c>
      <c r="M142" s="31">
        <f t="shared" si="53"/>
        <v>125.37629376529901</v>
      </c>
      <c r="N142" s="59">
        <f t="shared" si="54"/>
        <v>-2192.9874226178144</v>
      </c>
      <c r="O142" s="82">
        <f t="shared" ref="O142:O205" si="62">N142-F142</f>
        <v>-65.632693590323015</v>
      </c>
      <c r="P142" s="31">
        <f>Taulukko5[[#This Row],[Tasaus 2023, €/asukas]]*Taulukko5[[#This Row],[Asukasluku 31.12.2022]]</f>
        <v>135638.20873077484</v>
      </c>
      <c r="Q142" s="31">
        <f>Taulukko5[[#This Row],[Tasaus 2024, €/asukas]]*Taulukko5[[#This Row],[Asukasluku 31.12.2022]]</f>
        <v>122645.7097075627</v>
      </c>
      <c r="R142" s="31">
        <f>Taulukko5[[#This Row],[Tasaus 2025, €/asukas]]*Taulukko5[[#This Row],[Asukasluku 31.12.2022]]</f>
        <v>110482.24746328652</v>
      </c>
      <c r="S142" s="31">
        <f>Taulukko5[[#This Row],[Tasaus 2026, €/asukas]]*Taulukko5[[#This Row],[Asukasluku 31.12.2022]]</f>
        <v>98538.681911701977</v>
      </c>
      <c r="T142" s="31">
        <f>Taulukko5[[#This Row],[Tasaus 2027, €/asukas]]*Taulukko5[[#This Row],[Asukasluku 31.12.2022]]</f>
        <v>87136.524166882809</v>
      </c>
      <c r="U142" s="62">
        <f t="shared" si="55"/>
        <v>4.153902904485534</v>
      </c>
      <c r="V142" s="31">
        <f t="shared" si="56"/>
        <v>-14.540340294380854</v>
      </c>
      <c r="W142" s="31">
        <f t="shared" si="57"/>
        <v>-32.041724818519242</v>
      </c>
      <c r="X142" s="31">
        <f t="shared" si="58"/>
        <v>-49.226711223676858</v>
      </c>
      <c r="Y142" s="94">
        <f t="shared" si="59"/>
        <v>-65.632693590323129</v>
      </c>
      <c r="Z142" s="105">
        <v>21</v>
      </c>
      <c r="AA142" s="33">
        <f t="shared" si="61"/>
        <v>8.36</v>
      </c>
      <c r="AB142" s="32">
        <f t="shared" ref="AB142:AB205" si="63">AA142-Z142</f>
        <v>-12.64</v>
      </c>
      <c r="AC142" s="31">
        <v>136.6416472912592</v>
      </c>
      <c r="AD142" s="15">
        <f t="shared" ref="AD142:AD205" si="64">-U142/$AC142</f>
        <v>-3.0399976777440784E-2</v>
      </c>
      <c r="AE142" s="15">
        <f t="shared" ref="AE142:AE205" si="65">-V142/$AC142</f>
        <v>0.10641221459653014</v>
      </c>
      <c r="AF142" s="15">
        <f t="shared" ref="AF142:AF205" si="66">-W142/$AC142</f>
        <v>0.23449457360698045</v>
      </c>
      <c r="AG142" s="15">
        <f t="shared" ref="AG142:AG205" si="67">-X142/$AC142</f>
        <v>0.36026140052854755</v>
      </c>
      <c r="AH142" s="106">
        <f t="shared" ref="AH142:AH205" si="68">-Y142/$AC142</f>
        <v>0.48032715421253247</v>
      </c>
    </row>
    <row r="143" spans="1:34" ht="15.75" x14ac:dyDescent="0.25">
      <c r="A143" s="24">
        <v>422</v>
      </c>
      <c r="B143" s="25" t="s">
        <v>136</v>
      </c>
      <c r="C143" s="24">
        <v>12</v>
      </c>
      <c r="D143" s="24">
        <v>23</v>
      </c>
      <c r="E143" s="30">
        <f>'Tasapainon muutos, pl. tasaus'!D136</f>
        <v>10372</v>
      </c>
      <c r="F143" s="62">
        <v>101.0668590433545</v>
      </c>
      <c r="G143" s="31">
        <v>93.626160713559187</v>
      </c>
      <c r="H143" s="59">
        <f t="shared" si="60"/>
        <v>-7.4406983297953104</v>
      </c>
      <c r="I143" s="62">
        <f t="shared" ref="I143:I206" si="69">H143*(-1)+$H$14</f>
        <v>11.594601234280844</v>
      </c>
      <c r="J143" s="31">
        <f t="shared" ref="J143:J206" si="70">IF($H143&lt;-15,-$H143-15,IF($H143&gt;15,15-$H143,0))-$J$14</f>
        <v>0.45965970561914199</v>
      </c>
      <c r="K143" s="31">
        <f t="shared" ref="K143:K206" si="71">IF($H143&lt;-30,-$H143-30,IF($H143&gt;30,30-$H143,0))-$K$14</f>
        <v>-2.0417248185192354</v>
      </c>
      <c r="L143" s="31">
        <f t="shared" ref="L143:L206" si="72">IF($H143&lt;-45,-$H143-45,IF($H143&gt;45,45-$H143,0))-$L$14</f>
        <v>-4.2267112236768547</v>
      </c>
      <c r="M143" s="31">
        <f t="shared" ref="M143:M206" si="73">IF($H143&lt;-60,-$H143-60,IF($H143&gt;60,60-$H143,0))-$M$14</f>
        <v>-5.6326935903231243</v>
      </c>
      <c r="N143" s="59">
        <f t="shared" ref="N143:N206" si="74">G143+M143</f>
        <v>87.993467123236059</v>
      </c>
      <c r="O143" s="82">
        <f t="shared" si="62"/>
        <v>-13.073391920118439</v>
      </c>
      <c r="P143" s="31">
        <f>Taulukko5[[#This Row],[Tasaus 2023, €/asukas]]*Taulukko5[[#This Row],[Asukasluku 31.12.2022]]</f>
        <v>120259.20400196091</v>
      </c>
      <c r="Q143" s="31">
        <f>Taulukko5[[#This Row],[Tasaus 2024, €/asukas]]*Taulukko5[[#This Row],[Asukasluku 31.12.2022]]</f>
        <v>4767.5904666817405</v>
      </c>
      <c r="R143" s="31">
        <f>Taulukko5[[#This Row],[Tasaus 2025, €/asukas]]*Taulukko5[[#This Row],[Asukasluku 31.12.2022]]</f>
        <v>-21176.76981768151</v>
      </c>
      <c r="S143" s="31">
        <f>Taulukko5[[#This Row],[Tasaus 2026, €/asukas]]*Taulukko5[[#This Row],[Asukasluku 31.12.2022]]</f>
        <v>-43839.448811976334</v>
      </c>
      <c r="T143" s="31">
        <f>Taulukko5[[#This Row],[Tasaus 2027, €/asukas]]*Taulukko5[[#This Row],[Asukasluku 31.12.2022]]</f>
        <v>-58422.297918831442</v>
      </c>
      <c r="U143" s="62">
        <f t="shared" ref="U143:U206" si="75">$H143+I143</f>
        <v>4.153902904485534</v>
      </c>
      <c r="V143" s="31">
        <f t="shared" ref="V143:V206" si="76">$H143+J143</f>
        <v>-6.9810386241761684</v>
      </c>
      <c r="W143" s="31">
        <f t="shared" ref="W143:W206" si="77">$H143+K143</f>
        <v>-9.4824231483145454</v>
      </c>
      <c r="X143" s="31">
        <f t="shared" ref="X143:X206" si="78">$H143+L143</f>
        <v>-11.667409553472165</v>
      </c>
      <c r="Y143" s="94">
        <f t="shared" ref="Y143:Y206" si="79">$H143+M143</f>
        <v>-13.073391920118436</v>
      </c>
      <c r="Z143" s="105">
        <v>21</v>
      </c>
      <c r="AA143" s="33">
        <f t="shared" si="61"/>
        <v>8.36</v>
      </c>
      <c r="AB143" s="32">
        <f t="shared" si="63"/>
        <v>-12.64</v>
      </c>
      <c r="AC143" s="31">
        <v>153.7812530221712</v>
      </c>
      <c r="AD143" s="15">
        <f t="shared" si="64"/>
        <v>-2.701176393644452E-2</v>
      </c>
      <c r="AE143" s="15">
        <f t="shared" si="65"/>
        <v>4.5395901561354077E-2</v>
      </c>
      <c r="AF143" s="15">
        <f t="shared" si="66"/>
        <v>6.1661762808938946E-2</v>
      </c>
      <c r="AG143" s="15">
        <f t="shared" si="67"/>
        <v>7.5870168334433011E-2</v>
      </c>
      <c r="AH143" s="106">
        <f t="shared" si="68"/>
        <v>8.5012910632439681E-2</v>
      </c>
    </row>
    <row r="144" spans="1:34" ht="15.75" x14ac:dyDescent="0.25">
      <c r="A144" s="24">
        <v>423</v>
      </c>
      <c r="B144" s="25" t="s">
        <v>137</v>
      </c>
      <c r="C144" s="24">
        <v>2</v>
      </c>
      <c r="D144" s="24">
        <v>23</v>
      </c>
      <c r="E144" s="30">
        <f>'Tasapainon muutos, pl. tasaus'!D137</f>
        <v>20497</v>
      </c>
      <c r="F144" s="62">
        <v>294.71982842018451</v>
      </c>
      <c r="G144" s="31">
        <v>247.8697111271091</v>
      </c>
      <c r="H144" s="59">
        <f t="shared" ref="H144:H207" si="80">G144-F144</f>
        <v>-46.850117293075414</v>
      </c>
      <c r="I144" s="62">
        <f t="shared" si="69"/>
        <v>51.004020197560948</v>
      </c>
      <c r="J144" s="31">
        <f t="shared" si="70"/>
        <v>32.309776998694552</v>
      </c>
      <c r="K144" s="31">
        <f t="shared" si="71"/>
        <v>14.808392474556179</v>
      </c>
      <c r="L144" s="31">
        <f t="shared" si="72"/>
        <v>-2.376593930601441</v>
      </c>
      <c r="M144" s="31">
        <f t="shared" si="73"/>
        <v>-5.6326935903231243</v>
      </c>
      <c r="N144" s="59">
        <f t="shared" si="74"/>
        <v>242.23701753678597</v>
      </c>
      <c r="O144" s="82">
        <f t="shared" si="62"/>
        <v>-52.482810883398543</v>
      </c>
      <c r="P144" s="31">
        <f>Taulukko5[[#This Row],[Tasaus 2023, €/asukas]]*Taulukko5[[#This Row],[Asukasluku 31.12.2022]]</f>
        <v>1045429.4019894068</v>
      </c>
      <c r="Q144" s="31">
        <f>Taulukko5[[#This Row],[Tasaus 2024, €/asukas]]*Taulukko5[[#This Row],[Asukasluku 31.12.2022]]</f>
        <v>662253.49914224225</v>
      </c>
      <c r="R144" s="31">
        <f>Taulukko5[[#This Row],[Tasaus 2025, €/asukas]]*Taulukko5[[#This Row],[Asukasluku 31.12.2022]]</f>
        <v>303527.620550978</v>
      </c>
      <c r="S144" s="31">
        <f>Taulukko5[[#This Row],[Tasaus 2026, €/asukas]]*Taulukko5[[#This Row],[Asukasluku 31.12.2022]]</f>
        <v>-48713.045795537735</v>
      </c>
      <c r="T144" s="31">
        <f>Taulukko5[[#This Row],[Tasaus 2027, €/asukas]]*Taulukko5[[#This Row],[Asukasluku 31.12.2022]]</f>
        <v>-115453.32052085309</v>
      </c>
      <c r="U144" s="62">
        <f t="shared" si="75"/>
        <v>4.153902904485534</v>
      </c>
      <c r="V144" s="31">
        <f t="shared" si="76"/>
        <v>-14.540340294380862</v>
      </c>
      <c r="W144" s="31">
        <f t="shared" si="77"/>
        <v>-32.041724818519235</v>
      </c>
      <c r="X144" s="31">
        <f t="shared" si="78"/>
        <v>-49.226711223676858</v>
      </c>
      <c r="Y144" s="94">
        <f t="shared" si="79"/>
        <v>-52.482810883398535</v>
      </c>
      <c r="Z144" s="105">
        <v>19.5</v>
      </c>
      <c r="AA144" s="33">
        <f t="shared" ref="AA144:AA207" si="81">Z144-$AA$7</f>
        <v>6.8599999999999994</v>
      </c>
      <c r="AB144" s="32">
        <f t="shared" si="63"/>
        <v>-12.64</v>
      </c>
      <c r="AC144" s="31">
        <v>208.3810239427973</v>
      </c>
      <c r="AD144" s="15">
        <f t="shared" si="64"/>
        <v>-1.9934170712328499E-2</v>
      </c>
      <c r="AE144" s="15">
        <f t="shared" si="65"/>
        <v>6.9777660265132074E-2</v>
      </c>
      <c r="AF144" s="15">
        <f t="shared" si="66"/>
        <v>0.15376508000706923</v>
      </c>
      <c r="AG144" s="15">
        <f t="shared" si="67"/>
        <v>0.23623413635394214</v>
      </c>
      <c r="AH144" s="106">
        <f t="shared" si="68"/>
        <v>0.25185983776433307</v>
      </c>
    </row>
    <row r="145" spans="1:34" ht="15.75" x14ac:dyDescent="0.25">
      <c r="A145" s="24">
        <v>425</v>
      </c>
      <c r="B145" s="25" t="s">
        <v>138</v>
      </c>
      <c r="C145" s="24">
        <v>17</v>
      </c>
      <c r="D145" s="24">
        <v>23</v>
      </c>
      <c r="E145" s="30">
        <f>'Tasapainon muutos, pl. tasaus'!D138</f>
        <v>10258</v>
      </c>
      <c r="F145" s="62">
        <v>-20.207603610344602</v>
      </c>
      <c r="G145" s="31">
        <v>136.5728948175294</v>
      </c>
      <c r="H145" s="59">
        <f t="shared" si="80"/>
        <v>156.78049842787399</v>
      </c>
      <c r="I145" s="62">
        <f t="shared" si="69"/>
        <v>-152.62659552338846</v>
      </c>
      <c r="J145" s="31">
        <f t="shared" si="70"/>
        <v>-141.32083872225485</v>
      </c>
      <c r="K145" s="31">
        <f t="shared" si="71"/>
        <v>-128.82222324639324</v>
      </c>
      <c r="L145" s="31">
        <f t="shared" si="72"/>
        <v>-116.00720965155085</v>
      </c>
      <c r="M145" s="31">
        <f t="shared" si="73"/>
        <v>-102.41319201819712</v>
      </c>
      <c r="N145" s="59">
        <f t="shared" si="74"/>
        <v>34.15970279933228</v>
      </c>
      <c r="O145" s="82">
        <f t="shared" si="62"/>
        <v>54.367306409676885</v>
      </c>
      <c r="P145" s="31">
        <f>Taulukko5[[#This Row],[Tasaus 2023, €/asukas]]*Taulukko5[[#This Row],[Asukasluku 31.12.2022]]</f>
        <v>-1565643.6168789188</v>
      </c>
      <c r="Q145" s="31">
        <f>Taulukko5[[#This Row],[Tasaus 2024, €/asukas]]*Taulukko5[[#This Row],[Asukasluku 31.12.2022]]</f>
        <v>-1449669.1636128903</v>
      </c>
      <c r="R145" s="31">
        <f>Taulukko5[[#This Row],[Tasaus 2025, €/asukas]]*Taulukko5[[#This Row],[Asukasluku 31.12.2022]]</f>
        <v>-1321458.3660615019</v>
      </c>
      <c r="S145" s="31">
        <f>Taulukko5[[#This Row],[Tasaus 2026, €/asukas]]*Taulukko5[[#This Row],[Asukasluku 31.12.2022]]</f>
        <v>-1190001.9566056086</v>
      </c>
      <c r="T145" s="31">
        <f>Taulukko5[[#This Row],[Tasaus 2027, €/asukas]]*Taulukko5[[#This Row],[Asukasluku 31.12.2022]]</f>
        <v>-1050554.5237226661</v>
      </c>
      <c r="U145" s="62">
        <f t="shared" si="75"/>
        <v>4.153902904485534</v>
      </c>
      <c r="V145" s="31">
        <f t="shared" si="76"/>
        <v>15.459659705619146</v>
      </c>
      <c r="W145" s="31">
        <f t="shared" si="77"/>
        <v>27.958275181480758</v>
      </c>
      <c r="X145" s="31">
        <f t="shared" si="78"/>
        <v>40.773288776323142</v>
      </c>
      <c r="Y145" s="94">
        <f t="shared" si="79"/>
        <v>54.367306409676871</v>
      </c>
      <c r="Z145" s="105">
        <v>21.5</v>
      </c>
      <c r="AA145" s="33">
        <f t="shared" si="81"/>
        <v>8.86</v>
      </c>
      <c r="AB145" s="32">
        <f t="shared" si="63"/>
        <v>-12.64</v>
      </c>
      <c r="AC145" s="31">
        <v>168.59004221548611</v>
      </c>
      <c r="AD145" s="15">
        <f t="shared" si="64"/>
        <v>-2.4639076246129384E-2</v>
      </c>
      <c r="AE145" s="15">
        <f t="shared" si="65"/>
        <v>-9.1699720235309798E-2</v>
      </c>
      <c r="AF145" s="15">
        <f t="shared" si="66"/>
        <v>-0.1658358632222503</v>
      </c>
      <c r="AG145" s="15">
        <f t="shared" si="67"/>
        <v>-0.24184873697467907</v>
      </c>
      <c r="AH145" s="106">
        <f t="shared" si="68"/>
        <v>-0.32248231090770124</v>
      </c>
    </row>
    <row r="146" spans="1:34" ht="15.75" x14ac:dyDescent="0.25">
      <c r="A146" s="24">
        <v>426</v>
      </c>
      <c r="B146" s="25" t="s">
        <v>139</v>
      </c>
      <c r="C146" s="24">
        <v>12</v>
      </c>
      <c r="D146" s="24">
        <v>23</v>
      </c>
      <c r="E146" s="30">
        <f>'Tasapainon muutos, pl. tasaus'!D139</f>
        <v>11962</v>
      </c>
      <c r="F146" s="62">
        <v>-335.99674805974638</v>
      </c>
      <c r="G146" s="31">
        <v>-227.20252103544647</v>
      </c>
      <c r="H146" s="59">
        <f t="shared" si="80"/>
        <v>108.79422702429991</v>
      </c>
      <c r="I146" s="62">
        <f t="shared" si="69"/>
        <v>-104.64032411981438</v>
      </c>
      <c r="J146" s="31">
        <f t="shared" si="70"/>
        <v>-93.334567318680769</v>
      </c>
      <c r="K146" s="31">
        <f t="shared" si="71"/>
        <v>-80.835951842819156</v>
      </c>
      <c r="L146" s="31">
        <f t="shared" si="72"/>
        <v>-68.020938247976773</v>
      </c>
      <c r="M146" s="31">
        <f t="shared" si="73"/>
        <v>-54.426920614623036</v>
      </c>
      <c r="N146" s="59">
        <f t="shared" si="74"/>
        <v>-281.62944165006951</v>
      </c>
      <c r="O146" s="82">
        <f t="shared" si="62"/>
        <v>54.367306409676871</v>
      </c>
      <c r="P146" s="31">
        <f>Taulukko5[[#This Row],[Tasaus 2023, €/asukas]]*Taulukko5[[#This Row],[Asukasluku 31.12.2022]]</f>
        <v>-1251707.5571212196</v>
      </c>
      <c r="Q146" s="31">
        <f>Taulukko5[[#This Row],[Tasaus 2024, €/asukas]]*Taulukko5[[#This Row],[Asukasluku 31.12.2022]]</f>
        <v>-1116468.0942660593</v>
      </c>
      <c r="R146" s="31">
        <f>Taulukko5[[#This Row],[Tasaus 2025, €/asukas]]*Taulukko5[[#This Row],[Asukasluku 31.12.2022]]</f>
        <v>-966959.65594380279</v>
      </c>
      <c r="S146" s="31">
        <f>Taulukko5[[#This Row],[Tasaus 2026, €/asukas]]*Taulukko5[[#This Row],[Asukasluku 31.12.2022]]</f>
        <v>-813666.46332229814</v>
      </c>
      <c r="T146" s="31">
        <f>Taulukko5[[#This Row],[Tasaus 2027, €/asukas]]*Taulukko5[[#This Row],[Asukasluku 31.12.2022]]</f>
        <v>-651054.8243921207</v>
      </c>
      <c r="U146" s="62">
        <f t="shared" si="75"/>
        <v>4.153902904485534</v>
      </c>
      <c r="V146" s="31">
        <f t="shared" si="76"/>
        <v>15.459659705619146</v>
      </c>
      <c r="W146" s="31">
        <f t="shared" si="77"/>
        <v>27.958275181480758</v>
      </c>
      <c r="X146" s="31">
        <f t="shared" si="78"/>
        <v>40.773288776323142</v>
      </c>
      <c r="Y146" s="94">
        <f t="shared" si="79"/>
        <v>54.367306409676878</v>
      </c>
      <c r="Z146" s="105">
        <v>21.499999999999996</v>
      </c>
      <c r="AA146" s="33">
        <f t="shared" si="81"/>
        <v>8.8599999999999959</v>
      </c>
      <c r="AB146" s="32">
        <f t="shared" si="63"/>
        <v>-12.64</v>
      </c>
      <c r="AC146" s="31">
        <v>163.01046211667011</v>
      </c>
      <c r="AD146" s="15">
        <f t="shared" si="64"/>
        <v>-2.5482431314822578E-2</v>
      </c>
      <c r="AE146" s="15">
        <f t="shared" si="65"/>
        <v>-9.4838450887614403E-2</v>
      </c>
      <c r="AF146" s="15">
        <f t="shared" si="66"/>
        <v>-0.17151215215542678</v>
      </c>
      <c r="AG146" s="15">
        <f t="shared" si="67"/>
        <v>-0.25012682159713662</v>
      </c>
      <c r="AH146" s="106">
        <f t="shared" si="68"/>
        <v>-0.3335203501893334</v>
      </c>
    </row>
    <row r="147" spans="1:34" ht="15.75" x14ac:dyDescent="0.25">
      <c r="A147" s="24">
        <v>430</v>
      </c>
      <c r="B147" s="25" t="s">
        <v>140</v>
      </c>
      <c r="C147" s="24">
        <v>2</v>
      </c>
      <c r="D147" s="24">
        <v>23</v>
      </c>
      <c r="E147" s="30">
        <f>'Tasapainon muutos, pl. tasaus'!D140</f>
        <v>15392</v>
      </c>
      <c r="F147" s="62">
        <v>46.305062178726622</v>
      </c>
      <c r="G147" s="31">
        <v>3.2389045672282082</v>
      </c>
      <c r="H147" s="59">
        <f t="shared" si="80"/>
        <v>-43.066157611498411</v>
      </c>
      <c r="I147" s="62">
        <f t="shared" si="69"/>
        <v>47.220060515983945</v>
      </c>
      <c r="J147" s="31">
        <f t="shared" si="70"/>
        <v>28.525817317117554</v>
      </c>
      <c r="K147" s="31">
        <f t="shared" si="71"/>
        <v>11.024432792979177</v>
      </c>
      <c r="L147" s="31">
        <f t="shared" si="72"/>
        <v>-4.2267112236768547</v>
      </c>
      <c r="M147" s="31">
        <f t="shared" si="73"/>
        <v>-5.6326935903231243</v>
      </c>
      <c r="N147" s="59">
        <f t="shared" si="74"/>
        <v>-2.3937890230949161</v>
      </c>
      <c r="O147" s="82">
        <f t="shared" si="62"/>
        <v>-48.69885120182154</v>
      </c>
      <c r="P147" s="31">
        <f>Taulukko5[[#This Row],[Tasaus 2023, €/asukas]]*Taulukko5[[#This Row],[Asukasluku 31.12.2022]]</f>
        <v>726811.17146202491</v>
      </c>
      <c r="Q147" s="31">
        <f>Taulukko5[[#This Row],[Tasaus 2024, €/asukas]]*Taulukko5[[#This Row],[Asukasluku 31.12.2022]]</f>
        <v>439069.3801450734</v>
      </c>
      <c r="R147" s="31">
        <f>Taulukko5[[#This Row],[Tasaus 2025, €/asukas]]*Taulukko5[[#This Row],[Asukasluku 31.12.2022]]</f>
        <v>169688.06954953549</v>
      </c>
      <c r="S147" s="31">
        <f>Taulukko5[[#This Row],[Tasaus 2026, €/asukas]]*Taulukko5[[#This Row],[Asukasluku 31.12.2022]]</f>
        <v>-65057.53915483415</v>
      </c>
      <c r="T147" s="31">
        <f>Taulukko5[[#This Row],[Tasaus 2027, €/asukas]]*Taulukko5[[#This Row],[Asukasluku 31.12.2022]]</f>
        <v>-86698.419742253536</v>
      </c>
      <c r="U147" s="62">
        <f t="shared" si="75"/>
        <v>4.153902904485534</v>
      </c>
      <c r="V147" s="31">
        <f t="shared" si="76"/>
        <v>-14.540340294380858</v>
      </c>
      <c r="W147" s="31">
        <f t="shared" si="77"/>
        <v>-32.041724818519235</v>
      </c>
      <c r="X147" s="31">
        <f t="shared" si="78"/>
        <v>-47.29286883517527</v>
      </c>
      <c r="Y147" s="94">
        <f t="shared" si="79"/>
        <v>-48.698851201821533</v>
      </c>
      <c r="Z147" s="105">
        <v>21</v>
      </c>
      <c r="AA147" s="33">
        <f t="shared" si="81"/>
        <v>8.36</v>
      </c>
      <c r="AB147" s="32">
        <f t="shared" si="63"/>
        <v>-12.64</v>
      </c>
      <c r="AC147" s="31">
        <v>164.33763136808292</v>
      </c>
      <c r="AD147" s="15">
        <f t="shared" si="64"/>
        <v>-2.5276638527067699E-2</v>
      </c>
      <c r="AE147" s="15">
        <f t="shared" si="65"/>
        <v>8.8478458484128011E-2</v>
      </c>
      <c r="AF147" s="15">
        <f t="shared" si="66"/>
        <v>0.19497497044211545</v>
      </c>
      <c r="AG147" s="15">
        <f t="shared" si="67"/>
        <v>0.28777869342201268</v>
      </c>
      <c r="AH147" s="106">
        <f t="shared" si="68"/>
        <v>0.29633414329032159</v>
      </c>
    </row>
    <row r="148" spans="1:34" ht="15.75" x14ac:dyDescent="0.25">
      <c r="A148" s="24">
        <v>433</v>
      </c>
      <c r="B148" s="25" t="s">
        <v>141</v>
      </c>
      <c r="C148" s="24">
        <v>5</v>
      </c>
      <c r="D148" s="24">
        <v>24</v>
      </c>
      <c r="E148" s="30">
        <f>'Tasapainon muutos, pl. tasaus'!D141</f>
        <v>7749</v>
      </c>
      <c r="F148" s="62">
        <v>-54.466713923415277</v>
      </c>
      <c r="G148" s="31">
        <v>-71.724735053786659</v>
      </c>
      <c r="H148" s="59">
        <f t="shared" si="80"/>
        <v>-17.258021130371382</v>
      </c>
      <c r="I148" s="62">
        <f t="shared" si="69"/>
        <v>21.411924034856916</v>
      </c>
      <c r="J148" s="31">
        <f t="shared" si="70"/>
        <v>2.7176808359905245</v>
      </c>
      <c r="K148" s="31">
        <f t="shared" si="71"/>
        <v>-2.0417248185192354</v>
      </c>
      <c r="L148" s="31">
        <f t="shared" si="72"/>
        <v>-4.2267112236768547</v>
      </c>
      <c r="M148" s="31">
        <f t="shared" si="73"/>
        <v>-5.6326935903231243</v>
      </c>
      <c r="N148" s="59">
        <f t="shared" si="74"/>
        <v>-77.357428644109788</v>
      </c>
      <c r="O148" s="82">
        <f t="shared" si="62"/>
        <v>-22.890714720694511</v>
      </c>
      <c r="P148" s="31">
        <f>Taulukko5[[#This Row],[Tasaus 2023, €/asukas]]*Taulukko5[[#This Row],[Asukasluku 31.12.2022]]</f>
        <v>165920.99934610625</v>
      </c>
      <c r="Q148" s="31">
        <f>Taulukko5[[#This Row],[Tasaus 2024, €/asukas]]*Taulukko5[[#This Row],[Asukasluku 31.12.2022]]</f>
        <v>21059.308798090573</v>
      </c>
      <c r="R148" s="31">
        <f>Taulukko5[[#This Row],[Tasaus 2025, €/asukas]]*Taulukko5[[#This Row],[Asukasluku 31.12.2022]]</f>
        <v>-15821.325618705554</v>
      </c>
      <c r="S148" s="31">
        <f>Taulukko5[[#This Row],[Tasaus 2026, €/asukas]]*Taulukko5[[#This Row],[Asukasluku 31.12.2022]]</f>
        <v>-32752.785272271947</v>
      </c>
      <c r="T148" s="31">
        <f>Taulukko5[[#This Row],[Tasaus 2027, €/asukas]]*Taulukko5[[#This Row],[Asukasluku 31.12.2022]]</f>
        <v>-43647.742631413894</v>
      </c>
      <c r="U148" s="62">
        <f t="shared" si="75"/>
        <v>4.153902904485534</v>
      </c>
      <c r="V148" s="31">
        <f t="shared" si="76"/>
        <v>-14.540340294380858</v>
      </c>
      <c r="W148" s="31">
        <f t="shared" si="77"/>
        <v>-19.299745948890617</v>
      </c>
      <c r="X148" s="31">
        <f t="shared" si="78"/>
        <v>-21.484732354048237</v>
      </c>
      <c r="Y148" s="94">
        <f t="shared" si="79"/>
        <v>-22.890714720694508</v>
      </c>
      <c r="Z148" s="105">
        <v>21.5</v>
      </c>
      <c r="AA148" s="33">
        <f t="shared" si="81"/>
        <v>8.86</v>
      </c>
      <c r="AB148" s="32">
        <f t="shared" si="63"/>
        <v>-12.64</v>
      </c>
      <c r="AC148" s="31">
        <v>177.33518446517454</v>
      </c>
      <c r="AD148" s="15">
        <f t="shared" si="64"/>
        <v>-2.3424019982347534E-2</v>
      </c>
      <c r="AE148" s="15">
        <f t="shared" si="65"/>
        <v>8.1993544249174766E-2</v>
      </c>
      <c r="AF148" s="15">
        <f t="shared" si="66"/>
        <v>0.10883201778088625</v>
      </c>
      <c r="AG148" s="15">
        <f t="shared" si="67"/>
        <v>0.12115324107195126</v>
      </c>
      <c r="AH148" s="106">
        <f t="shared" si="68"/>
        <v>0.12908163030213463</v>
      </c>
    </row>
    <row r="149" spans="1:34" ht="15.75" x14ac:dyDescent="0.25">
      <c r="A149" s="24">
        <v>434</v>
      </c>
      <c r="B149" s="25" t="s">
        <v>142</v>
      </c>
      <c r="C149" s="24">
        <v>34</v>
      </c>
      <c r="D149" s="24">
        <v>23</v>
      </c>
      <c r="E149" s="30">
        <f>'Tasapainon muutos, pl. tasaus'!D142</f>
        <v>14568</v>
      </c>
      <c r="F149" s="62">
        <v>213.76851996616398</v>
      </c>
      <c r="G149" s="31">
        <v>119.71187181972205</v>
      </c>
      <c r="H149" s="59">
        <f t="shared" si="80"/>
        <v>-94.05664814644193</v>
      </c>
      <c r="I149" s="62">
        <f t="shared" si="69"/>
        <v>98.210551050927464</v>
      </c>
      <c r="J149" s="31">
        <f t="shared" si="70"/>
        <v>79.516307852061075</v>
      </c>
      <c r="K149" s="31">
        <f t="shared" si="71"/>
        <v>62.014923327922695</v>
      </c>
      <c r="L149" s="31">
        <f t="shared" si="72"/>
        <v>44.829936922765071</v>
      </c>
      <c r="M149" s="31">
        <f t="shared" si="73"/>
        <v>28.423954556118805</v>
      </c>
      <c r="N149" s="59">
        <f t="shared" si="74"/>
        <v>148.13582637584085</v>
      </c>
      <c r="O149" s="82">
        <f t="shared" si="62"/>
        <v>-65.632693590323129</v>
      </c>
      <c r="P149" s="31">
        <f>Taulukko5[[#This Row],[Tasaus 2023, €/asukas]]*Taulukko5[[#This Row],[Asukasluku 31.12.2022]]</f>
        <v>1430731.3077099114</v>
      </c>
      <c r="Q149" s="31">
        <f>Taulukko5[[#This Row],[Tasaus 2024, €/asukas]]*Taulukko5[[#This Row],[Asukasluku 31.12.2022]]</f>
        <v>1158393.5727888257</v>
      </c>
      <c r="R149" s="31">
        <f>Taulukko5[[#This Row],[Tasaus 2025, €/asukas]]*Taulukko5[[#This Row],[Asukasluku 31.12.2022]]</f>
        <v>903433.40304117778</v>
      </c>
      <c r="S149" s="31">
        <f>Taulukko5[[#This Row],[Tasaus 2026, €/asukas]]*Taulukko5[[#This Row],[Asukasluku 31.12.2022]]</f>
        <v>653082.52109084162</v>
      </c>
      <c r="T149" s="31">
        <f>Taulukko5[[#This Row],[Tasaus 2027, €/asukas]]*Taulukko5[[#This Row],[Asukasluku 31.12.2022]]</f>
        <v>414080.16997353872</v>
      </c>
      <c r="U149" s="62">
        <f t="shared" si="75"/>
        <v>4.153902904485534</v>
      </c>
      <c r="V149" s="31">
        <f t="shared" si="76"/>
        <v>-14.540340294380854</v>
      </c>
      <c r="W149" s="31">
        <f t="shared" si="77"/>
        <v>-32.041724818519235</v>
      </c>
      <c r="X149" s="31">
        <f t="shared" si="78"/>
        <v>-49.226711223676858</v>
      </c>
      <c r="Y149" s="94">
        <f t="shared" si="79"/>
        <v>-65.632693590323129</v>
      </c>
      <c r="Z149" s="105">
        <v>20.25</v>
      </c>
      <c r="AA149" s="33">
        <f t="shared" si="81"/>
        <v>7.6099999999999994</v>
      </c>
      <c r="AB149" s="32">
        <f t="shared" si="63"/>
        <v>-12.64</v>
      </c>
      <c r="AC149" s="31">
        <v>185.42955189130211</v>
      </c>
      <c r="AD149" s="15">
        <f t="shared" si="64"/>
        <v>-2.2401515088169611E-2</v>
      </c>
      <c r="AE149" s="15">
        <f t="shared" si="65"/>
        <v>7.8414363547102406E-2</v>
      </c>
      <c r="AF149" s="15">
        <f t="shared" si="66"/>
        <v>0.17279729412980482</v>
      </c>
      <c r="AG149" s="15">
        <f t="shared" si="67"/>
        <v>0.26547392646741286</v>
      </c>
      <c r="AH149" s="106">
        <f t="shared" si="68"/>
        <v>0.35394948065665766</v>
      </c>
    </row>
    <row r="150" spans="1:34" ht="15.75" x14ac:dyDescent="0.25">
      <c r="A150" s="24">
        <v>435</v>
      </c>
      <c r="B150" s="25" t="s">
        <v>143</v>
      </c>
      <c r="C150" s="24">
        <v>13</v>
      </c>
      <c r="D150" s="24">
        <v>26</v>
      </c>
      <c r="E150" s="30">
        <f>'Tasapainon muutos, pl. tasaus'!D143</f>
        <v>692</v>
      </c>
      <c r="F150" s="62">
        <v>-26.005934017453331</v>
      </c>
      <c r="G150" s="31">
        <v>-616.6870511991242</v>
      </c>
      <c r="H150" s="59">
        <f t="shared" si="80"/>
        <v>-590.68111718167086</v>
      </c>
      <c r="I150" s="62">
        <f t="shared" si="69"/>
        <v>594.83502008615642</v>
      </c>
      <c r="J150" s="31">
        <f t="shared" si="70"/>
        <v>576.14077688729003</v>
      </c>
      <c r="K150" s="31">
        <f t="shared" si="71"/>
        <v>558.63939236315161</v>
      </c>
      <c r="L150" s="31">
        <f t="shared" si="72"/>
        <v>541.45440595799403</v>
      </c>
      <c r="M150" s="31">
        <f t="shared" si="73"/>
        <v>525.04842359134773</v>
      </c>
      <c r="N150" s="59">
        <f t="shared" si="74"/>
        <v>-91.638627607776471</v>
      </c>
      <c r="O150" s="82">
        <f t="shared" si="62"/>
        <v>-65.632693590323143</v>
      </c>
      <c r="P150" s="31">
        <f>Taulukko5[[#This Row],[Tasaus 2023, €/asukas]]*Taulukko5[[#This Row],[Asukasluku 31.12.2022]]</f>
        <v>411625.83389962022</v>
      </c>
      <c r="Q150" s="31">
        <f>Taulukko5[[#This Row],[Tasaus 2024, €/asukas]]*Taulukko5[[#This Row],[Asukasluku 31.12.2022]]</f>
        <v>398689.41760600469</v>
      </c>
      <c r="R150" s="31">
        <f>Taulukko5[[#This Row],[Tasaus 2025, €/asukas]]*Taulukko5[[#This Row],[Asukasluku 31.12.2022]]</f>
        <v>386578.45951530093</v>
      </c>
      <c r="S150" s="31">
        <f>Taulukko5[[#This Row],[Tasaus 2026, €/asukas]]*Taulukko5[[#This Row],[Asukasluku 31.12.2022]]</f>
        <v>374686.44892293186</v>
      </c>
      <c r="T150" s="31">
        <f>Taulukko5[[#This Row],[Tasaus 2027, €/asukas]]*Taulukko5[[#This Row],[Asukasluku 31.12.2022]]</f>
        <v>363333.50912521261</v>
      </c>
      <c r="U150" s="62">
        <f t="shared" si="75"/>
        <v>4.1539029044855624</v>
      </c>
      <c r="V150" s="31">
        <f t="shared" si="76"/>
        <v>-14.540340294380826</v>
      </c>
      <c r="W150" s="31">
        <f t="shared" si="77"/>
        <v>-32.041724818519242</v>
      </c>
      <c r="X150" s="31">
        <f t="shared" si="78"/>
        <v>-49.22671122367683</v>
      </c>
      <c r="Y150" s="94">
        <f t="shared" si="79"/>
        <v>-65.632693590323129</v>
      </c>
      <c r="Z150" s="105">
        <v>18.5</v>
      </c>
      <c r="AA150" s="33">
        <f t="shared" si="81"/>
        <v>5.8599999999999994</v>
      </c>
      <c r="AB150" s="32">
        <f t="shared" si="63"/>
        <v>-12.64</v>
      </c>
      <c r="AC150" s="31">
        <v>169.97727669076119</v>
      </c>
      <c r="AD150" s="15">
        <f t="shared" si="64"/>
        <v>-2.4437989508696138E-2</v>
      </c>
      <c r="AE150" s="15">
        <f t="shared" si="65"/>
        <v>8.554284771154437E-2</v>
      </c>
      <c r="AF150" s="15">
        <f t="shared" si="66"/>
        <v>0.18850593115933134</v>
      </c>
      <c r="AG150" s="15">
        <f t="shared" si="67"/>
        <v>0.28960760039257916</v>
      </c>
      <c r="AH150" s="106">
        <f t="shared" si="68"/>
        <v>0.38612628033644969</v>
      </c>
    </row>
    <row r="151" spans="1:34" ht="15.75" x14ac:dyDescent="0.25">
      <c r="A151" s="24">
        <v>436</v>
      </c>
      <c r="B151" s="25" t="s">
        <v>144</v>
      </c>
      <c r="C151" s="24">
        <v>17</v>
      </c>
      <c r="D151" s="24">
        <v>25</v>
      </c>
      <c r="E151" s="30">
        <f>'Tasapainon muutos, pl. tasaus'!D144</f>
        <v>1988</v>
      </c>
      <c r="F151" s="62">
        <v>-423.74632853087434</v>
      </c>
      <c r="G151" s="31">
        <v>-308.72143170050384</v>
      </c>
      <c r="H151" s="59">
        <f t="shared" si="80"/>
        <v>115.02489683037049</v>
      </c>
      <c r="I151" s="62">
        <f t="shared" si="69"/>
        <v>-110.87099392588496</v>
      </c>
      <c r="J151" s="31">
        <f t="shared" si="70"/>
        <v>-99.565237124751349</v>
      </c>
      <c r="K151" s="31">
        <f t="shared" si="71"/>
        <v>-87.066621648889736</v>
      </c>
      <c r="L151" s="31">
        <f t="shared" si="72"/>
        <v>-74.251608054047352</v>
      </c>
      <c r="M151" s="31">
        <f t="shared" si="73"/>
        <v>-60.657590420693616</v>
      </c>
      <c r="N151" s="59">
        <f t="shared" si="74"/>
        <v>-369.37902212119747</v>
      </c>
      <c r="O151" s="82">
        <f t="shared" si="62"/>
        <v>54.367306409676871</v>
      </c>
      <c r="P151" s="31">
        <f>Taulukko5[[#This Row],[Tasaus 2023, €/asukas]]*Taulukko5[[#This Row],[Asukasluku 31.12.2022]]</f>
        <v>-220411.53592465931</v>
      </c>
      <c r="Q151" s="31">
        <f>Taulukko5[[#This Row],[Tasaus 2024, €/asukas]]*Taulukko5[[#This Row],[Asukasluku 31.12.2022]]</f>
        <v>-197935.69140400569</v>
      </c>
      <c r="R151" s="31">
        <f>Taulukko5[[#This Row],[Tasaus 2025, €/asukas]]*Taulukko5[[#This Row],[Asukasluku 31.12.2022]]</f>
        <v>-173088.44383799279</v>
      </c>
      <c r="S151" s="31">
        <f>Taulukko5[[#This Row],[Tasaus 2026, €/asukas]]*Taulukko5[[#This Row],[Asukasluku 31.12.2022]]</f>
        <v>-147612.19681144613</v>
      </c>
      <c r="T151" s="31">
        <f>Taulukko5[[#This Row],[Tasaus 2027, €/asukas]]*Taulukko5[[#This Row],[Asukasluku 31.12.2022]]</f>
        <v>-120587.28975633891</v>
      </c>
      <c r="U151" s="62">
        <f t="shared" si="75"/>
        <v>4.153902904485534</v>
      </c>
      <c r="V151" s="31">
        <f t="shared" si="76"/>
        <v>15.459659705619146</v>
      </c>
      <c r="W151" s="31">
        <f t="shared" si="77"/>
        <v>27.958275181480758</v>
      </c>
      <c r="X151" s="31">
        <f t="shared" si="78"/>
        <v>40.773288776323142</v>
      </c>
      <c r="Y151" s="94">
        <f t="shared" si="79"/>
        <v>54.367306409676878</v>
      </c>
      <c r="Z151" s="105">
        <v>21</v>
      </c>
      <c r="AA151" s="33">
        <f t="shared" si="81"/>
        <v>8.36</v>
      </c>
      <c r="AB151" s="32">
        <f t="shared" si="63"/>
        <v>-12.64</v>
      </c>
      <c r="AC151" s="31">
        <v>148.13102187433503</v>
      </c>
      <c r="AD151" s="15">
        <f t="shared" si="64"/>
        <v>-2.804208633630734E-2</v>
      </c>
      <c r="AE151" s="15">
        <f t="shared" si="65"/>
        <v>-0.10436476782516318</v>
      </c>
      <c r="AF151" s="15">
        <f t="shared" si="66"/>
        <v>-0.18874017628258033</v>
      </c>
      <c r="AG151" s="15">
        <f t="shared" si="67"/>
        <v>-0.27525151896212946</v>
      </c>
      <c r="AH151" s="106">
        <f t="shared" si="68"/>
        <v>-0.36702174684110839</v>
      </c>
    </row>
    <row r="152" spans="1:34" ht="15.75" x14ac:dyDescent="0.25">
      <c r="A152" s="24">
        <v>440</v>
      </c>
      <c r="B152" s="25" t="s">
        <v>145</v>
      </c>
      <c r="C152" s="24">
        <v>15</v>
      </c>
      <c r="D152" s="24">
        <v>24</v>
      </c>
      <c r="E152" s="30">
        <f>'Tasapainon muutos, pl. tasaus'!D145</f>
        <v>5732</v>
      </c>
      <c r="F152" s="62">
        <v>251.49253129371198</v>
      </c>
      <c r="G152" s="31">
        <v>469.51437880378279</v>
      </c>
      <c r="H152" s="59">
        <f t="shared" si="80"/>
        <v>218.02184751007081</v>
      </c>
      <c r="I152" s="62">
        <f t="shared" si="69"/>
        <v>-213.86794460558528</v>
      </c>
      <c r="J152" s="31">
        <f t="shared" si="70"/>
        <v>-202.56218780445167</v>
      </c>
      <c r="K152" s="31">
        <f t="shared" si="71"/>
        <v>-190.06357232859006</v>
      </c>
      <c r="L152" s="31">
        <f t="shared" si="72"/>
        <v>-177.24855873374767</v>
      </c>
      <c r="M152" s="31">
        <f t="shared" si="73"/>
        <v>-163.65454110039394</v>
      </c>
      <c r="N152" s="59">
        <f t="shared" si="74"/>
        <v>305.85983770338885</v>
      </c>
      <c r="O152" s="82">
        <f t="shared" si="62"/>
        <v>54.367306409676871</v>
      </c>
      <c r="P152" s="31">
        <f>Taulukko5[[#This Row],[Tasaus 2023, €/asukas]]*Taulukko5[[#This Row],[Asukasluku 31.12.2022]]</f>
        <v>-1225891.0584792148</v>
      </c>
      <c r="Q152" s="31">
        <f>Taulukko5[[#This Row],[Tasaus 2024, €/asukas]]*Taulukko5[[#This Row],[Asukasluku 31.12.2022]]</f>
        <v>-1161086.4604951169</v>
      </c>
      <c r="R152" s="31">
        <f>Taulukko5[[#This Row],[Tasaus 2025, €/asukas]]*Taulukko5[[#This Row],[Asukasluku 31.12.2022]]</f>
        <v>-1089444.3965874782</v>
      </c>
      <c r="S152" s="31">
        <f>Taulukko5[[#This Row],[Tasaus 2026, €/asukas]]*Taulukko5[[#This Row],[Asukasluku 31.12.2022]]</f>
        <v>-1015988.7386618416</v>
      </c>
      <c r="T152" s="31">
        <f>Taulukko5[[#This Row],[Tasaus 2027, €/asukas]]*Taulukko5[[#This Row],[Asukasluku 31.12.2022]]</f>
        <v>-938067.82958745805</v>
      </c>
      <c r="U152" s="62">
        <f t="shared" si="75"/>
        <v>4.153902904485534</v>
      </c>
      <c r="V152" s="31">
        <f t="shared" si="76"/>
        <v>15.459659705619146</v>
      </c>
      <c r="W152" s="31">
        <f t="shared" si="77"/>
        <v>27.958275181480758</v>
      </c>
      <c r="X152" s="31">
        <f t="shared" si="78"/>
        <v>40.773288776323142</v>
      </c>
      <c r="Y152" s="94">
        <f t="shared" si="79"/>
        <v>54.367306409676871</v>
      </c>
      <c r="Z152" s="105">
        <v>20</v>
      </c>
      <c r="AA152" s="33">
        <f t="shared" si="81"/>
        <v>7.3599999999999994</v>
      </c>
      <c r="AB152" s="32">
        <f t="shared" si="63"/>
        <v>-12.64</v>
      </c>
      <c r="AC152" s="31">
        <v>157.56686032359161</v>
      </c>
      <c r="AD152" s="15">
        <f t="shared" si="64"/>
        <v>-2.6362795425096081E-2</v>
      </c>
      <c r="AE152" s="15">
        <f t="shared" si="65"/>
        <v>-9.8114918796185821E-2</v>
      </c>
      <c r="AF152" s="15">
        <f t="shared" si="66"/>
        <v>-0.17743753428902156</v>
      </c>
      <c r="AG152" s="15">
        <f t="shared" si="67"/>
        <v>-0.25876817430129617</v>
      </c>
      <c r="AH152" s="106">
        <f t="shared" si="68"/>
        <v>-0.34504277294111163</v>
      </c>
    </row>
    <row r="153" spans="1:34" ht="15.75" x14ac:dyDescent="0.25">
      <c r="A153" s="24">
        <v>441</v>
      </c>
      <c r="B153" s="25" t="s">
        <v>146</v>
      </c>
      <c r="C153" s="24">
        <v>9</v>
      </c>
      <c r="D153" s="24">
        <v>25</v>
      </c>
      <c r="E153" s="30">
        <f>'Tasapainon muutos, pl. tasaus'!D146</f>
        <v>4421</v>
      </c>
      <c r="F153" s="62">
        <v>-457.31469201966297</v>
      </c>
      <c r="G153" s="31">
        <v>-385.9486115280003</v>
      </c>
      <c r="H153" s="59">
        <f t="shared" si="80"/>
        <v>71.366080491662672</v>
      </c>
      <c r="I153" s="62">
        <f t="shared" si="69"/>
        <v>-67.212177587177138</v>
      </c>
      <c r="J153" s="31">
        <f t="shared" si="70"/>
        <v>-55.906420786043533</v>
      </c>
      <c r="K153" s="31">
        <f t="shared" si="71"/>
        <v>-43.407805310181907</v>
      </c>
      <c r="L153" s="31">
        <f t="shared" si="72"/>
        <v>-30.592791715339526</v>
      </c>
      <c r="M153" s="31">
        <f t="shared" si="73"/>
        <v>-16.998774081985797</v>
      </c>
      <c r="N153" s="59">
        <f t="shared" si="74"/>
        <v>-402.9473856099861</v>
      </c>
      <c r="O153" s="82">
        <f t="shared" si="62"/>
        <v>54.367306409676871</v>
      </c>
      <c r="P153" s="31">
        <f>Taulukko5[[#This Row],[Tasaus 2023, €/asukas]]*Taulukko5[[#This Row],[Asukasluku 31.12.2022]]</f>
        <v>-297145.03711291013</v>
      </c>
      <c r="Q153" s="31">
        <f>Taulukko5[[#This Row],[Tasaus 2024, €/asukas]]*Taulukko5[[#This Row],[Asukasluku 31.12.2022]]</f>
        <v>-247162.28629509846</v>
      </c>
      <c r="R153" s="31">
        <f>Taulukko5[[#This Row],[Tasaus 2025, €/asukas]]*Taulukko5[[#This Row],[Asukasluku 31.12.2022]]</f>
        <v>-191905.90727631422</v>
      </c>
      <c r="S153" s="31">
        <f>Taulukko5[[#This Row],[Tasaus 2026, €/asukas]]*Taulukko5[[#This Row],[Asukasluku 31.12.2022]]</f>
        <v>-135250.73217351604</v>
      </c>
      <c r="T153" s="31">
        <f>Taulukko5[[#This Row],[Tasaus 2027, €/asukas]]*Taulukko5[[#This Row],[Asukasluku 31.12.2022]]</f>
        <v>-75151.580216459202</v>
      </c>
      <c r="U153" s="62">
        <f t="shared" si="75"/>
        <v>4.153902904485534</v>
      </c>
      <c r="V153" s="31">
        <f t="shared" si="76"/>
        <v>15.459659705619138</v>
      </c>
      <c r="W153" s="31">
        <f t="shared" si="77"/>
        <v>27.958275181480765</v>
      </c>
      <c r="X153" s="31">
        <f t="shared" si="78"/>
        <v>40.773288776323142</v>
      </c>
      <c r="Y153" s="94">
        <f t="shared" si="79"/>
        <v>54.367306409676871</v>
      </c>
      <c r="Z153" s="105">
        <v>21</v>
      </c>
      <c r="AA153" s="33">
        <f t="shared" si="81"/>
        <v>8.36</v>
      </c>
      <c r="AB153" s="32">
        <f t="shared" si="63"/>
        <v>-12.64</v>
      </c>
      <c r="AC153" s="31">
        <v>161.37689432273291</v>
      </c>
      <c r="AD153" s="15">
        <f t="shared" si="64"/>
        <v>-2.5740381991602005E-2</v>
      </c>
      <c r="AE153" s="15">
        <f t="shared" si="65"/>
        <v>-9.5798470843674932E-2</v>
      </c>
      <c r="AF153" s="15">
        <f t="shared" si="66"/>
        <v>-0.17324831599229956</v>
      </c>
      <c r="AG153" s="15">
        <f t="shared" si="67"/>
        <v>-0.25265877712816703</v>
      </c>
      <c r="AH153" s="106">
        <f t="shared" si="68"/>
        <v>-0.33689647231002778</v>
      </c>
    </row>
    <row r="154" spans="1:34" ht="15.75" x14ac:dyDescent="0.25">
      <c r="A154" s="24">
        <v>444</v>
      </c>
      <c r="B154" s="25" t="s">
        <v>147</v>
      </c>
      <c r="C154" s="24">
        <v>33</v>
      </c>
      <c r="D154" s="24">
        <v>21</v>
      </c>
      <c r="E154" s="30">
        <f>'Tasapainon muutos, pl. tasaus'!D147</f>
        <v>45811</v>
      </c>
      <c r="F154" s="62">
        <v>229.78911017661963</v>
      </c>
      <c r="G154" s="31">
        <v>137.26862101272852</v>
      </c>
      <c r="H154" s="59">
        <f t="shared" si="80"/>
        <v>-92.520489163891114</v>
      </c>
      <c r="I154" s="62">
        <f t="shared" si="69"/>
        <v>96.674392068376648</v>
      </c>
      <c r="J154" s="31">
        <f t="shared" si="70"/>
        <v>77.980148869510259</v>
      </c>
      <c r="K154" s="31">
        <f t="shared" si="71"/>
        <v>60.478764345371879</v>
      </c>
      <c r="L154" s="31">
        <f t="shared" si="72"/>
        <v>43.293777940214255</v>
      </c>
      <c r="M154" s="31">
        <f t="shared" si="73"/>
        <v>26.887795573567988</v>
      </c>
      <c r="N154" s="59">
        <f t="shared" si="74"/>
        <v>164.1564165862965</v>
      </c>
      <c r="O154" s="82">
        <f t="shared" si="62"/>
        <v>-65.632693590323129</v>
      </c>
      <c r="P154" s="31">
        <f>Taulukko5[[#This Row],[Tasaus 2023, €/asukas]]*Taulukko5[[#This Row],[Asukasluku 31.12.2022]]</f>
        <v>4428750.5750444029</v>
      </c>
      <c r="Q154" s="31">
        <f>Taulukko5[[#This Row],[Tasaus 2024, €/asukas]]*Taulukko5[[#This Row],[Asukasluku 31.12.2022]]</f>
        <v>3572348.5998611343</v>
      </c>
      <c r="R154" s="31">
        <f>Taulukko5[[#This Row],[Tasaus 2025, €/asukas]]*Taulukko5[[#This Row],[Asukasluku 31.12.2022]]</f>
        <v>2770592.6734258309</v>
      </c>
      <c r="S154" s="31">
        <f>Taulukko5[[#This Row],[Tasaus 2026, €/asukas]]*Taulukko5[[#This Row],[Asukasluku 31.12.2022]]</f>
        <v>1983331.2612191553</v>
      </c>
      <c r="T154" s="31">
        <f>Taulukko5[[#This Row],[Tasaus 2027, €/asukas]]*Taulukko5[[#This Row],[Asukasluku 31.12.2022]]</f>
        <v>1231756.8030207232</v>
      </c>
      <c r="U154" s="62">
        <f t="shared" si="75"/>
        <v>4.153902904485534</v>
      </c>
      <c r="V154" s="31">
        <f t="shared" si="76"/>
        <v>-14.540340294380854</v>
      </c>
      <c r="W154" s="31">
        <f t="shared" si="77"/>
        <v>-32.041724818519235</v>
      </c>
      <c r="X154" s="31">
        <f t="shared" si="78"/>
        <v>-49.226711223676858</v>
      </c>
      <c r="Y154" s="94">
        <f t="shared" si="79"/>
        <v>-65.632693590323129</v>
      </c>
      <c r="Z154" s="105">
        <v>20.5</v>
      </c>
      <c r="AA154" s="33">
        <f t="shared" si="81"/>
        <v>7.8599999999999994</v>
      </c>
      <c r="AB154" s="32">
        <f t="shared" si="63"/>
        <v>-12.64</v>
      </c>
      <c r="AC154" s="31">
        <v>202.68924367645178</v>
      </c>
      <c r="AD154" s="15">
        <f t="shared" si="64"/>
        <v>-2.04939484165046E-2</v>
      </c>
      <c r="AE154" s="15">
        <f t="shared" si="65"/>
        <v>7.1737108642978942E-2</v>
      </c>
      <c r="AF154" s="15">
        <f t="shared" si="66"/>
        <v>0.15808300547840964</v>
      </c>
      <c r="AG154" s="15">
        <f t="shared" si="67"/>
        <v>0.24286790127973606</v>
      </c>
      <c r="AH154" s="106">
        <f t="shared" si="68"/>
        <v>0.32380945530139282</v>
      </c>
    </row>
    <row r="155" spans="1:34" ht="15.75" x14ac:dyDescent="0.25">
      <c r="A155" s="24">
        <v>445</v>
      </c>
      <c r="B155" s="25" t="s">
        <v>148</v>
      </c>
      <c r="C155" s="24">
        <v>2</v>
      </c>
      <c r="D155" s="24">
        <v>23</v>
      </c>
      <c r="E155" s="30">
        <f>'Tasapainon muutos, pl. tasaus'!D148</f>
        <v>14991</v>
      </c>
      <c r="F155" s="62">
        <v>-1.757878627827635</v>
      </c>
      <c r="G155" s="31">
        <v>66.640272750537548</v>
      </c>
      <c r="H155" s="59">
        <f t="shared" si="80"/>
        <v>68.398151378365185</v>
      </c>
      <c r="I155" s="62">
        <f t="shared" si="69"/>
        <v>-64.244248473879651</v>
      </c>
      <c r="J155" s="31">
        <f t="shared" si="70"/>
        <v>-52.938491672746046</v>
      </c>
      <c r="K155" s="31">
        <f t="shared" si="71"/>
        <v>-40.43987619688442</v>
      </c>
      <c r="L155" s="31">
        <f t="shared" si="72"/>
        <v>-27.62486260204204</v>
      </c>
      <c r="M155" s="31">
        <f t="shared" si="73"/>
        <v>-14.03084496868831</v>
      </c>
      <c r="N155" s="59">
        <f t="shared" si="74"/>
        <v>52.609427781849234</v>
      </c>
      <c r="O155" s="82">
        <f t="shared" si="62"/>
        <v>54.367306409676871</v>
      </c>
      <c r="P155" s="31">
        <f>Taulukko5[[#This Row],[Tasaus 2023, €/asukas]]*Taulukko5[[#This Row],[Asukasluku 31.12.2022]]</f>
        <v>-963085.52887192986</v>
      </c>
      <c r="Q155" s="31">
        <f>Taulukko5[[#This Row],[Tasaus 2024, €/asukas]]*Taulukko5[[#This Row],[Asukasluku 31.12.2022]]</f>
        <v>-793600.92866613599</v>
      </c>
      <c r="R155" s="31">
        <f>Taulukko5[[#This Row],[Tasaus 2025, €/asukas]]*Taulukko5[[#This Row],[Asukasluku 31.12.2022]]</f>
        <v>-606234.18406749435</v>
      </c>
      <c r="S155" s="31">
        <f>Taulukko5[[#This Row],[Tasaus 2026, €/asukas]]*Taulukko5[[#This Row],[Asukasluku 31.12.2022]]</f>
        <v>-414124.31526721222</v>
      </c>
      <c r="T155" s="31">
        <f>Taulukko5[[#This Row],[Tasaus 2027, €/asukas]]*Taulukko5[[#This Row],[Asukasluku 31.12.2022]]</f>
        <v>-210336.39692560644</v>
      </c>
      <c r="U155" s="62">
        <f t="shared" si="75"/>
        <v>4.153902904485534</v>
      </c>
      <c r="V155" s="31">
        <f t="shared" si="76"/>
        <v>15.459659705619138</v>
      </c>
      <c r="W155" s="31">
        <f t="shared" si="77"/>
        <v>27.958275181480765</v>
      </c>
      <c r="X155" s="31">
        <f t="shared" si="78"/>
        <v>40.773288776323142</v>
      </c>
      <c r="Y155" s="94">
        <f t="shared" si="79"/>
        <v>54.367306409676871</v>
      </c>
      <c r="Z155" s="105">
        <v>20.5</v>
      </c>
      <c r="AA155" s="33">
        <f t="shared" si="81"/>
        <v>7.8599999999999994</v>
      </c>
      <c r="AB155" s="32">
        <f t="shared" si="63"/>
        <v>-12.64</v>
      </c>
      <c r="AC155" s="31">
        <v>208.77900022198565</v>
      </c>
      <c r="AD155" s="15">
        <f t="shared" si="64"/>
        <v>-1.9896172029125865E-2</v>
      </c>
      <c r="AE155" s="15">
        <f t="shared" si="65"/>
        <v>-7.4047963105396394E-2</v>
      </c>
      <c r="AF155" s="15">
        <f t="shared" si="66"/>
        <v>-0.13391325349653913</v>
      </c>
      <c r="AG155" s="15">
        <f t="shared" si="67"/>
        <v>-0.19529401296572296</v>
      </c>
      <c r="AH155" s="106">
        <f t="shared" si="68"/>
        <v>-0.26040600995248792</v>
      </c>
    </row>
    <row r="156" spans="1:34" ht="15.75" x14ac:dyDescent="0.25">
      <c r="A156" s="24">
        <v>475</v>
      </c>
      <c r="B156" s="25" t="s">
        <v>149</v>
      </c>
      <c r="C156" s="24">
        <v>15</v>
      </c>
      <c r="D156" s="24">
        <v>24</v>
      </c>
      <c r="E156" s="30">
        <f>'Tasapainon muutos, pl. tasaus'!D149</f>
        <v>5479</v>
      </c>
      <c r="F156" s="62">
        <v>26.346254200817548</v>
      </c>
      <c r="G156" s="31">
        <v>221.02336389188702</v>
      </c>
      <c r="H156" s="59">
        <f t="shared" si="80"/>
        <v>194.67710969106946</v>
      </c>
      <c r="I156" s="62">
        <f t="shared" si="69"/>
        <v>-190.52320678658393</v>
      </c>
      <c r="J156" s="31">
        <f t="shared" si="70"/>
        <v>-179.21744998545032</v>
      </c>
      <c r="K156" s="31">
        <f t="shared" si="71"/>
        <v>-166.7188345095887</v>
      </c>
      <c r="L156" s="31">
        <f t="shared" si="72"/>
        <v>-153.90382091474632</v>
      </c>
      <c r="M156" s="31">
        <f t="shared" si="73"/>
        <v>-140.30980328139259</v>
      </c>
      <c r="N156" s="59">
        <f t="shared" si="74"/>
        <v>80.713560610494426</v>
      </c>
      <c r="O156" s="82">
        <f t="shared" si="62"/>
        <v>54.367306409676878</v>
      </c>
      <c r="P156" s="31">
        <f>Taulukko5[[#This Row],[Tasaus 2023, €/asukas]]*Taulukko5[[#This Row],[Asukasluku 31.12.2022]]</f>
        <v>-1043876.6499836934</v>
      </c>
      <c r="Q156" s="31">
        <f>Taulukko5[[#This Row],[Tasaus 2024, €/asukas]]*Taulukko5[[#This Row],[Asukasluku 31.12.2022]]</f>
        <v>-981932.40847028233</v>
      </c>
      <c r="R156" s="31">
        <f>Taulukko5[[#This Row],[Tasaus 2025, €/asukas]]*Taulukko5[[#This Row],[Asukasluku 31.12.2022]]</f>
        <v>-913452.49427803652</v>
      </c>
      <c r="S156" s="31">
        <f>Taulukko5[[#This Row],[Tasaus 2026, €/asukas]]*Taulukko5[[#This Row],[Asukasluku 31.12.2022]]</f>
        <v>-843239.03479189507</v>
      </c>
      <c r="T156" s="31">
        <f>Taulukko5[[#This Row],[Tasaus 2027, €/asukas]]*Taulukko5[[#This Row],[Asukasluku 31.12.2022]]</f>
        <v>-768757.41217875003</v>
      </c>
      <c r="U156" s="62">
        <f t="shared" si="75"/>
        <v>4.153902904485534</v>
      </c>
      <c r="V156" s="31">
        <f t="shared" si="76"/>
        <v>15.459659705619146</v>
      </c>
      <c r="W156" s="31">
        <f t="shared" si="77"/>
        <v>27.958275181480758</v>
      </c>
      <c r="X156" s="31">
        <f t="shared" si="78"/>
        <v>40.773288776323142</v>
      </c>
      <c r="Y156" s="94">
        <f t="shared" si="79"/>
        <v>54.367306409676871</v>
      </c>
      <c r="Z156" s="105">
        <v>21.5</v>
      </c>
      <c r="AA156" s="33">
        <f t="shared" si="81"/>
        <v>8.86</v>
      </c>
      <c r="AB156" s="32">
        <f t="shared" si="63"/>
        <v>-12.64</v>
      </c>
      <c r="AC156" s="31">
        <v>172.35407675652513</v>
      </c>
      <c r="AD156" s="15">
        <f t="shared" si="64"/>
        <v>-2.4100984337919188E-2</v>
      </c>
      <c r="AE156" s="15">
        <f t="shared" si="65"/>
        <v>-8.9697093312496076E-2</v>
      </c>
      <c r="AF156" s="15">
        <f t="shared" si="66"/>
        <v>-0.16221417971433211</v>
      </c>
      <c r="AG156" s="15">
        <f t="shared" si="67"/>
        <v>-0.23656701102533978</v>
      </c>
      <c r="AH156" s="106">
        <f t="shared" si="68"/>
        <v>-0.31543963121033969</v>
      </c>
    </row>
    <row r="157" spans="1:34" ht="15.75" x14ac:dyDescent="0.25">
      <c r="A157" s="24">
        <v>480</v>
      </c>
      <c r="B157" s="25" t="s">
        <v>150</v>
      </c>
      <c r="C157" s="24">
        <v>2</v>
      </c>
      <c r="D157" s="24">
        <v>25</v>
      </c>
      <c r="E157" s="30">
        <f>'Tasapainon muutos, pl. tasaus'!D150</f>
        <v>1978</v>
      </c>
      <c r="F157" s="62">
        <v>-151.91082920757083</v>
      </c>
      <c r="G157" s="31">
        <v>-134.65851164829877</v>
      </c>
      <c r="H157" s="59">
        <f t="shared" si="80"/>
        <v>17.252317559272058</v>
      </c>
      <c r="I157" s="62">
        <f t="shared" si="69"/>
        <v>-13.098414654786524</v>
      </c>
      <c r="J157" s="31">
        <f t="shared" si="70"/>
        <v>-1.7926578536529156</v>
      </c>
      <c r="K157" s="31">
        <f t="shared" si="71"/>
        <v>-2.0417248185192354</v>
      </c>
      <c r="L157" s="31">
        <f t="shared" si="72"/>
        <v>-4.2267112236768547</v>
      </c>
      <c r="M157" s="31">
        <f t="shared" si="73"/>
        <v>-5.6326935903231243</v>
      </c>
      <c r="N157" s="59">
        <f t="shared" si="74"/>
        <v>-140.2912052386219</v>
      </c>
      <c r="O157" s="82">
        <f t="shared" si="62"/>
        <v>11.619623968948929</v>
      </c>
      <c r="P157" s="31">
        <f>Taulukko5[[#This Row],[Tasaus 2023, €/asukas]]*Taulukko5[[#This Row],[Asukasluku 31.12.2022]]</f>
        <v>-25908.664187167742</v>
      </c>
      <c r="Q157" s="31">
        <f>Taulukko5[[#This Row],[Tasaus 2024, €/asukas]]*Taulukko5[[#This Row],[Asukasluku 31.12.2022]]</f>
        <v>-3545.877234525467</v>
      </c>
      <c r="R157" s="31">
        <f>Taulukko5[[#This Row],[Tasaus 2025, €/asukas]]*Taulukko5[[#This Row],[Asukasluku 31.12.2022]]</f>
        <v>-4038.5316910310476</v>
      </c>
      <c r="S157" s="31">
        <f>Taulukko5[[#This Row],[Tasaus 2026, €/asukas]]*Taulukko5[[#This Row],[Asukasluku 31.12.2022]]</f>
        <v>-8360.4348004328185</v>
      </c>
      <c r="T157" s="31">
        <f>Taulukko5[[#This Row],[Tasaus 2027, €/asukas]]*Taulukko5[[#This Row],[Asukasluku 31.12.2022]]</f>
        <v>-11141.467921659139</v>
      </c>
      <c r="U157" s="62">
        <f t="shared" si="75"/>
        <v>4.153902904485534</v>
      </c>
      <c r="V157" s="31">
        <f t="shared" si="76"/>
        <v>15.459659705619142</v>
      </c>
      <c r="W157" s="31">
        <f t="shared" si="77"/>
        <v>15.210592740752823</v>
      </c>
      <c r="X157" s="31">
        <f t="shared" si="78"/>
        <v>13.025606335595203</v>
      </c>
      <c r="Y157" s="94">
        <f t="shared" si="79"/>
        <v>11.619623968948932</v>
      </c>
      <c r="Z157" s="105">
        <v>20.75</v>
      </c>
      <c r="AA157" s="33">
        <f t="shared" si="81"/>
        <v>8.11</v>
      </c>
      <c r="AB157" s="32">
        <f t="shared" si="63"/>
        <v>-12.64</v>
      </c>
      <c r="AC157" s="31">
        <v>159.98995381331358</v>
      </c>
      <c r="AD157" s="15">
        <f t="shared" si="64"/>
        <v>-2.5963523368052042E-2</v>
      </c>
      <c r="AE157" s="15">
        <f t="shared" si="65"/>
        <v>-9.6628940362458338E-2</v>
      </c>
      <c r="AF157" s="15">
        <f t="shared" si="66"/>
        <v>-9.507217408476476E-2</v>
      </c>
      <c r="AG157" s="15">
        <f t="shared" si="67"/>
        <v>-8.1415151546292128E-2</v>
      </c>
      <c r="AH157" s="106">
        <f t="shared" si="68"/>
        <v>-7.2627209971617632E-2</v>
      </c>
    </row>
    <row r="158" spans="1:34" ht="15.75" x14ac:dyDescent="0.25">
      <c r="A158" s="24">
        <v>481</v>
      </c>
      <c r="B158" s="25" t="s">
        <v>151</v>
      </c>
      <c r="C158" s="24">
        <v>2</v>
      </c>
      <c r="D158" s="24">
        <v>24</v>
      </c>
      <c r="E158" s="30">
        <f>'Tasapainon muutos, pl. tasaus'!D151</f>
        <v>9642</v>
      </c>
      <c r="F158" s="62">
        <v>101.09994585771987</v>
      </c>
      <c r="G158" s="31">
        <v>92.188868989289006</v>
      </c>
      <c r="H158" s="59">
        <f t="shared" si="80"/>
        <v>-8.9110768684308681</v>
      </c>
      <c r="I158" s="62">
        <f t="shared" si="69"/>
        <v>13.064979772916402</v>
      </c>
      <c r="J158" s="31">
        <f t="shared" si="70"/>
        <v>0.45965970561914199</v>
      </c>
      <c r="K158" s="31">
        <f t="shared" si="71"/>
        <v>-2.0417248185192354</v>
      </c>
      <c r="L158" s="31">
        <f t="shared" si="72"/>
        <v>-4.2267112236768547</v>
      </c>
      <c r="M158" s="31">
        <f t="shared" si="73"/>
        <v>-5.6326935903231243</v>
      </c>
      <c r="N158" s="59">
        <f t="shared" si="74"/>
        <v>86.556175398965877</v>
      </c>
      <c r="O158" s="82">
        <f t="shared" si="62"/>
        <v>-14.543770458753997</v>
      </c>
      <c r="P158" s="31">
        <f>Taulukko5[[#This Row],[Tasaus 2023, €/asukas]]*Taulukko5[[#This Row],[Asukasluku 31.12.2022]]</f>
        <v>125972.53497045995</v>
      </c>
      <c r="Q158" s="31">
        <f>Taulukko5[[#This Row],[Tasaus 2024, €/asukas]]*Taulukko5[[#This Row],[Asukasluku 31.12.2022]]</f>
        <v>4432.0388815797669</v>
      </c>
      <c r="R158" s="31">
        <f>Taulukko5[[#This Row],[Tasaus 2025, €/asukas]]*Taulukko5[[#This Row],[Asukasluku 31.12.2022]]</f>
        <v>-19686.310700162467</v>
      </c>
      <c r="S158" s="31">
        <f>Taulukko5[[#This Row],[Tasaus 2026, €/asukas]]*Taulukko5[[#This Row],[Asukasluku 31.12.2022]]</f>
        <v>-40753.949618692233</v>
      </c>
      <c r="T158" s="31">
        <f>Taulukko5[[#This Row],[Tasaus 2027, €/asukas]]*Taulukko5[[#This Row],[Asukasluku 31.12.2022]]</f>
        <v>-54310.431597895564</v>
      </c>
      <c r="U158" s="62">
        <f t="shared" si="75"/>
        <v>4.153902904485534</v>
      </c>
      <c r="V158" s="31">
        <f t="shared" si="76"/>
        <v>-8.4514171628117261</v>
      </c>
      <c r="W158" s="31">
        <f t="shared" si="77"/>
        <v>-10.952801686950103</v>
      </c>
      <c r="X158" s="31">
        <f t="shared" si="78"/>
        <v>-13.137788092107723</v>
      </c>
      <c r="Y158" s="94">
        <f t="shared" si="79"/>
        <v>-14.543770458753993</v>
      </c>
      <c r="Z158" s="105">
        <v>20.750000000000004</v>
      </c>
      <c r="AA158" s="33">
        <f t="shared" si="81"/>
        <v>8.110000000000003</v>
      </c>
      <c r="AB158" s="32">
        <f t="shared" si="63"/>
        <v>-12.64</v>
      </c>
      <c r="AC158" s="31">
        <v>212.02863544741416</v>
      </c>
      <c r="AD158" s="15">
        <f t="shared" si="64"/>
        <v>-1.9591235380636854E-2</v>
      </c>
      <c r="AE158" s="15">
        <f t="shared" si="65"/>
        <v>3.9859791320063398E-2</v>
      </c>
      <c r="AF158" s="15">
        <f t="shared" si="66"/>
        <v>5.1657181417207862E-2</v>
      </c>
      <c r="AG158" s="15">
        <f t="shared" si="67"/>
        <v>6.1962329118351867E-2</v>
      </c>
      <c r="AH158" s="106">
        <f t="shared" si="68"/>
        <v>6.8593425732634286E-2</v>
      </c>
    </row>
    <row r="159" spans="1:34" ht="15.75" x14ac:dyDescent="0.25">
      <c r="A159" s="24">
        <v>483</v>
      </c>
      <c r="B159" s="25" t="s">
        <v>152</v>
      </c>
      <c r="C159" s="24">
        <v>17</v>
      </c>
      <c r="D159" s="24">
        <v>26</v>
      </c>
      <c r="E159" s="30">
        <f>'Tasapainon muutos, pl. tasaus'!D152</f>
        <v>1067</v>
      </c>
      <c r="F159" s="62">
        <v>-663.46498380375954</v>
      </c>
      <c r="G159" s="31">
        <v>-389.83223389493145</v>
      </c>
      <c r="H159" s="59">
        <f t="shared" si="80"/>
        <v>273.63274990882809</v>
      </c>
      <c r="I159" s="62">
        <f t="shared" si="69"/>
        <v>-269.47884700434258</v>
      </c>
      <c r="J159" s="31">
        <f t="shared" si="70"/>
        <v>-258.17309020320897</v>
      </c>
      <c r="K159" s="31">
        <f t="shared" si="71"/>
        <v>-245.67447472734733</v>
      </c>
      <c r="L159" s="31">
        <f t="shared" si="72"/>
        <v>-232.85946113250495</v>
      </c>
      <c r="M159" s="31">
        <f t="shared" si="73"/>
        <v>-219.26544349915122</v>
      </c>
      <c r="N159" s="59">
        <f t="shared" si="74"/>
        <v>-609.09767739408267</v>
      </c>
      <c r="O159" s="82">
        <f t="shared" si="62"/>
        <v>54.367306409676871</v>
      </c>
      <c r="P159" s="31">
        <f>Taulukko5[[#This Row],[Tasaus 2023, €/asukas]]*Taulukko5[[#This Row],[Asukasluku 31.12.2022]]</f>
        <v>-287533.92975363357</v>
      </c>
      <c r="Q159" s="31">
        <f>Taulukko5[[#This Row],[Tasaus 2024, €/asukas]]*Taulukko5[[#This Row],[Asukasluku 31.12.2022]]</f>
        <v>-275470.68724682397</v>
      </c>
      <c r="R159" s="31">
        <f>Taulukko5[[#This Row],[Tasaus 2025, €/asukas]]*Taulukko5[[#This Row],[Asukasluku 31.12.2022]]</f>
        <v>-262134.66453407961</v>
      </c>
      <c r="S159" s="31">
        <f>Taulukko5[[#This Row],[Tasaus 2026, €/asukas]]*Taulukko5[[#This Row],[Asukasluku 31.12.2022]]</f>
        <v>-248461.04502838277</v>
      </c>
      <c r="T159" s="31">
        <f>Taulukko5[[#This Row],[Tasaus 2027, €/asukas]]*Taulukko5[[#This Row],[Asukasluku 31.12.2022]]</f>
        <v>-233956.22821359435</v>
      </c>
      <c r="U159" s="62">
        <f t="shared" si="75"/>
        <v>4.1539029044855056</v>
      </c>
      <c r="V159" s="31">
        <f t="shared" si="76"/>
        <v>15.459659705619117</v>
      </c>
      <c r="W159" s="31">
        <f t="shared" si="77"/>
        <v>27.958275181480758</v>
      </c>
      <c r="X159" s="31">
        <f t="shared" si="78"/>
        <v>40.773288776323142</v>
      </c>
      <c r="Y159" s="94">
        <f t="shared" si="79"/>
        <v>54.367306409676871</v>
      </c>
      <c r="Z159" s="105">
        <v>22.5</v>
      </c>
      <c r="AA159" s="33">
        <f t="shared" si="81"/>
        <v>9.86</v>
      </c>
      <c r="AB159" s="32">
        <f t="shared" si="63"/>
        <v>-12.64</v>
      </c>
      <c r="AC159" s="31">
        <v>113.07874243168371</v>
      </c>
      <c r="AD159" s="15">
        <f t="shared" si="64"/>
        <v>-3.6734604711359232E-2</v>
      </c>
      <c r="AE159" s="15">
        <f t="shared" si="65"/>
        <v>-0.13671587933478335</v>
      </c>
      <c r="AF159" s="15">
        <f t="shared" si="66"/>
        <v>-0.24724607455173719</v>
      </c>
      <c r="AG159" s="15">
        <f t="shared" si="67"/>
        <v>-0.36057430335287149</v>
      </c>
      <c r="AH159" s="106">
        <f t="shared" si="68"/>
        <v>-0.48079157267355327</v>
      </c>
    </row>
    <row r="160" spans="1:34" ht="15.75" x14ac:dyDescent="0.25">
      <c r="A160" s="24">
        <v>484</v>
      </c>
      <c r="B160" s="25" t="s">
        <v>153</v>
      </c>
      <c r="C160" s="24">
        <v>4</v>
      </c>
      <c r="D160" s="24">
        <v>25</v>
      </c>
      <c r="E160" s="30">
        <f>'Tasapainon muutos, pl. tasaus'!D153</f>
        <v>2967</v>
      </c>
      <c r="F160" s="62">
        <v>-510.87196383935895</v>
      </c>
      <c r="G160" s="31">
        <v>-548.51228610464671</v>
      </c>
      <c r="H160" s="59">
        <f t="shared" si="80"/>
        <v>-37.64032226528775</v>
      </c>
      <c r="I160" s="62">
        <f t="shared" si="69"/>
        <v>41.794225169773284</v>
      </c>
      <c r="J160" s="31">
        <f t="shared" si="70"/>
        <v>23.099981970906892</v>
      </c>
      <c r="K160" s="31">
        <f t="shared" si="71"/>
        <v>5.5985974467685153</v>
      </c>
      <c r="L160" s="31">
        <f t="shared" si="72"/>
        <v>-4.2267112236768547</v>
      </c>
      <c r="M160" s="31">
        <f t="shared" si="73"/>
        <v>-5.6326935903231243</v>
      </c>
      <c r="N160" s="59">
        <f t="shared" si="74"/>
        <v>-554.14497969496983</v>
      </c>
      <c r="O160" s="82">
        <f t="shared" si="62"/>
        <v>-43.273015855610879</v>
      </c>
      <c r="P160" s="31">
        <f>Taulukko5[[#This Row],[Tasaus 2023, €/asukas]]*Taulukko5[[#This Row],[Asukasluku 31.12.2022]]</f>
        <v>124003.46607871733</v>
      </c>
      <c r="Q160" s="31">
        <f>Taulukko5[[#This Row],[Tasaus 2024, €/asukas]]*Taulukko5[[#This Row],[Asukasluku 31.12.2022]]</f>
        <v>68537.646507680751</v>
      </c>
      <c r="R160" s="31">
        <f>Taulukko5[[#This Row],[Tasaus 2025, €/asukas]]*Taulukko5[[#This Row],[Asukasluku 31.12.2022]]</f>
        <v>16611.038624562185</v>
      </c>
      <c r="S160" s="31">
        <f>Taulukko5[[#This Row],[Tasaus 2026, €/asukas]]*Taulukko5[[#This Row],[Asukasluku 31.12.2022]]</f>
        <v>-12540.652200649229</v>
      </c>
      <c r="T160" s="31">
        <f>Taulukko5[[#This Row],[Tasaus 2027, €/asukas]]*Taulukko5[[#This Row],[Asukasluku 31.12.2022]]</f>
        <v>-16712.201882488709</v>
      </c>
      <c r="U160" s="62">
        <f t="shared" si="75"/>
        <v>4.153902904485534</v>
      </c>
      <c r="V160" s="31">
        <f t="shared" si="76"/>
        <v>-14.540340294380858</v>
      </c>
      <c r="W160" s="31">
        <f t="shared" si="77"/>
        <v>-32.041724818519235</v>
      </c>
      <c r="X160" s="31">
        <f t="shared" si="78"/>
        <v>-41.867033488964609</v>
      </c>
      <c r="Y160" s="94">
        <f t="shared" si="79"/>
        <v>-43.273015855610872</v>
      </c>
      <c r="Z160" s="105">
        <v>20.5</v>
      </c>
      <c r="AA160" s="33">
        <f t="shared" si="81"/>
        <v>7.8599999999999994</v>
      </c>
      <c r="AB160" s="32">
        <f t="shared" si="63"/>
        <v>-12.64</v>
      </c>
      <c r="AC160" s="31">
        <v>149.72359431225399</v>
      </c>
      <c r="AD160" s="15">
        <f t="shared" si="64"/>
        <v>-2.7743809675196674E-2</v>
      </c>
      <c r="AE160" s="15">
        <f t="shared" si="65"/>
        <v>9.7114555399040514E-2</v>
      </c>
      <c r="AF160" s="15">
        <f t="shared" si="66"/>
        <v>0.21400584834809039</v>
      </c>
      <c r="AG160" s="15">
        <f t="shared" si="67"/>
        <v>0.27962882992008187</v>
      </c>
      <c r="AH160" s="106">
        <f t="shared" si="68"/>
        <v>0.28901934965148796</v>
      </c>
    </row>
    <row r="161" spans="1:34" ht="15.75" x14ac:dyDescent="0.25">
      <c r="A161" s="24">
        <v>489</v>
      </c>
      <c r="B161" s="25" t="s">
        <v>154</v>
      </c>
      <c r="C161" s="24">
        <v>8</v>
      </c>
      <c r="D161" s="24">
        <v>26</v>
      </c>
      <c r="E161" s="30">
        <f>'Tasapainon muutos, pl. tasaus'!D154</f>
        <v>1791</v>
      </c>
      <c r="F161" s="62">
        <v>-725.8840545841947</v>
      </c>
      <c r="G161" s="31">
        <v>-924.73761642887405</v>
      </c>
      <c r="H161" s="59">
        <f t="shared" si="80"/>
        <v>-198.85356184467935</v>
      </c>
      <c r="I161" s="62">
        <f t="shared" si="69"/>
        <v>203.00746474916488</v>
      </c>
      <c r="J161" s="31">
        <f t="shared" si="70"/>
        <v>184.31322155029849</v>
      </c>
      <c r="K161" s="31">
        <f t="shared" si="71"/>
        <v>166.81183702616011</v>
      </c>
      <c r="L161" s="31">
        <f t="shared" si="72"/>
        <v>149.62685062100249</v>
      </c>
      <c r="M161" s="31">
        <f t="shared" si="73"/>
        <v>133.22086825435622</v>
      </c>
      <c r="N161" s="59">
        <f t="shared" si="74"/>
        <v>-791.51674817451783</v>
      </c>
      <c r="O161" s="82">
        <f t="shared" si="62"/>
        <v>-65.632693590323129</v>
      </c>
      <c r="P161" s="31">
        <f>Taulukko5[[#This Row],[Tasaus 2023, €/asukas]]*Taulukko5[[#This Row],[Asukasluku 31.12.2022]]</f>
        <v>363586.3693657543</v>
      </c>
      <c r="Q161" s="31">
        <f>Taulukko5[[#This Row],[Tasaus 2024, €/asukas]]*Taulukko5[[#This Row],[Asukasluku 31.12.2022]]</f>
        <v>330104.97979658458</v>
      </c>
      <c r="R161" s="31">
        <f>Taulukko5[[#This Row],[Tasaus 2025, €/asukas]]*Taulukko5[[#This Row],[Asukasluku 31.12.2022]]</f>
        <v>298760.00011385273</v>
      </c>
      <c r="S161" s="31">
        <f>Taulukko5[[#This Row],[Tasaus 2026, €/asukas]]*Taulukko5[[#This Row],[Asukasluku 31.12.2022]]</f>
        <v>267981.68946221547</v>
      </c>
      <c r="T161" s="31">
        <f>Taulukko5[[#This Row],[Tasaus 2027, €/asukas]]*Taulukko5[[#This Row],[Asukasluku 31.12.2022]]</f>
        <v>238598.575043552</v>
      </c>
      <c r="U161" s="62">
        <f t="shared" si="75"/>
        <v>4.153902904485534</v>
      </c>
      <c r="V161" s="31">
        <f t="shared" si="76"/>
        <v>-14.540340294380854</v>
      </c>
      <c r="W161" s="31">
        <f t="shared" si="77"/>
        <v>-32.041724818519242</v>
      </c>
      <c r="X161" s="31">
        <f t="shared" si="78"/>
        <v>-49.226711223676858</v>
      </c>
      <c r="Y161" s="94">
        <f t="shared" si="79"/>
        <v>-65.632693590323129</v>
      </c>
      <c r="Z161" s="105">
        <v>21.500000000000004</v>
      </c>
      <c r="AA161" s="33">
        <f t="shared" si="81"/>
        <v>8.860000000000003</v>
      </c>
      <c r="AB161" s="32">
        <f t="shared" si="63"/>
        <v>-12.64</v>
      </c>
      <c r="AC161" s="31">
        <v>140.80659763999077</v>
      </c>
      <c r="AD161" s="15">
        <f t="shared" si="64"/>
        <v>-2.9500768956196806E-2</v>
      </c>
      <c r="AE161" s="15">
        <f t="shared" si="65"/>
        <v>0.10326462351968103</v>
      </c>
      <c r="AF161" s="15">
        <f t="shared" si="66"/>
        <v>0.22755840532730126</v>
      </c>
      <c r="AG161" s="15">
        <f t="shared" si="67"/>
        <v>0.34960514669588094</v>
      </c>
      <c r="AH161" s="106">
        <f t="shared" si="68"/>
        <v>0.46611944816769474</v>
      </c>
    </row>
    <row r="162" spans="1:34" ht="15.75" x14ac:dyDescent="0.25">
      <c r="A162" s="24">
        <v>491</v>
      </c>
      <c r="B162" s="25" t="s">
        <v>155</v>
      </c>
      <c r="C162" s="24">
        <v>10</v>
      </c>
      <c r="D162" s="24">
        <v>21</v>
      </c>
      <c r="E162" s="30">
        <f>'Tasapainon muutos, pl. tasaus'!D155</f>
        <v>51980</v>
      </c>
      <c r="F162" s="62">
        <v>110.53525480051002</v>
      </c>
      <c r="G162" s="31">
        <v>222.75892393458298</v>
      </c>
      <c r="H162" s="59">
        <f t="shared" si="80"/>
        <v>112.22366913407296</v>
      </c>
      <c r="I162" s="62">
        <f t="shared" si="69"/>
        <v>-108.06976622958743</v>
      </c>
      <c r="J162" s="31">
        <f t="shared" si="70"/>
        <v>-96.764009428453818</v>
      </c>
      <c r="K162" s="31">
        <f t="shared" si="71"/>
        <v>-84.265393952592206</v>
      </c>
      <c r="L162" s="31">
        <f t="shared" si="72"/>
        <v>-71.450380357749822</v>
      </c>
      <c r="M162" s="31">
        <f t="shared" si="73"/>
        <v>-57.856362724396085</v>
      </c>
      <c r="N162" s="59">
        <f t="shared" si="74"/>
        <v>164.90256121018689</v>
      </c>
      <c r="O162" s="82">
        <f t="shared" si="62"/>
        <v>54.367306409676871</v>
      </c>
      <c r="P162" s="31">
        <f>Taulukko5[[#This Row],[Tasaus 2023, €/asukas]]*Taulukko5[[#This Row],[Asukasluku 31.12.2022]]</f>
        <v>-5617466.4486139547</v>
      </c>
      <c r="Q162" s="31">
        <f>Taulukko5[[#This Row],[Tasaus 2024, €/asukas]]*Taulukko5[[#This Row],[Asukasluku 31.12.2022]]</f>
        <v>-5029793.2100910293</v>
      </c>
      <c r="R162" s="31">
        <f>Taulukko5[[#This Row],[Tasaus 2025, €/asukas]]*Taulukko5[[#This Row],[Asukasluku 31.12.2022]]</f>
        <v>-4380115.1776557425</v>
      </c>
      <c r="S162" s="31">
        <f>Taulukko5[[#This Row],[Tasaus 2026, €/asukas]]*Taulukko5[[#This Row],[Asukasluku 31.12.2022]]</f>
        <v>-3713990.7709958358</v>
      </c>
      <c r="T162" s="31">
        <f>Taulukko5[[#This Row],[Tasaus 2027, €/asukas]]*Taulukko5[[#This Row],[Asukasluku 31.12.2022]]</f>
        <v>-3007373.7344141086</v>
      </c>
      <c r="U162" s="62">
        <f t="shared" si="75"/>
        <v>4.153902904485534</v>
      </c>
      <c r="V162" s="31">
        <f t="shared" si="76"/>
        <v>15.459659705619146</v>
      </c>
      <c r="W162" s="31">
        <f t="shared" si="77"/>
        <v>27.958275181480758</v>
      </c>
      <c r="X162" s="31">
        <f t="shared" si="78"/>
        <v>40.773288776323142</v>
      </c>
      <c r="Y162" s="94">
        <f t="shared" si="79"/>
        <v>54.367306409676878</v>
      </c>
      <c r="Z162" s="105">
        <v>22</v>
      </c>
      <c r="AA162" s="33">
        <f t="shared" si="81"/>
        <v>9.36</v>
      </c>
      <c r="AB162" s="32">
        <f t="shared" si="63"/>
        <v>-12.64</v>
      </c>
      <c r="AC162" s="31">
        <v>180.87251273801559</v>
      </c>
      <c r="AD162" s="15">
        <f t="shared" si="64"/>
        <v>-2.2965915835438444E-2</v>
      </c>
      <c r="AE162" s="15">
        <f t="shared" si="65"/>
        <v>-8.5472687207102924E-2</v>
      </c>
      <c r="AF162" s="15">
        <f t="shared" si="66"/>
        <v>-0.15457448319953879</v>
      </c>
      <c r="AG162" s="15">
        <f t="shared" si="67"/>
        <v>-0.22542556720810933</v>
      </c>
      <c r="AH162" s="106">
        <f t="shared" si="68"/>
        <v>-0.30058357451154055</v>
      </c>
    </row>
    <row r="163" spans="1:34" ht="15.75" x14ac:dyDescent="0.25">
      <c r="A163" s="24">
        <v>494</v>
      </c>
      <c r="B163" s="25" t="s">
        <v>156</v>
      </c>
      <c r="C163" s="24">
        <v>17</v>
      </c>
      <c r="D163" s="24">
        <v>24</v>
      </c>
      <c r="E163" s="30">
        <f>'Tasapainon muutos, pl. tasaus'!D156</f>
        <v>8882</v>
      </c>
      <c r="F163" s="62">
        <v>-5.9668261812833334</v>
      </c>
      <c r="G163" s="31">
        <v>227.91859905728455</v>
      </c>
      <c r="H163" s="59">
        <f t="shared" si="80"/>
        <v>233.88542523856788</v>
      </c>
      <c r="I163" s="62">
        <f t="shared" si="69"/>
        <v>-229.73152233408234</v>
      </c>
      <c r="J163" s="31">
        <f t="shared" si="70"/>
        <v>-218.42576553294873</v>
      </c>
      <c r="K163" s="31">
        <f t="shared" si="71"/>
        <v>-205.92715005708712</v>
      </c>
      <c r="L163" s="31">
        <f t="shared" si="72"/>
        <v>-193.11213646224473</v>
      </c>
      <c r="M163" s="31">
        <f t="shared" si="73"/>
        <v>-179.51811882889101</v>
      </c>
      <c r="N163" s="59">
        <f t="shared" si="74"/>
        <v>48.400480228393548</v>
      </c>
      <c r="O163" s="82">
        <f t="shared" si="62"/>
        <v>54.367306409676878</v>
      </c>
      <c r="P163" s="31">
        <f>Taulukko5[[#This Row],[Tasaus 2023, €/asukas]]*Taulukko5[[#This Row],[Asukasluku 31.12.2022]]</f>
        <v>-2040475.3813713193</v>
      </c>
      <c r="Q163" s="31">
        <f>Taulukko5[[#This Row],[Tasaus 2024, €/asukas]]*Taulukko5[[#This Row],[Asukasluku 31.12.2022]]</f>
        <v>-1940057.6494636505</v>
      </c>
      <c r="R163" s="31">
        <f>Taulukko5[[#This Row],[Tasaus 2025, €/asukas]]*Taulukko5[[#This Row],[Asukasluku 31.12.2022]]</f>
        <v>-1829044.9468070478</v>
      </c>
      <c r="S163" s="31">
        <f>Taulukko5[[#This Row],[Tasaus 2026, €/asukas]]*Taulukko5[[#This Row],[Asukasluku 31.12.2022]]</f>
        <v>-1715221.9960576578</v>
      </c>
      <c r="T163" s="31">
        <f>Taulukko5[[#This Row],[Tasaus 2027, €/asukas]]*Taulukko5[[#This Row],[Asukasluku 31.12.2022]]</f>
        <v>-1594479.93143821</v>
      </c>
      <c r="U163" s="62">
        <f t="shared" si="75"/>
        <v>4.153902904485534</v>
      </c>
      <c r="V163" s="31">
        <f t="shared" si="76"/>
        <v>15.459659705619146</v>
      </c>
      <c r="W163" s="31">
        <f t="shared" si="77"/>
        <v>27.958275181480758</v>
      </c>
      <c r="X163" s="31">
        <f t="shared" si="78"/>
        <v>40.773288776323142</v>
      </c>
      <c r="Y163" s="94">
        <f t="shared" si="79"/>
        <v>54.367306409676871</v>
      </c>
      <c r="Z163" s="105">
        <v>22</v>
      </c>
      <c r="AA163" s="33">
        <f t="shared" si="81"/>
        <v>9.36</v>
      </c>
      <c r="AB163" s="32">
        <f t="shared" si="63"/>
        <v>-12.64</v>
      </c>
      <c r="AC163" s="31">
        <v>157.63765502407921</v>
      </c>
      <c r="AD163" s="15">
        <f t="shared" si="64"/>
        <v>-2.6350955955612407E-2</v>
      </c>
      <c r="AE163" s="15">
        <f t="shared" si="65"/>
        <v>-9.8070855616684202E-2</v>
      </c>
      <c r="AF163" s="15">
        <f t="shared" si="66"/>
        <v>-0.17735784750927766</v>
      </c>
      <c r="AG163" s="15">
        <f t="shared" si="67"/>
        <v>-0.25865196212221636</v>
      </c>
      <c r="AH163" s="106">
        <f t="shared" si="68"/>
        <v>-0.3448878150424925</v>
      </c>
    </row>
    <row r="164" spans="1:34" ht="15.75" x14ac:dyDescent="0.25">
      <c r="A164" s="24">
        <v>495</v>
      </c>
      <c r="B164" s="25" t="s">
        <v>157</v>
      </c>
      <c r="C164" s="24">
        <v>13</v>
      </c>
      <c r="D164" s="24">
        <v>26</v>
      </c>
      <c r="E164" s="30">
        <f>'Tasapainon muutos, pl. tasaus'!D157</f>
        <v>1477</v>
      </c>
      <c r="F164" s="62">
        <v>-344.56926184395149</v>
      </c>
      <c r="G164" s="31">
        <v>-360.47140822338179</v>
      </c>
      <c r="H164" s="59">
        <f t="shared" si="80"/>
        <v>-15.902146379430292</v>
      </c>
      <c r="I164" s="62">
        <f t="shared" si="69"/>
        <v>20.056049283915826</v>
      </c>
      <c r="J164" s="31">
        <f t="shared" si="70"/>
        <v>1.3618060850494338</v>
      </c>
      <c r="K164" s="31">
        <f t="shared" si="71"/>
        <v>-2.0417248185192354</v>
      </c>
      <c r="L164" s="31">
        <f t="shared" si="72"/>
        <v>-4.2267112236768547</v>
      </c>
      <c r="M164" s="31">
        <f t="shared" si="73"/>
        <v>-5.6326935903231243</v>
      </c>
      <c r="N164" s="59">
        <f t="shared" si="74"/>
        <v>-366.10410181370492</v>
      </c>
      <c r="O164" s="82">
        <f t="shared" si="62"/>
        <v>-21.534839969753421</v>
      </c>
      <c r="P164" s="31">
        <f>Taulukko5[[#This Row],[Tasaus 2023, €/asukas]]*Taulukko5[[#This Row],[Asukasluku 31.12.2022]]</f>
        <v>29622.784792343675</v>
      </c>
      <c r="Q164" s="31">
        <f>Taulukko5[[#This Row],[Tasaus 2024, €/asukas]]*Taulukko5[[#This Row],[Asukasluku 31.12.2022]]</f>
        <v>2011.3875876180136</v>
      </c>
      <c r="R164" s="31">
        <f>Taulukko5[[#This Row],[Tasaus 2025, €/asukas]]*Taulukko5[[#This Row],[Asukasluku 31.12.2022]]</f>
        <v>-3015.6275569529107</v>
      </c>
      <c r="S164" s="31">
        <f>Taulukko5[[#This Row],[Tasaus 2026, €/asukas]]*Taulukko5[[#This Row],[Asukasluku 31.12.2022]]</f>
        <v>-6242.852477370714</v>
      </c>
      <c r="T164" s="31">
        <f>Taulukko5[[#This Row],[Tasaus 2027, €/asukas]]*Taulukko5[[#This Row],[Asukasluku 31.12.2022]]</f>
        <v>-8319.4884329072538</v>
      </c>
      <c r="U164" s="62">
        <f t="shared" si="75"/>
        <v>4.153902904485534</v>
      </c>
      <c r="V164" s="31">
        <f t="shared" si="76"/>
        <v>-14.540340294380858</v>
      </c>
      <c r="W164" s="31">
        <f t="shared" si="77"/>
        <v>-17.943871197949527</v>
      </c>
      <c r="X164" s="31">
        <f t="shared" si="78"/>
        <v>-20.128857603107146</v>
      </c>
      <c r="Y164" s="94">
        <f t="shared" si="79"/>
        <v>-21.534839969753417</v>
      </c>
      <c r="Z164" s="105">
        <v>22</v>
      </c>
      <c r="AA164" s="33">
        <f t="shared" si="81"/>
        <v>9.36</v>
      </c>
      <c r="AB164" s="32">
        <f t="shared" si="63"/>
        <v>-12.64</v>
      </c>
      <c r="AC164" s="31">
        <v>136.42024558402989</v>
      </c>
      <c r="AD164" s="15">
        <f t="shared" si="64"/>
        <v>-3.0449314078729476E-2</v>
      </c>
      <c r="AE164" s="15">
        <f t="shared" si="65"/>
        <v>0.10658491510649377</v>
      </c>
      <c r="AF164" s="15">
        <f t="shared" si="66"/>
        <v>0.13153378460161735</v>
      </c>
      <c r="AG164" s="15">
        <f t="shared" si="67"/>
        <v>0.14755036920607584</v>
      </c>
      <c r="AH164" s="106">
        <f t="shared" si="68"/>
        <v>0.15785662808009493</v>
      </c>
    </row>
    <row r="165" spans="1:34" ht="15.75" x14ac:dyDescent="0.25">
      <c r="A165" s="24">
        <v>498</v>
      </c>
      <c r="B165" s="25" t="s">
        <v>158</v>
      </c>
      <c r="C165" s="24">
        <v>19</v>
      </c>
      <c r="D165" s="24">
        <v>25</v>
      </c>
      <c r="E165" s="30">
        <f>'Tasapainon muutos, pl. tasaus'!D158</f>
        <v>2281</v>
      </c>
      <c r="F165" s="62">
        <v>756.29064586077743</v>
      </c>
      <c r="G165" s="31">
        <v>486.8323128537611</v>
      </c>
      <c r="H165" s="59">
        <f t="shared" si="80"/>
        <v>-269.45833300701634</v>
      </c>
      <c r="I165" s="62">
        <f t="shared" si="69"/>
        <v>273.6122359115019</v>
      </c>
      <c r="J165" s="31">
        <f t="shared" si="70"/>
        <v>254.91799271263548</v>
      </c>
      <c r="K165" s="31">
        <f t="shared" si="71"/>
        <v>237.41660818849709</v>
      </c>
      <c r="L165" s="31">
        <f t="shared" si="72"/>
        <v>220.23162178333948</v>
      </c>
      <c r="M165" s="31">
        <f t="shared" si="73"/>
        <v>203.82563941669321</v>
      </c>
      <c r="N165" s="59">
        <f t="shared" si="74"/>
        <v>690.6579522704543</v>
      </c>
      <c r="O165" s="82">
        <f t="shared" si="62"/>
        <v>-65.632693590323129</v>
      </c>
      <c r="P165" s="31">
        <f>Taulukko5[[#This Row],[Tasaus 2023, €/asukas]]*Taulukko5[[#This Row],[Asukasluku 31.12.2022]]</f>
        <v>624109.5101141358</v>
      </c>
      <c r="Q165" s="31">
        <f>Taulukko5[[#This Row],[Tasaus 2024, €/asukas]]*Taulukko5[[#This Row],[Asukasluku 31.12.2022]]</f>
        <v>581467.94137752149</v>
      </c>
      <c r="R165" s="31">
        <f>Taulukko5[[#This Row],[Tasaus 2025, €/asukas]]*Taulukko5[[#This Row],[Asukasluku 31.12.2022]]</f>
        <v>541547.28327796189</v>
      </c>
      <c r="S165" s="31">
        <f>Taulukko5[[#This Row],[Tasaus 2026, €/asukas]]*Taulukko5[[#This Row],[Asukasluku 31.12.2022]]</f>
        <v>502348.32928779733</v>
      </c>
      <c r="T165" s="31">
        <f>Taulukko5[[#This Row],[Tasaus 2027, €/asukas]]*Taulukko5[[#This Row],[Asukasluku 31.12.2022]]</f>
        <v>464926.28350947722</v>
      </c>
      <c r="U165" s="62">
        <f t="shared" si="75"/>
        <v>4.1539029044855624</v>
      </c>
      <c r="V165" s="31">
        <f t="shared" si="76"/>
        <v>-14.540340294380854</v>
      </c>
      <c r="W165" s="31">
        <f t="shared" si="77"/>
        <v>-32.041724818519242</v>
      </c>
      <c r="X165" s="31">
        <f t="shared" si="78"/>
        <v>-49.226711223676858</v>
      </c>
      <c r="Y165" s="94">
        <f t="shared" si="79"/>
        <v>-65.632693590323129</v>
      </c>
      <c r="Z165" s="105">
        <v>21.5</v>
      </c>
      <c r="AA165" s="33">
        <f t="shared" si="81"/>
        <v>8.86</v>
      </c>
      <c r="AB165" s="32">
        <f t="shared" si="63"/>
        <v>-12.64</v>
      </c>
      <c r="AC165" s="31">
        <v>174.43931900236953</v>
      </c>
      <c r="AD165" s="15">
        <f t="shared" si="64"/>
        <v>-2.38128819135618E-2</v>
      </c>
      <c r="AE165" s="15">
        <f t="shared" si="65"/>
        <v>8.335471829136952E-2</v>
      </c>
      <c r="AF165" s="15">
        <f t="shared" si="66"/>
        <v>0.18368407422000999</v>
      </c>
      <c r="AG165" s="15">
        <f t="shared" si="67"/>
        <v>0.28219962967757389</v>
      </c>
      <c r="AH165" s="106">
        <f t="shared" si="68"/>
        <v>0.37624942567811559</v>
      </c>
    </row>
    <row r="166" spans="1:34" ht="15.75" x14ac:dyDescent="0.25">
      <c r="A166" s="24">
        <v>499</v>
      </c>
      <c r="B166" s="25" t="s">
        <v>159</v>
      </c>
      <c r="C166" s="24">
        <v>15</v>
      </c>
      <c r="D166" s="24">
        <v>23</v>
      </c>
      <c r="E166" s="30">
        <f>'Tasapainon muutos, pl. tasaus'!D159</f>
        <v>19662</v>
      </c>
      <c r="F166" s="62">
        <v>80.113916231535114</v>
      </c>
      <c r="G166" s="31">
        <v>78.634146697089022</v>
      </c>
      <c r="H166" s="59">
        <f t="shared" si="80"/>
        <v>-1.4797695344460919</v>
      </c>
      <c r="I166" s="62">
        <f t="shared" si="69"/>
        <v>5.6336724389316259</v>
      </c>
      <c r="J166" s="31">
        <f t="shared" si="70"/>
        <v>0.45965970561914199</v>
      </c>
      <c r="K166" s="31">
        <f t="shared" si="71"/>
        <v>-2.0417248185192354</v>
      </c>
      <c r="L166" s="31">
        <f t="shared" si="72"/>
        <v>-4.2267112236768547</v>
      </c>
      <c r="M166" s="31">
        <f t="shared" si="73"/>
        <v>-5.6326935903231243</v>
      </c>
      <c r="N166" s="59">
        <f t="shared" si="74"/>
        <v>73.001453106765894</v>
      </c>
      <c r="O166" s="82">
        <f t="shared" si="62"/>
        <v>-7.1124631247692207</v>
      </c>
      <c r="P166" s="31">
        <f>Taulukko5[[#This Row],[Tasaus 2023, €/asukas]]*Taulukko5[[#This Row],[Asukasluku 31.12.2022]]</f>
        <v>110769.26749427363</v>
      </c>
      <c r="Q166" s="31">
        <f>Taulukko5[[#This Row],[Tasaus 2024, €/asukas]]*Taulukko5[[#This Row],[Asukasluku 31.12.2022]]</f>
        <v>9037.8291318835691</v>
      </c>
      <c r="R166" s="31">
        <f>Taulukko5[[#This Row],[Tasaus 2025, €/asukas]]*Taulukko5[[#This Row],[Asukasluku 31.12.2022]]</f>
        <v>-40144.393381725204</v>
      </c>
      <c r="S166" s="31">
        <f>Taulukko5[[#This Row],[Tasaus 2026, €/asukas]]*Taulukko5[[#This Row],[Asukasluku 31.12.2022]]</f>
        <v>-83105.596079934316</v>
      </c>
      <c r="T166" s="31">
        <f>Taulukko5[[#This Row],[Tasaus 2027, €/asukas]]*Taulukko5[[#This Row],[Asukasluku 31.12.2022]]</f>
        <v>-110750.02137293328</v>
      </c>
      <c r="U166" s="62">
        <f t="shared" si="75"/>
        <v>4.153902904485534</v>
      </c>
      <c r="V166" s="31">
        <f t="shared" si="76"/>
        <v>-1.0201098288269499</v>
      </c>
      <c r="W166" s="31">
        <f t="shared" si="77"/>
        <v>-3.5214943529653273</v>
      </c>
      <c r="X166" s="31">
        <f t="shared" si="78"/>
        <v>-5.7064807581229466</v>
      </c>
      <c r="Y166" s="94">
        <f t="shared" si="79"/>
        <v>-7.1124631247692163</v>
      </c>
      <c r="Z166" s="105">
        <v>20.75</v>
      </c>
      <c r="AA166" s="33">
        <f t="shared" si="81"/>
        <v>8.11</v>
      </c>
      <c r="AB166" s="32">
        <f t="shared" si="63"/>
        <v>-12.64</v>
      </c>
      <c r="AC166" s="31">
        <v>197.29920995281128</v>
      </c>
      <c r="AD166" s="15">
        <f t="shared" si="64"/>
        <v>-2.1053824318298268E-2</v>
      </c>
      <c r="AE166" s="15">
        <f t="shared" si="65"/>
        <v>5.1703695573384863E-3</v>
      </c>
      <c r="AF166" s="15">
        <f t="shared" si="66"/>
        <v>1.7848496979828633E-2</v>
      </c>
      <c r="AG166" s="15">
        <f t="shared" si="67"/>
        <v>2.8922978249572236E-2</v>
      </c>
      <c r="AH166" s="106">
        <f t="shared" si="68"/>
        <v>3.6049121162068154E-2</v>
      </c>
    </row>
    <row r="167" spans="1:34" ht="15.75" x14ac:dyDescent="0.25">
      <c r="A167" s="24">
        <v>500</v>
      </c>
      <c r="B167" s="25" t="s">
        <v>160</v>
      </c>
      <c r="C167" s="24">
        <v>13</v>
      </c>
      <c r="D167" s="24">
        <v>23</v>
      </c>
      <c r="E167" s="30">
        <f>'Tasapainon muutos, pl. tasaus'!D160</f>
        <v>10486</v>
      </c>
      <c r="F167" s="62">
        <v>138.02955218168566</v>
      </c>
      <c r="G167" s="31">
        <v>0.88607234730797879</v>
      </c>
      <c r="H167" s="59">
        <f t="shared" si="80"/>
        <v>-137.14347983437767</v>
      </c>
      <c r="I167" s="62">
        <f t="shared" si="69"/>
        <v>141.29738273886321</v>
      </c>
      <c r="J167" s="31">
        <f t="shared" si="70"/>
        <v>122.60313953999682</v>
      </c>
      <c r="K167" s="31">
        <f t="shared" si="71"/>
        <v>105.10175501585843</v>
      </c>
      <c r="L167" s="31">
        <f t="shared" si="72"/>
        <v>87.916768610700814</v>
      </c>
      <c r="M167" s="31">
        <f t="shared" si="73"/>
        <v>71.510786244054543</v>
      </c>
      <c r="N167" s="59">
        <f t="shared" si="74"/>
        <v>72.396858591362516</v>
      </c>
      <c r="O167" s="82">
        <f t="shared" si="62"/>
        <v>-65.632693590323143</v>
      </c>
      <c r="P167" s="31">
        <f>Taulukko5[[#This Row],[Tasaus 2023, €/asukas]]*Taulukko5[[#This Row],[Asukasluku 31.12.2022]]</f>
        <v>1481644.3553997197</v>
      </c>
      <c r="Q167" s="31">
        <f>Taulukko5[[#This Row],[Tasaus 2024, €/asukas]]*Taulukko5[[#This Row],[Asukasluku 31.12.2022]]</f>
        <v>1285616.5212164067</v>
      </c>
      <c r="R167" s="31">
        <f>Taulukko5[[#This Row],[Tasaus 2025, €/asukas]]*Taulukko5[[#This Row],[Asukasluku 31.12.2022]]</f>
        <v>1102097.0030962916</v>
      </c>
      <c r="S167" s="31">
        <f>Taulukko5[[#This Row],[Tasaus 2026, €/asukas]]*Taulukko5[[#This Row],[Asukasluku 31.12.2022]]</f>
        <v>921895.23565180879</v>
      </c>
      <c r="T167" s="31">
        <f>Taulukko5[[#This Row],[Tasaus 2027, €/asukas]]*Taulukko5[[#This Row],[Asukasluku 31.12.2022]]</f>
        <v>749862.10455515597</v>
      </c>
      <c r="U167" s="62">
        <f t="shared" si="75"/>
        <v>4.153902904485534</v>
      </c>
      <c r="V167" s="31">
        <f t="shared" si="76"/>
        <v>-14.540340294380854</v>
      </c>
      <c r="W167" s="31">
        <f t="shared" si="77"/>
        <v>-32.041724818519242</v>
      </c>
      <c r="X167" s="31">
        <f t="shared" si="78"/>
        <v>-49.226711223676858</v>
      </c>
      <c r="Y167" s="94">
        <f t="shared" si="79"/>
        <v>-65.632693590323129</v>
      </c>
      <c r="Z167" s="105">
        <v>19.5</v>
      </c>
      <c r="AA167" s="33">
        <f t="shared" si="81"/>
        <v>6.8599999999999994</v>
      </c>
      <c r="AB167" s="32">
        <f t="shared" si="63"/>
        <v>-12.64</v>
      </c>
      <c r="AC167" s="31">
        <v>202.96861290186106</v>
      </c>
      <c r="AD167" s="15">
        <f t="shared" si="64"/>
        <v>-2.0465740220109895E-2</v>
      </c>
      <c r="AE167" s="15">
        <f t="shared" si="65"/>
        <v>7.1638368546231179E-2</v>
      </c>
      <c r="AF167" s="15">
        <f t="shared" si="66"/>
        <v>0.15786541751660876</v>
      </c>
      <c r="AG167" s="15">
        <f t="shared" si="67"/>
        <v>0.24253361403952073</v>
      </c>
      <c r="AH167" s="106">
        <f t="shared" si="68"/>
        <v>0.32336375881948654</v>
      </c>
    </row>
    <row r="168" spans="1:34" ht="15.75" x14ac:dyDescent="0.25">
      <c r="A168" s="24">
        <v>503</v>
      </c>
      <c r="B168" s="25" t="s">
        <v>161</v>
      </c>
      <c r="C168" s="24">
        <v>2</v>
      </c>
      <c r="D168" s="24">
        <v>24</v>
      </c>
      <c r="E168" s="30">
        <f>'Tasapainon muutos, pl. tasaus'!D161</f>
        <v>7539</v>
      </c>
      <c r="F168" s="62">
        <v>118.69466355866574</v>
      </c>
      <c r="G168" s="31">
        <v>234.78628759753019</v>
      </c>
      <c r="H168" s="59">
        <f t="shared" si="80"/>
        <v>116.09162403886445</v>
      </c>
      <c r="I168" s="62">
        <f t="shared" si="69"/>
        <v>-111.93772113437892</v>
      </c>
      <c r="J168" s="31">
        <f t="shared" si="70"/>
        <v>-100.63196433324531</v>
      </c>
      <c r="K168" s="31">
        <f t="shared" si="71"/>
        <v>-88.133348857383695</v>
      </c>
      <c r="L168" s="31">
        <f t="shared" si="72"/>
        <v>-75.318335262541311</v>
      </c>
      <c r="M168" s="31">
        <f t="shared" si="73"/>
        <v>-61.724317629187574</v>
      </c>
      <c r="N168" s="59">
        <f t="shared" si="74"/>
        <v>173.06196996834262</v>
      </c>
      <c r="O168" s="82">
        <f t="shared" si="62"/>
        <v>54.367306409676885</v>
      </c>
      <c r="P168" s="31">
        <f>Taulukko5[[#This Row],[Tasaus 2023, €/asukas]]*Taulukko5[[#This Row],[Asukasluku 31.12.2022]]</f>
        <v>-843898.47963208263</v>
      </c>
      <c r="Q168" s="31">
        <f>Taulukko5[[#This Row],[Tasaus 2024, €/asukas]]*Taulukko5[[#This Row],[Asukasluku 31.12.2022]]</f>
        <v>-758664.3791083364</v>
      </c>
      <c r="R168" s="31">
        <f>Taulukko5[[#This Row],[Tasaus 2025, €/asukas]]*Taulukko5[[#This Row],[Asukasluku 31.12.2022]]</f>
        <v>-664437.31703581568</v>
      </c>
      <c r="S168" s="31">
        <f>Taulukko5[[#This Row],[Tasaus 2026, €/asukas]]*Taulukko5[[#This Row],[Asukasluku 31.12.2022]]</f>
        <v>-567824.92954429891</v>
      </c>
      <c r="T168" s="31">
        <f>Taulukko5[[#This Row],[Tasaus 2027, €/asukas]]*Taulukko5[[#This Row],[Asukasluku 31.12.2022]]</f>
        <v>-465339.63060644513</v>
      </c>
      <c r="U168" s="62">
        <f t="shared" si="75"/>
        <v>4.153902904485534</v>
      </c>
      <c r="V168" s="31">
        <f t="shared" si="76"/>
        <v>15.459659705619146</v>
      </c>
      <c r="W168" s="31">
        <f t="shared" si="77"/>
        <v>27.958275181480758</v>
      </c>
      <c r="X168" s="31">
        <f t="shared" si="78"/>
        <v>40.773288776323142</v>
      </c>
      <c r="Y168" s="94">
        <f t="shared" si="79"/>
        <v>54.367306409676878</v>
      </c>
      <c r="Z168" s="105">
        <v>21.25</v>
      </c>
      <c r="AA168" s="33">
        <f t="shared" si="81"/>
        <v>8.61</v>
      </c>
      <c r="AB168" s="32">
        <f t="shared" si="63"/>
        <v>-12.64</v>
      </c>
      <c r="AC168" s="31">
        <v>177.57562152808771</v>
      </c>
      <c r="AD168" s="15">
        <f t="shared" si="64"/>
        <v>-2.3392303902641826E-2</v>
      </c>
      <c r="AE168" s="15">
        <f t="shared" si="65"/>
        <v>-8.7059583813276095E-2</v>
      </c>
      <c r="AF168" s="15">
        <f t="shared" si="66"/>
        <v>-0.15744433239704869</v>
      </c>
      <c r="AG168" s="15">
        <f t="shared" si="67"/>
        <v>-0.22961084649715782</v>
      </c>
      <c r="AH168" s="106">
        <f t="shared" si="68"/>
        <v>-0.30616424676895992</v>
      </c>
    </row>
    <row r="169" spans="1:34" ht="15.75" x14ac:dyDescent="0.25">
      <c r="A169" s="24">
        <v>504</v>
      </c>
      <c r="B169" s="25" t="s">
        <v>162</v>
      </c>
      <c r="C169" s="24">
        <v>34</v>
      </c>
      <c r="D169" s="24">
        <v>26</v>
      </c>
      <c r="E169" s="30">
        <f>'Tasapainon muutos, pl. tasaus'!D162</f>
        <v>1764</v>
      </c>
      <c r="F169" s="62">
        <v>-699.80457487264368</v>
      </c>
      <c r="G169" s="31">
        <v>-585.33292504320025</v>
      </c>
      <c r="H169" s="59">
        <f t="shared" si="80"/>
        <v>114.47164982944344</v>
      </c>
      <c r="I169" s="62">
        <f t="shared" si="69"/>
        <v>-110.3177469249579</v>
      </c>
      <c r="J169" s="31">
        <f t="shared" si="70"/>
        <v>-99.01199012382429</v>
      </c>
      <c r="K169" s="31">
        <f t="shared" si="71"/>
        <v>-86.513374647962678</v>
      </c>
      <c r="L169" s="31">
        <f t="shared" si="72"/>
        <v>-73.698361053120294</v>
      </c>
      <c r="M169" s="31">
        <f t="shared" si="73"/>
        <v>-60.104343419766558</v>
      </c>
      <c r="N169" s="59">
        <f t="shared" si="74"/>
        <v>-645.43726846296681</v>
      </c>
      <c r="O169" s="82">
        <f t="shared" si="62"/>
        <v>54.367306409676871</v>
      </c>
      <c r="P169" s="31">
        <f>Taulukko5[[#This Row],[Tasaus 2023, €/asukas]]*Taulukko5[[#This Row],[Asukasluku 31.12.2022]]</f>
        <v>-194600.50557562575</v>
      </c>
      <c r="Q169" s="31">
        <f>Taulukko5[[#This Row],[Tasaus 2024, €/asukas]]*Taulukko5[[#This Row],[Asukasluku 31.12.2022]]</f>
        <v>-174657.15057842605</v>
      </c>
      <c r="R169" s="31">
        <f>Taulukko5[[#This Row],[Tasaus 2025, €/asukas]]*Taulukko5[[#This Row],[Asukasluku 31.12.2022]]</f>
        <v>-152609.59287900617</v>
      </c>
      <c r="S169" s="31">
        <f>Taulukko5[[#This Row],[Tasaus 2026, €/asukas]]*Taulukko5[[#This Row],[Asukasluku 31.12.2022]]</f>
        <v>-130003.9088977042</v>
      </c>
      <c r="T169" s="31">
        <f>Taulukko5[[#This Row],[Tasaus 2027, €/asukas]]*Taulukko5[[#This Row],[Asukasluku 31.12.2022]]</f>
        <v>-106024.0617924682</v>
      </c>
      <c r="U169" s="62">
        <f t="shared" si="75"/>
        <v>4.153902904485534</v>
      </c>
      <c r="V169" s="31">
        <f t="shared" si="76"/>
        <v>15.459659705619146</v>
      </c>
      <c r="W169" s="31">
        <f t="shared" si="77"/>
        <v>27.958275181480758</v>
      </c>
      <c r="X169" s="31">
        <f t="shared" si="78"/>
        <v>40.773288776323142</v>
      </c>
      <c r="Y169" s="94">
        <f t="shared" si="79"/>
        <v>54.367306409676878</v>
      </c>
      <c r="Z169" s="105">
        <v>21.5</v>
      </c>
      <c r="AA169" s="33">
        <f t="shared" si="81"/>
        <v>8.86</v>
      </c>
      <c r="AB169" s="32">
        <f t="shared" si="63"/>
        <v>-12.64</v>
      </c>
      <c r="AC169" s="31">
        <v>166.74223116654687</v>
      </c>
      <c r="AD169" s="15">
        <f t="shared" si="64"/>
        <v>-2.4912122594404399E-2</v>
      </c>
      <c r="AE169" s="15">
        <f t="shared" si="65"/>
        <v>-9.271592204003555E-2</v>
      </c>
      <c r="AF169" s="15">
        <f t="shared" si="66"/>
        <v>-0.16767363004489991</v>
      </c>
      <c r="AG169" s="15">
        <f t="shared" si="67"/>
        <v>-0.24452886644894192</v>
      </c>
      <c r="AH169" s="106">
        <f t="shared" si="68"/>
        <v>-0.32605600890258729</v>
      </c>
    </row>
    <row r="170" spans="1:34" ht="15.75" x14ac:dyDescent="0.25">
      <c r="A170" s="24">
        <v>505</v>
      </c>
      <c r="B170" s="25" t="s">
        <v>163</v>
      </c>
      <c r="C170" s="24">
        <v>35</v>
      </c>
      <c r="D170" s="24">
        <v>22</v>
      </c>
      <c r="E170" s="30">
        <f>'Tasapainon muutos, pl. tasaus'!D163</f>
        <v>20912</v>
      </c>
      <c r="F170" s="62">
        <v>118.97071002810615</v>
      </c>
      <c r="G170" s="31">
        <v>134.72154243927315</v>
      </c>
      <c r="H170" s="59">
        <f t="shared" si="80"/>
        <v>15.750832411166996</v>
      </c>
      <c r="I170" s="62">
        <f t="shared" si="69"/>
        <v>-11.596929506681462</v>
      </c>
      <c r="J170" s="31">
        <f t="shared" si="70"/>
        <v>-0.2911727055478544</v>
      </c>
      <c r="K170" s="31">
        <f t="shared" si="71"/>
        <v>-2.0417248185192354</v>
      </c>
      <c r="L170" s="31">
        <f t="shared" si="72"/>
        <v>-4.2267112236768547</v>
      </c>
      <c r="M170" s="31">
        <f t="shared" si="73"/>
        <v>-5.6326935903231243</v>
      </c>
      <c r="N170" s="59">
        <f t="shared" si="74"/>
        <v>129.08884884895002</v>
      </c>
      <c r="O170" s="82">
        <f t="shared" si="62"/>
        <v>10.118138820843868</v>
      </c>
      <c r="P170" s="31">
        <f>Taulukko5[[#This Row],[Tasaus 2023, €/asukas]]*Taulukko5[[#This Row],[Asukasluku 31.12.2022]]</f>
        <v>-242514.98984372275</v>
      </c>
      <c r="Q170" s="31">
        <f>Taulukko5[[#This Row],[Tasaus 2024, €/asukas]]*Taulukko5[[#This Row],[Asukasluku 31.12.2022]]</f>
        <v>-6089.0036184167311</v>
      </c>
      <c r="R170" s="31">
        <f>Taulukko5[[#This Row],[Tasaus 2025, €/asukas]]*Taulukko5[[#This Row],[Asukasluku 31.12.2022]]</f>
        <v>-42696.549404874248</v>
      </c>
      <c r="S170" s="31">
        <f>Taulukko5[[#This Row],[Tasaus 2026, €/asukas]]*Taulukko5[[#This Row],[Asukasluku 31.12.2022]]</f>
        <v>-88388.985109530389</v>
      </c>
      <c r="T170" s="31">
        <f>Taulukko5[[#This Row],[Tasaus 2027, €/asukas]]*Taulukko5[[#This Row],[Asukasluku 31.12.2022]]</f>
        <v>-117790.88836083717</v>
      </c>
      <c r="U170" s="62">
        <f t="shared" si="75"/>
        <v>4.153902904485534</v>
      </c>
      <c r="V170" s="31">
        <f t="shared" si="76"/>
        <v>15.459659705619142</v>
      </c>
      <c r="W170" s="31">
        <f t="shared" si="77"/>
        <v>13.709107592647761</v>
      </c>
      <c r="X170" s="31">
        <f t="shared" si="78"/>
        <v>11.524121187490142</v>
      </c>
      <c r="Y170" s="94">
        <f t="shared" si="79"/>
        <v>10.118138820843871</v>
      </c>
      <c r="Z170" s="105">
        <v>20.999999999999996</v>
      </c>
      <c r="AA170" s="33">
        <f t="shared" si="81"/>
        <v>8.3599999999999959</v>
      </c>
      <c r="AB170" s="32">
        <f t="shared" si="63"/>
        <v>-12.64</v>
      </c>
      <c r="AC170" s="31">
        <v>195.9828053900934</v>
      </c>
      <c r="AD170" s="15">
        <f t="shared" si="64"/>
        <v>-2.1195241573450336E-2</v>
      </c>
      <c r="AE170" s="15">
        <f t="shared" si="65"/>
        <v>-7.8882735017735392E-2</v>
      </c>
      <c r="AF170" s="15">
        <f t="shared" si="66"/>
        <v>-6.9950563088228626E-2</v>
      </c>
      <c r="AG170" s="15">
        <f t="shared" si="67"/>
        <v>-5.8801695202556105E-2</v>
      </c>
      <c r="AH170" s="106">
        <f t="shared" si="68"/>
        <v>-5.1627686422307563E-2</v>
      </c>
    </row>
    <row r="171" spans="1:34" ht="15.75" x14ac:dyDescent="0.25">
      <c r="A171" s="24">
        <v>507</v>
      </c>
      <c r="B171" s="25" t="s">
        <v>164</v>
      </c>
      <c r="C171" s="24">
        <v>10</v>
      </c>
      <c r="D171" s="24">
        <v>24</v>
      </c>
      <c r="E171" s="30">
        <f>'Tasapainon muutos, pl. tasaus'!D164</f>
        <v>5564</v>
      </c>
      <c r="F171" s="62">
        <v>161.78245900591298</v>
      </c>
      <c r="G171" s="31">
        <v>190.85494319929009</v>
      </c>
      <c r="H171" s="59">
        <f t="shared" si="80"/>
        <v>29.072484193377107</v>
      </c>
      <c r="I171" s="62">
        <f t="shared" si="69"/>
        <v>-24.918581288891573</v>
      </c>
      <c r="J171" s="31">
        <f t="shared" si="70"/>
        <v>-13.612824487757965</v>
      </c>
      <c r="K171" s="31">
        <f t="shared" si="71"/>
        <v>-2.0417248185192354</v>
      </c>
      <c r="L171" s="31">
        <f t="shared" si="72"/>
        <v>-4.2267112236768547</v>
      </c>
      <c r="M171" s="31">
        <f t="shared" si="73"/>
        <v>-5.6326935903231243</v>
      </c>
      <c r="N171" s="59">
        <f t="shared" si="74"/>
        <v>185.22224960896696</v>
      </c>
      <c r="O171" s="82">
        <f t="shared" si="62"/>
        <v>23.439790603053979</v>
      </c>
      <c r="P171" s="31">
        <f>Taulukko5[[#This Row],[Tasaus 2023, €/asukas]]*Taulukko5[[#This Row],[Asukasluku 31.12.2022]]</f>
        <v>-138646.98629139271</v>
      </c>
      <c r="Q171" s="31">
        <f>Taulukko5[[#This Row],[Tasaus 2024, €/asukas]]*Taulukko5[[#This Row],[Asukasluku 31.12.2022]]</f>
        <v>-75741.755449885313</v>
      </c>
      <c r="R171" s="31">
        <f>Taulukko5[[#This Row],[Tasaus 2025, €/asukas]]*Taulukko5[[#This Row],[Asukasluku 31.12.2022]]</f>
        <v>-11360.156890241025</v>
      </c>
      <c r="S171" s="31">
        <f>Taulukko5[[#This Row],[Tasaus 2026, €/asukas]]*Taulukko5[[#This Row],[Asukasluku 31.12.2022]]</f>
        <v>-23517.421248538019</v>
      </c>
      <c r="T171" s="31">
        <f>Taulukko5[[#This Row],[Tasaus 2027, €/asukas]]*Taulukko5[[#This Row],[Asukasluku 31.12.2022]]</f>
        <v>-31340.307136557865</v>
      </c>
      <c r="U171" s="62">
        <f t="shared" si="75"/>
        <v>4.153902904485534</v>
      </c>
      <c r="V171" s="31">
        <f t="shared" si="76"/>
        <v>15.459659705619142</v>
      </c>
      <c r="W171" s="31">
        <f t="shared" si="77"/>
        <v>27.030759374857873</v>
      </c>
      <c r="X171" s="31">
        <f t="shared" si="78"/>
        <v>24.845772969700253</v>
      </c>
      <c r="Y171" s="94">
        <f t="shared" si="79"/>
        <v>23.439790603053982</v>
      </c>
      <c r="Z171" s="105">
        <v>20.750000000000004</v>
      </c>
      <c r="AA171" s="33">
        <f t="shared" si="81"/>
        <v>8.110000000000003</v>
      </c>
      <c r="AB171" s="32">
        <f t="shared" si="63"/>
        <v>-12.64</v>
      </c>
      <c r="AC171" s="31">
        <v>159.385536371824</v>
      </c>
      <c r="AD171" s="15">
        <f t="shared" si="64"/>
        <v>-2.6061981526322837E-2</v>
      </c>
      <c r="AE171" s="15">
        <f t="shared" si="65"/>
        <v>-9.699537396890226E-2</v>
      </c>
      <c r="AF171" s="15">
        <f t="shared" si="66"/>
        <v>-0.16959355277883509</v>
      </c>
      <c r="AG171" s="15">
        <f t="shared" si="67"/>
        <v>-0.15588474045561176</v>
      </c>
      <c r="AH171" s="106">
        <f t="shared" si="68"/>
        <v>-0.14706347349092111</v>
      </c>
    </row>
    <row r="172" spans="1:34" ht="15.75" x14ac:dyDescent="0.25">
      <c r="A172" s="24">
        <v>508</v>
      </c>
      <c r="B172" s="25" t="s">
        <v>165</v>
      </c>
      <c r="C172" s="24">
        <v>6</v>
      </c>
      <c r="D172" s="24">
        <v>24</v>
      </c>
      <c r="E172" s="30">
        <f>'Tasapainon muutos, pl. tasaus'!D165</f>
        <v>9360</v>
      </c>
      <c r="F172" s="62">
        <v>-116.41050969507768</v>
      </c>
      <c r="G172" s="31">
        <v>-48.405763295289269</v>
      </c>
      <c r="H172" s="59">
        <f t="shared" si="80"/>
        <v>68.004746399788417</v>
      </c>
      <c r="I172" s="62">
        <f t="shared" si="69"/>
        <v>-63.850843495302883</v>
      </c>
      <c r="J172" s="31">
        <f t="shared" si="70"/>
        <v>-52.545086694169278</v>
      </c>
      <c r="K172" s="31">
        <f t="shared" si="71"/>
        <v>-40.046471218307651</v>
      </c>
      <c r="L172" s="31">
        <f t="shared" si="72"/>
        <v>-27.231457623465271</v>
      </c>
      <c r="M172" s="31">
        <f t="shared" si="73"/>
        <v>-13.637439990111542</v>
      </c>
      <c r="N172" s="59">
        <f t="shared" si="74"/>
        <v>-62.043203285400807</v>
      </c>
      <c r="O172" s="82">
        <f t="shared" si="62"/>
        <v>54.367306409676871</v>
      </c>
      <c r="P172" s="31">
        <f>Taulukko5[[#This Row],[Tasaus 2023, €/asukas]]*Taulukko5[[#This Row],[Asukasluku 31.12.2022]]</f>
        <v>-597643.89511603501</v>
      </c>
      <c r="Q172" s="31">
        <f>Taulukko5[[#This Row],[Tasaus 2024, €/asukas]]*Taulukko5[[#This Row],[Asukasluku 31.12.2022]]</f>
        <v>-491822.01145742444</v>
      </c>
      <c r="R172" s="31">
        <f>Taulukko5[[#This Row],[Tasaus 2025, €/asukas]]*Taulukko5[[#This Row],[Asukasluku 31.12.2022]]</f>
        <v>-374834.97060335963</v>
      </c>
      <c r="S172" s="31">
        <f>Taulukko5[[#This Row],[Tasaus 2026, €/asukas]]*Taulukko5[[#This Row],[Asukasluku 31.12.2022]]</f>
        <v>-254886.44335563492</v>
      </c>
      <c r="T172" s="31">
        <f>Taulukko5[[#This Row],[Tasaus 2027, €/asukas]]*Taulukko5[[#This Row],[Asukasluku 31.12.2022]]</f>
        <v>-127646.43830744403</v>
      </c>
      <c r="U172" s="62">
        <f t="shared" si="75"/>
        <v>4.153902904485534</v>
      </c>
      <c r="V172" s="31">
        <f t="shared" si="76"/>
        <v>15.459659705619138</v>
      </c>
      <c r="W172" s="31">
        <f t="shared" si="77"/>
        <v>27.958275181480765</v>
      </c>
      <c r="X172" s="31">
        <f t="shared" si="78"/>
        <v>40.773288776323142</v>
      </c>
      <c r="Y172" s="94">
        <f t="shared" si="79"/>
        <v>54.367306409676871</v>
      </c>
      <c r="Z172" s="105">
        <v>22.500000000000004</v>
      </c>
      <c r="AA172" s="33">
        <f t="shared" si="81"/>
        <v>9.860000000000003</v>
      </c>
      <c r="AB172" s="32">
        <f t="shared" si="63"/>
        <v>-12.64</v>
      </c>
      <c r="AC172" s="31">
        <v>176.41271142896116</v>
      </c>
      <c r="AD172" s="15">
        <f t="shared" si="64"/>
        <v>-2.3546505639182643E-2</v>
      </c>
      <c r="AE172" s="15">
        <f t="shared" si="65"/>
        <v>-8.7633479358682834E-2</v>
      </c>
      <c r="AF172" s="15">
        <f t="shared" si="66"/>
        <v>-0.15848220320982459</v>
      </c>
      <c r="AG172" s="15">
        <f t="shared" si="67"/>
        <v>-0.23112443795039087</v>
      </c>
      <c r="AH172" s="106">
        <f t="shared" si="68"/>
        <v>-0.30818247715425995</v>
      </c>
    </row>
    <row r="173" spans="1:34" ht="15.75" x14ac:dyDescent="0.25">
      <c r="A173" s="24">
        <v>529</v>
      </c>
      <c r="B173" s="25" t="s">
        <v>166</v>
      </c>
      <c r="C173" s="24">
        <v>2</v>
      </c>
      <c r="D173" s="24">
        <v>23</v>
      </c>
      <c r="E173" s="30">
        <f>'Tasapainon muutos, pl. tasaus'!D166</f>
        <v>19850</v>
      </c>
      <c r="F173" s="62">
        <v>425.96197773415059</v>
      </c>
      <c r="G173" s="31">
        <v>363.36259787658565</v>
      </c>
      <c r="H173" s="59">
        <f t="shared" si="80"/>
        <v>-62.599379857564941</v>
      </c>
      <c r="I173" s="62">
        <f t="shared" si="69"/>
        <v>66.753282762050475</v>
      </c>
      <c r="J173" s="31">
        <f t="shared" si="70"/>
        <v>48.059039563184079</v>
      </c>
      <c r="K173" s="31">
        <f t="shared" si="71"/>
        <v>30.557655039045706</v>
      </c>
      <c r="L173" s="31">
        <f t="shared" si="72"/>
        <v>13.372668633888086</v>
      </c>
      <c r="M173" s="31">
        <f t="shared" si="73"/>
        <v>-3.0333137327581836</v>
      </c>
      <c r="N173" s="59">
        <f t="shared" si="74"/>
        <v>360.32928414382746</v>
      </c>
      <c r="O173" s="82">
        <f t="shared" si="62"/>
        <v>-65.632693590323129</v>
      </c>
      <c r="P173" s="31">
        <f>Taulukko5[[#This Row],[Tasaus 2023, €/asukas]]*Taulukko5[[#This Row],[Asukasluku 31.12.2022]]</f>
        <v>1325052.662826702</v>
      </c>
      <c r="Q173" s="31">
        <f>Taulukko5[[#This Row],[Tasaus 2024, €/asukas]]*Taulukko5[[#This Row],[Asukasluku 31.12.2022]]</f>
        <v>953971.93532920396</v>
      </c>
      <c r="R173" s="31">
        <f>Taulukko5[[#This Row],[Tasaus 2025, €/asukas]]*Taulukko5[[#This Row],[Asukasluku 31.12.2022]]</f>
        <v>606569.45252505725</v>
      </c>
      <c r="S173" s="31">
        <f>Taulukko5[[#This Row],[Tasaus 2026, €/asukas]]*Taulukko5[[#This Row],[Asukasluku 31.12.2022]]</f>
        <v>265447.47238267853</v>
      </c>
      <c r="T173" s="31">
        <f>Taulukko5[[#This Row],[Tasaus 2027, €/asukas]]*Taulukko5[[#This Row],[Asukasluku 31.12.2022]]</f>
        <v>-60211.277595249943</v>
      </c>
      <c r="U173" s="62">
        <f t="shared" si="75"/>
        <v>4.153902904485534</v>
      </c>
      <c r="V173" s="31">
        <f t="shared" si="76"/>
        <v>-14.540340294380862</v>
      </c>
      <c r="W173" s="31">
        <f t="shared" si="77"/>
        <v>-32.041724818519235</v>
      </c>
      <c r="X173" s="31">
        <f t="shared" si="78"/>
        <v>-49.226711223676858</v>
      </c>
      <c r="Y173" s="94">
        <f t="shared" si="79"/>
        <v>-65.632693590323129</v>
      </c>
      <c r="Z173" s="105">
        <v>19</v>
      </c>
      <c r="AA173" s="33">
        <f t="shared" si="81"/>
        <v>6.3599999999999994</v>
      </c>
      <c r="AB173" s="32">
        <f t="shared" si="63"/>
        <v>-12.64</v>
      </c>
      <c r="AC173" s="31">
        <v>227.07516406849791</v>
      </c>
      <c r="AD173" s="15">
        <f t="shared" si="64"/>
        <v>-1.8293074548797843E-2</v>
      </c>
      <c r="AE173" s="15">
        <f t="shared" si="65"/>
        <v>6.4033159918777921E-2</v>
      </c>
      <c r="AF173" s="15">
        <f t="shared" si="66"/>
        <v>0.14110624977399003</v>
      </c>
      <c r="AG173" s="15">
        <f t="shared" si="67"/>
        <v>0.21678597668579674</v>
      </c>
      <c r="AH173" s="106">
        <f t="shared" si="68"/>
        <v>0.28903510368278246</v>
      </c>
    </row>
    <row r="174" spans="1:34" ht="15.75" x14ac:dyDescent="0.25">
      <c r="A174" s="24">
        <v>531</v>
      </c>
      <c r="B174" s="25" t="s">
        <v>167</v>
      </c>
      <c r="C174" s="24">
        <v>4</v>
      </c>
      <c r="D174" s="24">
        <v>24</v>
      </c>
      <c r="E174" s="30">
        <f>'Tasapainon muutos, pl. tasaus'!D167</f>
        <v>5072</v>
      </c>
      <c r="F174" s="62">
        <v>144.74957198093935</v>
      </c>
      <c r="G174" s="31">
        <v>357.35380869522419</v>
      </c>
      <c r="H174" s="59">
        <f t="shared" si="80"/>
        <v>212.60423671428484</v>
      </c>
      <c r="I174" s="62">
        <f t="shared" si="69"/>
        <v>-208.4503338097993</v>
      </c>
      <c r="J174" s="31">
        <f t="shared" si="70"/>
        <v>-197.14457700866569</v>
      </c>
      <c r="K174" s="31">
        <f t="shared" si="71"/>
        <v>-184.64596153280408</v>
      </c>
      <c r="L174" s="31">
        <f t="shared" si="72"/>
        <v>-171.8309479379617</v>
      </c>
      <c r="M174" s="31">
        <f t="shared" si="73"/>
        <v>-158.23693030460797</v>
      </c>
      <c r="N174" s="59">
        <f t="shared" si="74"/>
        <v>199.11687839061622</v>
      </c>
      <c r="O174" s="82">
        <f t="shared" si="62"/>
        <v>54.367306409676871</v>
      </c>
      <c r="P174" s="31">
        <f>Taulukko5[[#This Row],[Tasaus 2023, €/asukas]]*Taulukko5[[#This Row],[Asukasluku 31.12.2022]]</f>
        <v>-1057260.093083302</v>
      </c>
      <c r="Q174" s="31">
        <f>Taulukko5[[#This Row],[Tasaus 2024, €/asukas]]*Taulukko5[[#This Row],[Asukasluku 31.12.2022]]</f>
        <v>-999917.29458795243</v>
      </c>
      <c r="R174" s="31">
        <f>Taulukko5[[#This Row],[Tasaus 2025, €/asukas]]*Taulukko5[[#This Row],[Asukasluku 31.12.2022]]</f>
        <v>-936524.31689438224</v>
      </c>
      <c r="S174" s="31">
        <f>Taulukko5[[#This Row],[Tasaus 2026, €/asukas]]*Taulukko5[[#This Row],[Asukasluku 31.12.2022]]</f>
        <v>-871526.56794134167</v>
      </c>
      <c r="T174" s="31">
        <f>Taulukko5[[#This Row],[Tasaus 2027, €/asukas]]*Taulukko5[[#This Row],[Asukasluku 31.12.2022]]</f>
        <v>-802577.71050497156</v>
      </c>
      <c r="U174" s="62">
        <f t="shared" si="75"/>
        <v>4.153902904485534</v>
      </c>
      <c r="V174" s="31">
        <f t="shared" si="76"/>
        <v>15.459659705619146</v>
      </c>
      <c r="W174" s="31">
        <f t="shared" si="77"/>
        <v>27.958275181480758</v>
      </c>
      <c r="X174" s="31">
        <f t="shared" si="78"/>
        <v>40.773288776323142</v>
      </c>
      <c r="Y174" s="94">
        <f t="shared" si="79"/>
        <v>54.367306409676871</v>
      </c>
      <c r="Z174" s="105">
        <v>21.75</v>
      </c>
      <c r="AA174" s="33">
        <f t="shared" si="81"/>
        <v>9.11</v>
      </c>
      <c r="AB174" s="32">
        <f t="shared" si="63"/>
        <v>-12.64</v>
      </c>
      <c r="AC174" s="31">
        <v>178.82699192666405</v>
      </c>
      <c r="AD174" s="15">
        <f t="shared" si="64"/>
        <v>-2.322861252505453E-2</v>
      </c>
      <c r="AE174" s="15">
        <f t="shared" si="65"/>
        <v>-8.6450370489702499E-2</v>
      </c>
      <c r="AF174" s="15">
        <f t="shared" si="66"/>
        <v>-0.15634259056902489</v>
      </c>
      <c r="AG174" s="15">
        <f t="shared" si="67"/>
        <v>-0.22800410797629497</v>
      </c>
      <c r="AH174" s="106">
        <f t="shared" si="68"/>
        <v>-0.30402181361957148</v>
      </c>
    </row>
    <row r="175" spans="1:34" ht="15.75" x14ac:dyDescent="0.25">
      <c r="A175" s="24">
        <v>535</v>
      </c>
      <c r="B175" s="25" t="s">
        <v>168</v>
      </c>
      <c r="C175" s="24">
        <v>17</v>
      </c>
      <c r="D175" s="24">
        <v>23</v>
      </c>
      <c r="E175" s="30">
        <f>'Tasapainon muutos, pl. tasaus'!D168</f>
        <v>10419</v>
      </c>
      <c r="F175" s="62">
        <v>-126.25179727810142</v>
      </c>
      <c r="G175" s="31">
        <v>-76.213353126336898</v>
      </c>
      <c r="H175" s="59">
        <f t="shared" si="80"/>
        <v>50.038444151764523</v>
      </c>
      <c r="I175" s="62">
        <f t="shared" si="69"/>
        <v>-45.884541247278989</v>
      </c>
      <c r="J175" s="31">
        <f t="shared" si="70"/>
        <v>-34.578784446145384</v>
      </c>
      <c r="K175" s="31">
        <f t="shared" si="71"/>
        <v>-22.080168970283758</v>
      </c>
      <c r="L175" s="31">
        <f t="shared" si="72"/>
        <v>-9.2651553754413776</v>
      </c>
      <c r="M175" s="31">
        <f t="shared" si="73"/>
        <v>-5.6326935903231243</v>
      </c>
      <c r="N175" s="59">
        <f t="shared" si="74"/>
        <v>-81.846046716660027</v>
      </c>
      <c r="O175" s="82">
        <f t="shared" si="62"/>
        <v>44.405750561441394</v>
      </c>
      <c r="P175" s="31">
        <f>Taulukko5[[#This Row],[Tasaus 2023, €/asukas]]*Taulukko5[[#This Row],[Asukasluku 31.12.2022]]</f>
        <v>-478071.03525539977</v>
      </c>
      <c r="Q175" s="31">
        <f>Taulukko5[[#This Row],[Tasaus 2024, €/asukas]]*Taulukko5[[#This Row],[Asukasluku 31.12.2022]]</f>
        <v>-360276.35514438874</v>
      </c>
      <c r="R175" s="31">
        <f>Taulukko5[[#This Row],[Tasaus 2025, €/asukas]]*Taulukko5[[#This Row],[Asukasluku 31.12.2022]]</f>
        <v>-230053.28050138647</v>
      </c>
      <c r="S175" s="31">
        <f>Taulukko5[[#This Row],[Tasaus 2026, €/asukas]]*Taulukko5[[#This Row],[Asukasluku 31.12.2022]]</f>
        <v>-96533.653856723715</v>
      </c>
      <c r="T175" s="31">
        <f>Taulukko5[[#This Row],[Tasaus 2027, €/asukas]]*Taulukko5[[#This Row],[Asukasluku 31.12.2022]]</f>
        <v>-58687.034517576634</v>
      </c>
      <c r="U175" s="62">
        <f t="shared" si="75"/>
        <v>4.153902904485534</v>
      </c>
      <c r="V175" s="31">
        <f t="shared" si="76"/>
        <v>15.459659705619138</v>
      </c>
      <c r="W175" s="31">
        <f t="shared" si="77"/>
        <v>27.958275181480765</v>
      </c>
      <c r="X175" s="31">
        <f t="shared" si="78"/>
        <v>40.773288776323142</v>
      </c>
      <c r="Y175" s="94">
        <f t="shared" si="79"/>
        <v>44.405750561441401</v>
      </c>
      <c r="Z175" s="105">
        <v>22</v>
      </c>
      <c r="AA175" s="33">
        <f t="shared" si="81"/>
        <v>9.36</v>
      </c>
      <c r="AB175" s="32">
        <f t="shared" si="63"/>
        <v>-12.64</v>
      </c>
      <c r="AC175" s="31">
        <v>144.6917420644848</v>
      </c>
      <c r="AD175" s="15">
        <f t="shared" si="64"/>
        <v>-2.8708638414445677E-2</v>
      </c>
      <c r="AE175" s="15">
        <f t="shared" si="65"/>
        <v>-0.10684548741371314</v>
      </c>
      <c r="AF175" s="15">
        <f t="shared" si="66"/>
        <v>-0.19322647431406689</v>
      </c>
      <c r="AG175" s="15">
        <f t="shared" si="67"/>
        <v>-0.28179416595973877</v>
      </c>
      <c r="AH175" s="106">
        <f t="shared" si="68"/>
        <v>-0.30689899732944731</v>
      </c>
    </row>
    <row r="176" spans="1:34" ht="15.75" x14ac:dyDescent="0.25">
      <c r="A176" s="24">
        <v>536</v>
      </c>
      <c r="B176" s="25" t="s">
        <v>169</v>
      </c>
      <c r="C176" s="24">
        <v>6</v>
      </c>
      <c r="D176" s="24">
        <v>22</v>
      </c>
      <c r="E176" s="30">
        <f>'Tasapainon muutos, pl. tasaus'!D169</f>
        <v>35346</v>
      </c>
      <c r="F176" s="62">
        <v>298.22957073953489</v>
      </c>
      <c r="G176" s="31">
        <v>338.10353055576451</v>
      </c>
      <c r="H176" s="59">
        <f t="shared" si="80"/>
        <v>39.873959816229615</v>
      </c>
      <c r="I176" s="62">
        <f t="shared" si="69"/>
        <v>-35.720056911744081</v>
      </c>
      <c r="J176" s="31">
        <f t="shared" si="70"/>
        <v>-24.414300110610473</v>
      </c>
      <c r="K176" s="31">
        <f t="shared" si="71"/>
        <v>-11.91568463474885</v>
      </c>
      <c r="L176" s="31">
        <f t="shared" si="72"/>
        <v>-4.2267112236768547</v>
      </c>
      <c r="M176" s="31">
        <f t="shared" si="73"/>
        <v>-5.6326935903231243</v>
      </c>
      <c r="N176" s="59">
        <f t="shared" si="74"/>
        <v>332.47083696544138</v>
      </c>
      <c r="O176" s="82">
        <f t="shared" si="62"/>
        <v>34.241266225906486</v>
      </c>
      <c r="P176" s="31">
        <f>Taulukko5[[#This Row],[Tasaus 2023, €/asukas]]*Taulukko5[[#This Row],[Asukasluku 31.12.2022]]</f>
        <v>-1262561.1316025064</v>
      </c>
      <c r="Q176" s="31">
        <f>Taulukko5[[#This Row],[Tasaus 2024, €/asukas]]*Taulukko5[[#This Row],[Asukasluku 31.12.2022]]</f>
        <v>-862947.85170963779</v>
      </c>
      <c r="R176" s="31">
        <f>Taulukko5[[#This Row],[Tasaus 2025, €/asukas]]*Taulukko5[[#This Row],[Asukasluku 31.12.2022]]</f>
        <v>-421171.78909983282</v>
      </c>
      <c r="S176" s="31">
        <f>Taulukko5[[#This Row],[Tasaus 2026, €/asukas]]*Taulukko5[[#This Row],[Asukasluku 31.12.2022]]</f>
        <v>-149397.33491208209</v>
      </c>
      <c r="T176" s="31">
        <f>Taulukko5[[#This Row],[Tasaus 2027, €/asukas]]*Taulukko5[[#This Row],[Asukasluku 31.12.2022]]</f>
        <v>-199093.18764356116</v>
      </c>
      <c r="U176" s="62">
        <f t="shared" si="75"/>
        <v>4.153902904485534</v>
      </c>
      <c r="V176" s="31">
        <f t="shared" si="76"/>
        <v>15.459659705619142</v>
      </c>
      <c r="W176" s="31">
        <f t="shared" si="77"/>
        <v>27.958275181480765</v>
      </c>
      <c r="X176" s="31">
        <f t="shared" si="78"/>
        <v>35.647248592552756</v>
      </c>
      <c r="Y176" s="94">
        <f t="shared" si="79"/>
        <v>34.241266225906493</v>
      </c>
      <c r="Z176" s="105">
        <v>21</v>
      </c>
      <c r="AA176" s="33">
        <f t="shared" si="81"/>
        <v>8.36</v>
      </c>
      <c r="AB176" s="32">
        <f t="shared" si="63"/>
        <v>-12.64</v>
      </c>
      <c r="AC176" s="31">
        <v>197.77738259610581</v>
      </c>
      <c r="AD176" s="15">
        <f t="shared" si="64"/>
        <v>-2.1002921820279581E-2</v>
      </c>
      <c r="AE176" s="15">
        <f t="shared" si="65"/>
        <v>-7.8166974922457791E-2</v>
      </c>
      <c r="AF176" s="15">
        <f t="shared" si="66"/>
        <v>-0.14136234798180233</v>
      </c>
      <c r="AG176" s="15">
        <f t="shared" si="67"/>
        <v>-0.18023925751586239</v>
      </c>
      <c r="AH176" s="106">
        <f t="shared" si="68"/>
        <v>-0.17313034370483521</v>
      </c>
    </row>
    <row r="177" spans="1:34" ht="15.75" x14ac:dyDescent="0.25">
      <c r="A177" s="24">
        <v>538</v>
      </c>
      <c r="B177" s="25" t="s">
        <v>170</v>
      </c>
      <c r="C177" s="24">
        <v>2</v>
      </c>
      <c r="D177" s="24">
        <v>25</v>
      </c>
      <c r="E177" s="30">
        <f>'Tasapainon muutos, pl. tasaus'!D170</f>
        <v>4644</v>
      </c>
      <c r="F177" s="62">
        <v>-67.18239952283723</v>
      </c>
      <c r="G177" s="31">
        <v>-7.3322995763904162</v>
      </c>
      <c r="H177" s="59">
        <f t="shared" si="80"/>
        <v>59.850099946446811</v>
      </c>
      <c r="I177" s="62">
        <f t="shared" si="69"/>
        <v>-55.696197041961277</v>
      </c>
      <c r="J177" s="31">
        <f t="shared" si="70"/>
        <v>-44.390440240827672</v>
      </c>
      <c r="K177" s="31">
        <f t="shared" si="71"/>
        <v>-31.891824764966046</v>
      </c>
      <c r="L177" s="31">
        <f t="shared" si="72"/>
        <v>-19.076811170123666</v>
      </c>
      <c r="M177" s="31">
        <f t="shared" si="73"/>
        <v>-5.6326935903231243</v>
      </c>
      <c r="N177" s="59">
        <f t="shared" si="74"/>
        <v>-12.964993166713541</v>
      </c>
      <c r="O177" s="82">
        <f t="shared" si="62"/>
        <v>54.217406356123689</v>
      </c>
      <c r="P177" s="31">
        <f>Taulukko5[[#This Row],[Tasaus 2023, €/asukas]]*Taulukko5[[#This Row],[Asukasluku 31.12.2022]]</f>
        <v>-258653.13906286817</v>
      </c>
      <c r="Q177" s="31">
        <f>Taulukko5[[#This Row],[Tasaus 2024, €/asukas]]*Taulukko5[[#This Row],[Asukasluku 31.12.2022]]</f>
        <v>-206149.2044784037</v>
      </c>
      <c r="R177" s="31">
        <f>Taulukko5[[#This Row],[Tasaus 2025, €/asukas]]*Taulukko5[[#This Row],[Asukasluku 31.12.2022]]</f>
        <v>-148105.63420850231</v>
      </c>
      <c r="S177" s="31">
        <f>Taulukko5[[#This Row],[Tasaus 2026, €/asukas]]*Taulukko5[[#This Row],[Asukasluku 31.12.2022]]</f>
        <v>-88592.711074054299</v>
      </c>
      <c r="T177" s="31">
        <f>Taulukko5[[#This Row],[Tasaus 2027, €/asukas]]*Taulukko5[[#This Row],[Asukasluku 31.12.2022]]</f>
        <v>-26158.22903346059</v>
      </c>
      <c r="U177" s="62">
        <f t="shared" si="75"/>
        <v>4.153902904485534</v>
      </c>
      <c r="V177" s="31">
        <f t="shared" si="76"/>
        <v>15.459659705619138</v>
      </c>
      <c r="W177" s="31">
        <f t="shared" si="77"/>
        <v>27.958275181480765</v>
      </c>
      <c r="X177" s="31">
        <f t="shared" si="78"/>
        <v>40.773288776323142</v>
      </c>
      <c r="Y177" s="94">
        <f t="shared" si="79"/>
        <v>54.217406356123689</v>
      </c>
      <c r="Z177" s="105">
        <v>21.5</v>
      </c>
      <c r="AA177" s="33">
        <f t="shared" si="81"/>
        <v>8.86</v>
      </c>
      <c r="AB177" s="32">
        <f t="shared" si="63"/>
        <v>-12.64</v>
      </c>
      <c r="AC177" s="31">
        <v>188.49010340034326</v>
      </c>
      <c r="AD177" s="15">
        <f t="shared" si="64"/>
        <v>-2.2037777207129322E-2</v>
      </c>
      <c r="AE177" s="15">
        <f t="shared" si="65"/>
        <v>-8.2018415963110908E-2</v>
      </c>
      <c r="AF177" s="15">
        <f t="shared" si="66"/>
        <v>-0.148327549707471</v>
      </c>
      <c r="AG177" s="15">
        <f t="shared" si="67"/>
        <v>-0.21631527619104107</v>
      </c>
      <c r="AH177" s="106">
        <f t="shared" si="68"/>
        <v>-0.28764059957550508</v>
      </c>
    </row>
    <row r="178" spans="1:34" ht="15.75" x14ac:dyDescent="0.25">
      <c r="A178" s="24">
        <v>541</v>
      </c>
      <c r="B178" s="25" t="s">
        <v>171</v>
      </c>
      <c r="C178" s="24">
        <v>12</v>
      </c>
      <c r="D178" s="24">
        <v>24</v>
      </c>
      <c r="E178" s="30">
        <f>'Tasapainon muutos, pl. tasaus'!D171</f>
        <v>9243</v>
      </c>
      <c r="F178" s="62">
        <v>-136.19725460792651</v>
      </c>
      <c r="G178" s="31">
        <v>-330.905309132112</v>
      </c>
      <c r="H178" s="59">
        <f t="shared" si="80"/>
        <v>-194.70805452418548</v>
      </c>
      <c r="I178" s="62">
        <f t="shared" si="69"/>
        <v>198.86195742867102</v>
      </c>
      <c r="J178" s="31">
        <f t="shared" si="70"/>
        <v>180.16771422980463</v>
      </c>
      <c r="K178" s="31">
        <f t="shared" si="71"/>
        <v>162.66632970566624</v>
      </c>
      <c r="L178" s="31">
        <f t="shared" si="72"/>
        <v>145.48134330050863</v>
      </c>
      <c r="M178" s="31">
        <f t="shared" si="73"/>
        <v>129.07536093386236</v>
      </c>
      <c r="N178" s="59">
        <f t="shared" si="74"/>
        <v>-201.82994819824964</v>
      </c>
      <c r="O178" s="82">
        <f t="shared" si="62"/>
        <v>-65.632693590323129</v>
      </c>
      <c r="P178" s="31">
        <f>Taulukko5[[#This Row],[Tasaus 2023, €/asukas]]*Taulukko5[[#This Row],[Asukasluku 31.12.2022]]</f>
        <v>1838081.0725132062</v>
      </c>
      <c r="Q178" s="31">
        <f>Taulukko5[[#This Row],[Tasaus 2024, €/asukas]]*Taulukko5[[#This Row],[Asukasluku 31.12.2022]]</f>
        <v>1665290.1826260842</v>
      </c>
      <c r="R178" s="31">
        <f>Taulukko5[[#This Row],[Tasaus 2025, €/asukas]]*Taulukko5[[#This Row],[Asukasluku 31.12.2022]]</f>
        <v>1503524.885469473</v>
      </c>
      <c r="S178" s="31">
        <f>Taulukko5[[#This Row],[Tasaus 2026, €/asukas]]*Taulukko5[[#This Row],[Asukasluku 31.12.2022]]</f>
        <v>1344684.0561266013</v>
      </c>
      <c r="T178" s="31">
        <f>Taulukko5[[#This Row],[Tasaus 2027, €/asukas]]*Taulukko5[[#This Row],[Asukasluku 31.12.2022]]</f>
        <v>1193043.5611116898</v>
      </c>
      <c r="U178" s="62">
        <f t="shared" si="75"/>
        <v>4.153902904485534</v>
      </c>
      <c r="V178" s="31">
        <f t="shared" si="76"/>
        <v>-14.540340294380854</v>
      </c>
      <c r="W178" s="31">
        <f t="shared" si="77"/>
        <v>-32.041724818519242</v>
      </c>
      <c r="X178" s="31">
        <f t="shared" si="78"/>
        <v>-49.226711223676858</v>
      </c>
      <c r="Y178" s="94">
        <f t="shared" si="79"/>
        <v>-65.632693590323129</v>
      </c>
      <c r="Z178" s="105">
        <v>21</v>
      </c>
      <c r="AA178" s="33">
        <f t="shared" si="81"/>
        <v>8.36</v>
      </c>
      <c r="AB178" s="32">
        <f t="shared" si="63"/>
        <v>-12.64</v>
      </c>
      <c r="AC178" s="31">
        <v>144.68286779287121</v>
      </c>
      <c r="AD178" s="15">
        <f t="shared" si="64"/>
        <v>-2.87103992881333E-2</v>
      </c>
      <c r="AE178" s="15">
        <f t="shared" si="65"/>
        <v>0.10049801000072024</v>
      </c>
      <c r="AF178" s="15">
        <f t="shared" si="66"/>
        <v>0.22146177572586101</v>
      </c>
      <c r="AG178" s="15">
        <f t="shared" si="67"/>
        <v>0.34023870258191241</v>
      </c>
      <c r="AH178" s="106">
        <f t="shared" si="68"/>
        <v>0.45363141187029316</v>
      </c>
    </row>
    <row r="179" spans="1:34" ht="15.75" x14ac:dyDescent="0.25">
      <c r="A179" s="24">
        <v>543</v>
      </c>
      <c r="B179" s="25" t="s">
        <v>172</v>
      </c>
      <c r="C179" s="24">
        <v>35</v>
      </c>
      <c r="D179" s="24">
        <v>21</v>
      </c>
      <c r="E179" s="30">
        <f>'Tasapainon muutos, pl. tasaus'!D172</f>
        <v>44458</v>
      </c>
      <c r="F179" s="62">
        <v>223.57823005052245</v>
      </c>
      <c r="G179" s="31">
        <v>141.71931270985334</v>
      </c>
      <c r="H179" s="59">
        <f t="shared" si="80"/>
        <v>-81.858917340669109</v>
      </c>
      <c r="I179" s="62">
        <f t="shared" si="69"/>
        <v>86.012820245154643</v>
      </c>
      <c r="J179" s="31">
        <f t="shared" si="70"/>
        <v>67.318577046288254</v>
      </c>
      <c r="K179" s="31">
        <f t="shared" si="71"/>
        <v>49.817192522149874</v>
      </c>
      <c r="L179" s="31">
        <f t="shared" si="72"/>
        <v>32.632206116992251</v>
      </c>
      <c r="M179" s="31">
        <f t="shared" si="73"/>
        <v>16.226223750345984</v>
      </c>
      <c r="N179" s="59">
        <f t="shared" si="74"/>
        <v>157.94553646019932</v>
      </c>
      <c r="O179" s="82">
        <f t="shared" si="62"/>
        <v>-65.632693590323129</v>
      </c>
      <c r="P179" s="31">
        <f>Taulukko5[[#This Row],[Tasaus 2023, €/asukas]]*Taulukko5[[#This Row],[Asukasluku 31.12.2022]]</f>
        <v>3823957.962459085</v>
      </c>
      <c r="Q179" s="31">
        <f>Taulukko5[[#This Row],[Tasaus 2024, €/asukas]]*Taulukko5[[#This Row],[Asukasluku 31.12.2022]]</f>
        <v>2992849.2983238832</v>
      </c>
      <c r="R179" s="31">
        <f>Taulukko5[[#This Row],[Tasaus 2025, €/asukas]]*Taulukko5[[#This Row],[Asukasluku 31.12.2022]]</f>
        <v>2214772.7451497391</v>
      </c>
      <c r="S179" s="31">
        <f>Taulukko5[[#This Row],[Tasaus 2026, €/asukas]]*Taulukko5[[#This Row],[Asukasluku 31.12.2022]]</f>
        <v>1450762.6195492414</v>
      </c>
      <c r="T179" s="31">
        <f>Taulukko5[[#This Row],[Tasaus 2027, €/asukas]]*Taulukko5[[#This Row],[Asukasluku 31.12.2022]]</f>
        <v>721385.45549288171</v>
      </c>
      <c r="U179" s="62">
        <f t="shared" si="75"/>
        <v>4.153902904485534</v>
      </c>
      <c r="V179" s="31">
        <f t="shared" si="76"/>
        <v>-14.540340294380854</v>
      </c>
      <c r="W179" s="31">
        <f t="shared" si="77"/>
        <v>-32.041724818519235</v>
      </c>
      <c r="X179" s="31">
        <f t="shared" si="78"/>
        <v>-49.226711223676858</v>
      </c>
      <c r="Y179" s="94">
        <f t="shared" si="79"/>
        <v>-65.632693590323129</v>
      </c>
      <c r="Z179" s="105">
        <v>19.75</v>
      </c>
      <c r="AA179" s="33">
        <f t="shared" si="81"/>
        <v>7.1099999999999994</v>
      </c>
      <c r="AB179" s="32">
        <f t="shared" si="63"/>
        <v>-12.64</v>
      </c>
      <c r="AC179" s="31">
        <v>228.15245863083453</v>
      </c>
      <c r="AD179" s="15">
        <f t="shared" si="64"/>
        <v>-1.8206697965972036E-2</v>
      </c>
      <c r="AE179" s="15">
        <f t="shared" si="65"/>
        <v>6.3730806942159962E-2</v>
      </c>
      <c r="AF179" s="15">
        <f t="shared" si="66"/>
        <v>0.14043997163477787</v>
      </c>
      <c r="AG179" s="15">
        <f t="shared" si="67"/>
        <v>0.21576235259129453</v>
      </c>
      <c r="AH179" s="106">
        <f t="shared" si="68"/>
        <v>0.28767033230407163</v>
      </c>
    </row>
    <row r="180" spans="1:34" ht="15.75" x14ac:dyDescent="0.25">
      <c r="A180" s="24">
        <v>545</v>
      </c>
      <c r="B180" s="25" t="s">
        <v>173</v>
      </c>
      <c r="C180" s="24">
        <v>15</v>
      </c>
      <c r="D180" s="24">
        <v>24</v>
      </c>
      <c r="E180" s="30">
        <f>'Tasapainon muutos, pl. tasaus'!D173</f>
        <v>9584</v>
      </c>
      <c r="F180" s="62">
        <v>637.51716293903758</v>
      </c>
      <c r="G180" s="31">
        <v>474.23017960197632</v>
      </c>
      <c r="H180" s="59">
        <f t="shared" si="80"/>
        <v>-163.28698333706126</v>
      </c>
      <c r="I180" s="62">
        <f t="shared" si="69"/>
        <v>167.44088624154679</v>
      </c>
      <c r="J180" s="31">
        <f t="shared" si="70"/>
        <v>148.7466430426804</v>
      </c>
      <c r="K180" s="31">
        <f t="shared" si="71"/>
        <v>131.24525851854202</v>
      </c>
      <c r="L180" s="31">
        <f t="shared" si="72"/>
        <v>114.0602721133844</v>
      </c>
      <c r="M180" s="31">
        <f t="shared" si="73"/>
        <v>97.654289746738129</v>
      </c>
      <c r="N180" s="59">
        <f t="shared" si="74"/>
        <v>571.88446934871445</v>
      </c>
      <c r="O180" s="82">
        <f t="shared" si="62"/>
        <v>-65.632693590323129</v>
      </c>
      <c r="P180" s="31">
        <f>Taulukko5[[#This Row],[Tasaus 2023, €/asukas]]*Taulukko5[[#This Row],[Asukasluku 31.12.2022]]</f>
        <v>1604753.4537389844</v>
      </c>
      <c r="Q180" s="31">
        <f>Taulukko5[[#This Row],[Tasaus 2024, €/asukas]]*Taulukko5[[#This Row],[Asukasluku 31.12.2022]]</f>
        <v>1425587.826921049</v>
      </c>
      <c r="R180" s="31">
        <f>Taulukko5[[#This Row],[Tasaus 2025, €/asukas]]*Taulukko5[[#This Row],[Asukasluku 31.12.2022]]</f>
        <v>1257854.5576417067</v>
      </c>
      <c r="S180" s="31">
        <f>Taulukko5[[#This Row],[Tasaus 2026, €/asukas]]*Taulukko5[[#This Row],[Asukasluku 31.12.2022]]</f>
        <v>1093153.6479346761</v>
      </c>
      <c r="T180" s="31">
        <f>Taulukko5[[#This Row],[Tasaus 2027, €/asukas]]*Taulukko5[[#This Row],[Asukasluku 31.12.2022]]</f>
        <v>935918.71293273824</v>
      </c>
      <c r="U180" s="62">
        <f t="shared" si="75"/>
        <v>4.153902904485534</v>
      </c>
      <c r="V180" s="31">
        <f t="shared" si="76"/>
        <v>-14.540340294380854</v>
      </c>
      <c r="W180" s="31">
        <f t="shared" si="77"/>
        <v>-32.041724818519242</v>
      </c>
      <c r="X180" s="31">
        <f t="shared" si="78"/>
        <v>-49.226711223676858</v>
      </c>
      <c r="Y180" s="94">
        <f t="shared" si="79"/>
        <v>-65.632693590323129</v>
      </c>
      <c r="Z180" s="105">
        <v>21</v>
      </c>
      <c r="AA180" s="33">
        <f t="shared" si="81"/>
        <v>8.36</v>
      </c>
      <c r="AB180" s="32">
        <f t="shared" si="63"/>
        <v>-12.64</v>
      </c>
      <c r="AC180" s="31">
        <v>157.73894471945846</v>
      </c>
      <c r="AD180" s="15">
        <f t="shared" si="64"/>
        <v>-2.6334035084825277E-2</v>
      </c>
      <c r="AE180" s="15">
        <f t="shared" si="65"/>
        <v>9.2179774121356722E-2</v>
      </c>
      <c r="AF180" s="15">
        <f t="shared" si="66"/>
        <v>0.20313135019069656</v>
      </c>
      <c r="AG180" s="15">
        <f t="shared" si="67"/>
        <v>0.31207709238341519</v>
      </c>
      <c r="AH180" s="106">
        <f t="shared" si="68"/>
        <v>0.41608426953186511</v>
      </c>
    </row>
    <row r="181" spans="1:34" ht="15.75" x14ac:dyDescent="0.25">
      <c r="A181" s="24">
        <v>560</v>
      </c>
      <c r="B181" s="25" t="s">
        <v>174</v>
      </c>
      <c r="C181" s="24">
        <v>7</v>
      </c>
      <c r="D181" s="24">
        <v>23</v>
      </c>
      <c r="E181" s="30">
        <f>'Tasapainon muutos, pl. tasaus'!D174</f>
        <v>15735</v>
      </c>
      <c r="F181" s="62">
        <v>-163.6568071073394</v>
      </c>
      <c r="G181" s="31">
        <v>-161.82812051382004</v>
      </c>
      <c r="H181" s="59">
        <f t="shared" si="80"/>
        <v>1.8286865935193646</v>
      </c>
      <c r="I181" s="62">
        <f t="shared" si="69"/>
        <v>2.3252163109661694</v>
      </c>
      <c r="J181" s="31">
        <f t="shared" si="70"/>
        <v>0.45965970561914199</v>
      </c>
      <c r="K181" s="31">
        <f t="shared" si="71"/>
        <v>-2.0417248185192354</v>
      </c>
      <c r="L181" s="31">
        <f t="shared" si="72"/>
        <v>-4.2267112236768547</v>
      </c>
      <c r="M181" s="31">
        <f t="shared" si="73"/>
        <v>-5.6326935903231243</v>
      </c>
      <c r="N181" s="59">
        <f t="shared" si="74"/>
        <v>-167.46081410414317</v>
      </c>
      <c r="O181" s="82">
        <f t="shared" si="62"/>
        <v>-3.8040069968037642</v>
      </c>
      <c r="P181" s="31">
        <f>Taulukko5[[#This Row],[Tasaus 2023, €/asukas]]*Taulukko5[[#This Row],[Asukasluku 31.12.2022]]</f>
        <v>36587.278653052679</v>
      </c>
      <c r="Q181" s="31">
        <f>Taulukko5[[#This Row],[Tasaus 2024, €/asukas]]*Taulukko5[[#This Row],[Asukasluku 31.12.2022]]</f>
        <v>7232.7454679171988</v>
      </c>
      <c r="R181" s="31">
        <f>Taulukko5[[#This Row],[Tasaus 2025, €/asukas]]*Taulukko5[[#This Row],[Asukasluku 31.12.2022]]</f>
        <v>-32126.54001940017</v>
      </c>
      <c r="S181" s="31">
        <f>Taulukko5[[#This Row],[Tasaus 2026, €/asukas]]*Taulukko5[[#This Row],[Asukasluku 31.12.2022]]</f>
        <v>-66507.301104555314</v>
      </c>
      <c r="T181" s="31">
        <f>Taulukko5[[#This Row],[Tasaus 2027, €/asukas]]*Taulukko5[[#This Row],[Asukasluku 31.12.2022]]</f>
        <v>-88630.433643734359</v>
      </c>
      <c r="U181" s="62">
        <f t="shared" si="75"/>
        <v>4.153902904485534</v>
      </c>
      <c r="V181" s="31">
        <f t="shared" si="76"/>
        <v>2.2883462991385066</v>
      </c>
      <c r="W181" s="31">
        <f t="shared" si="77"/>
        <v>-0.2130382249998708</v>
      </c>
      <c r="X181" s="31">
        <f t="shared" si="78"/>
        <v>-2.3980246301574901</v>
      </c>
      <c r="Y181" s="94">
        <f t="shared" si="79"/>
        <v>-3.8040069968037598</v>
      </c>
      <c r="Z181" s="105">
        <v>21.25</v>
      </c>
      <c r="AA181" s="33">
        <f t="shared" si="81"/>
        <v>8.61</v>
      </c>
      <c r="AB181" s="32">
        <f t="shared" si="63"/>
        <v>-12.64</v>
      </c>
      <c r="AC181" s="31">
        <v>172.20166464608752</v>
      </c>
      <c r="AD181" s="15">
        <f t="shared" si="64"/>
        <v>-2.4122315617695813E-2</v>
      </c>
      <c r="AE181" s="15">
        <f t="shared" si="65"/>
        <v>-1.3288758293025588E-2</v>
      </c>
      <c r="AF181" s="15">
        <f t="shared" si="66"/>
        <v>1.2371438187761508E-3</v>
      </c>
      <c r="AG181" s="15">
        <f t="shared" si="67"/>
        <v>1.3925676241782916E-2</v>
      </c>
      <c r="AH181" s="106">
        <f t="shared" si="68"/>
        <v>2.2090419419706742E-2</v>
      </c>
    </row>
    <row r="182" spans="1:34" ht="15.75" x14ac:dyDescent="0.25">
      <c r="A182" s="24">
        <v>561</v>
      </c>
      <c r="B182" s="25" t="s">
        <v>175</v>
      </c>
      <c r="C182" s="24">
        <v>2</v>
      </c>
      <c r="D182" s="24">
        <v>26</v>
      </c>
      <c r="E182" s="30">
        <f>'Tasapainon muutos, pl. tasaus'!D175</f>
        <v>1317</v>
      </c>
      <c r="F182" s="62">
        <v>53.158581235032351</v>
      </c>
      <c r="G182" s="31">
        <v>-201.37815077272234</v>
      </c>
      <c r="H182" s="59">
        <f t="shared" si="80"/>
        <v>-254.53673200775469</v>
      </c>
      <c r="I182" s="62">
        <f t="shared" si="69"/>
        <v>258.69063491224023</v>
      </c>
      <c r="J182" s="31">
        <f t="shared" si="70"/>
        <v>239.99639171337384</v>
      </c>
      <c r="K182" s="31">
        <f t="shared" si="71"/>
        <v>222.49500718923545</v>
      </c>
      <c r="L182" s="31">
        <f t="shared" si="72"/>
        <v>205.31002078407784</v>
      </c>
      <c r="M182" s="31">
        <f t="shared" si="73"/>
        <v>188.90403841743156</v>
      </c>
      <c r="N182" s="59">
        <f t="shared" si="74"/>
        <v>-12.474112355290771</v>
      </c>
      <c r="O182" s="82">
        <f t="shared" si="62"/>
        <v>-65.632693590323129</v>
      </c>
      <c r="P182" s="31">
        <f>Taulukko5[[#This Row],[Tasaus 2023, €/asukas]]*Taulukko5[[#This Row],[Asukasluku 31.12.2022]]</f>
        <v>340695.56617942039</v>
      </c>
      <c r="Q182" s="31">
        <f>Taulukko5[[#This Row],[Tasaus 2024, €/asukas]]*Taulukko5[[#This Row],[Asukasluku 31.12.2022]]</f>
        <v>316075.24788651336</v>
      </c>
      <c r="R182" s="31">
        <f>Taulukko5[[#This Row],[Tasaus 2025, €/asukas]]*Taulukko5[[#This Row],[Asukasluku 31.12.2022]]</f>
        <v>293025.92446822306</v>
      </c>
      <c r="S182" s="31">
        <f>Taulukko5[[#This Row],[Tasaus 2026, €/asukas]]*Taulukko5[[#This Row],[Asukasluku 31.12.2022]]</f>
        <v>270393.29737263051</v>
      </c>
      <c r="T182" s="31">
        <f>Taulukko5[[#This Row],[Tasaus 2027, €/asukas]]*Taulukko5[[#This Row],[Asukasluku 31.12.2022]]</f>
        <v>248786.61859575738</v>
      </c>
      <c r="U182" s="62">
        <f t="shared" si="75"/>
        <v>4.153902904485534</v>
      </c>
      <c r="V182" s="31">
        <f t="shared" si="76"/>
        <v>-14.540340294380854</v>
      </c>
      <c r="W182" s="31">
        <f t="shared" si="77"/>
        <v>-32.041724818519242</v>
      </c>
      <c r="X182" s="31">
        <f t="shared" si="78"/>
        <v>-49.226711223676858</v>
      </c>
      <c r="Y182" s="94">
        <f t="shared" si="79"/>
        <v>-65.632693590323129</v>
      </c>
      <c r="Z182" s="105">
        <v>21</v>
      </c>
      <c r="AA182" s="33">
        <f t="shared" si="81"/>
        <v>8.36</v>
      </c>
      <c r="AB182" s="32">
        <f t="shared" si="63"/>
        <v>-12.64</v>
      </c>
      <c r="AC182" s="31">
        <v>155.63680492285965</v>
      </c>
      <c r="AD182" s="15">
        <f t="shared" si="64"/>
        <v>-2.6689721024177979E-2</v>
      </c>
      <c r="AE182" s="15">
        <f t="shared" si="65"/>
        <v>9.342481877334656E-2</v>
      </c>
      <c r="AF182" s="15">
        <f t="shared" si="66"/>
        <v>0.20587498461177298</v>
      </c>
      <c r="AG182" s="15">
        <f t="shared" si="67"/>
        <v>0.316292224375049</v>
      </c>
      <c r="AH182" s="106">
        <f t="shared" si="68"/>
        <v>0.42170419537238341</v>
      </c>
    </row>
    <row r="183" spans="1:34" ht="15.75" x14ac:dyDescent="0.25">
      <c r="A183" s="24">
        <v>562</v>
      </c>
      <c r="B183" s="25" t="s">
        <v>176</v>
      </c>
      <c r="C183" s="24">
        <v>6</v>
      </c>
      <c r="D183" s="24">
        <v>24</v>
      </c>
      <c r="E183" s="30">
        <f>'Tasapainon muutos, pl. tasaus'!D176</f>
        <v>8935</v>
      </c>
      <c r="F183" s="62">
        <v>87.274571159371931</v>
      </c>
      <c r="G183" s="31">
        <v>103.19919559950594</v>
      </c>
      <c r="H183" s="59">
        <f t="shared" si="80"/>
        <v>15.924624440134011</v>
      </c>
      <c r="I183" s="62">
        <f t="shared" si="69"/>
        <v>-11.770721535648477</v>
      </c>
      <c r="J183" s="31">
        <f t="shared" si="70"/>
        <v>-0.46496473451486869</v>
      </c>
      <c r="K183" s="31">
        <f t="shared" si="71"/>
        <v>-2.0417248185192354</v>
      </c>
      <c r="L183" s="31">
        <f t="shared" si="72"/>
        <v>-4.2267112236768547</v>
      </c>
      <c r="M183" s="31">
        <f t="shared" si="73"/>
        <v>-5.6326935903231243</v>
      </c>
      <c r="N183" s="59">
        <f t="shared" si="74"/>
        <v>97.566502009182813</v>
      </c>
      <c r="O183" s="82">
        <f t="shared" si="62"/>
        <v>10.291930849810882</v>
      </c>
      <c r="P183" s="31">
        <f>Taulukko5[[#This Row],[Tasaus 2023, €/asukas]]*Taulukko5[[#This Row],[Asukasluku 31.12.2022]]</f>
        <v>-105171.39692101914</v>
      </c>
      <c r="Q183" s="31">
        <f>Taulukko5[[#This Row],[Tasaus 2024, €/asukas]]*Taulukko5[[#This Row],[Asukasluku 31.12.2022]]</f>
        <v>-4154.4599028903522</v>
      </c>
      <c r="R183" s="31">
        <f>Taulukko5[[#This Row],[Tasaus 2025, €/asukas]]*Taulukko5[[#This Row],[Asukasluku 31.12.2022]]</f>
        <v>-18242.811253469368</v>
      </c>
      <c r="S183" s="31">
        <f>Taulukko5[[#This Row],[Tasaus 2026, €/asukas]]*Taulukko5[[#This Row],[Asukasluku 31.12.2022]]</f>
        <v>-37765.664783552696</v>
      </c>
      <c r="T183" s="31">
        <f>Taulukko5[[#This Row],[Tasaus 2027, €/asukas]]*Taulukko5[[#This Row],[Asukasluku 31.12.2022]]</f>
        <v>-50328.117229537114</v>
      </c>
      <c r="U183" s="62">
        <f t="shared" si="75"/>
        <v>4.153902904485534</v>
      </c>
      <c r="V183" s="31">
        <f t="shared" si="76"/>
        <v>15.459659705619142</v>
      </c>
      <c r="W183" s="31">
        <f t="shared" si="77"/>
        <v>13.882899621614776</v>
      </c>
      <c r="X183" s="31">
        <f t="shared" si="78"/>
        <v>11.697913216457156</v>
      </c>
      <c r="Y183" s="94">
        <f t="shared" si="79"/>
        <v>10.291930849810885</v>
      </c>
      <c r="Z183" s="105">
        <v>22</v>
      </c>
      <c r="AA183" s="33">
        <f t="shared" si="81"/>
        <v>9.36</v>
      </c>
      <c r="AB183" s="32">
        <f t="shared" si="63"/>
        <v>-12.64</v>
      </c>
      <c r="AC183" s="31">
        <v>168.22051397349682</v>
      </c>
      <c r="AD183" s="15">
        <f t="shared" si="64"/>
        <v>-2.4693200646979253E-2</v>
      </c>
      <c r="AE183" s="15">
        <f t="shared" si="65"/>
        <v>-9.1901156050770441E-2</v>
      </c>
      <c r="AF183" s="15">
        <f t="shared" si="66"/>
        <v>-8.2527982430264296E-2</v>
      </c>
      <c r="AG183" s="15">
        <f t="shared" si="67"/>
        <v>-6.9539159880941545E-2</v>
      </c>
      <c r="AH183" s="106">
        <f t="shared" si="68"/>
        <v>-6.1181187755926021E-2</v>
      </c>
    </row>
    <row r="184" spans="1:34" ht="15.75" x14ac:dyDescent="0.25">
      <c r="A184" s="24">
        <v>563</v>
      </c>
      <c r="B184" s="25" t="s">
        <v>177</v>
      </c>
      <c r="C184" s="24">
        <v>17</v>
      </c>
      <c r="D184" s="24">
        <v>24</v>
      </c>
      <c r="E184" s="30">
        <f>'Tasapainon muutos, pl. tasaus'!D177</f>
        <v>7025</v>
      </c>
      <c r="F184" s="62">
        <v>-690.0884654261198</v>
      </c>
      <c r="G184" s="31">
        <v>-531.13622203403679</v>
      </c>
      <c r="H184" s="59">
        <f t="shared" si="80"/>
        <v>158.95224339208301</v>
      </c>
      <c r="I184" s="62">
        <f t="shared" si="69"/>
        <v>-154.79834048759747</v>
      </c>
      <c r="J184" s="31">
        <f t="shared" si="70"/>
        <v>-143.49258368646386</v>
      </c>
      <c r="K184" s="31">
        <f t="shared" si="71"/>
        <v>-130.99396821060225</v>
      </c>
      <c r="L184" s="31">
        <f t="shared" si="72"/>
        <v>-118.17895461575986</v>
      </c>
      <c r="M184" s="31">
        <f t="shared" si="73"/>
        <v>-104.58493698240613</v>
      </c>
      <c r="N184" s="59">
        <f t="shared" si="74"/>
        <v>-635.72115901644293</v>
      </c>
      <c r="O184" s="82">
        <f t="shared" si="62"/>
        <v>54.367306409676871</v>
      </c>
      <c r="P184" s="31">
        <f>Taulukko5[[#This Row],[Tasaus 2023, €/asukas]]*Taulukko5[[#This Row],[Asukasluku 31.12.2022]]</f>
        <v>-1087458.3419253721</v>
      </c>
      <c r="Q184" s="31">
        <f>Taulukko5[[#This Row],[Tasaus 2024, €/asukas]]*Taulukko5[[#This Row],[Asukasluku 31.12.2022]]</f>
        <v>-1008035.4003974086</v>
      </c>
      <c r="R184" s="31">
        <f>Taulukko5[[#This Row],[Tasaus 2025, €/asukas]]*Taulukko5[[#This Row],[Asukasluku 31.12.2022]]</f>
        <v>-920232.62667948077</v>
      </c>
      <c r="S184" s="31">
        <f>Taulukko5[[#This Row],[Tasaus 2026, €/asukas]]*Taulukko5[[#This Row],[Asukasluku 31.12.2022]]</f>
        <v>-830207.15617571305</v>
      </c>
      <c r="T184" s="31">
        <f>Taulukko5[[#This Row],[Tasaus 2027, €/asukas]]*Taulukko5[[#This Row],[Asukasluku 31.12.2022]]</f>
        <v>-734709.18230140314</v>
      </c>
      <c r="U184" s="62">
        <f t="shared" si="75"/>
        <v>4.153902904485534</v>
      </c>
      <c r="V184" s="31">
        <f t="shared" si="76"/>
        <v>15.459659705619146</v>
      </c>
      <c r="W184" s="31">
        <f t="shared" si="77"/>
        <v>27.958275181480758</v>
      </c>
      <c r="X184" s="31">
        <f t="shared" si="78"/>
        <v>40.773288776323142</v>
      </c>
      <c r="Y184" s="94">
        <f t="shared" si="79"/>
        <v>54.367306409676871</v>
      </c>
      <c r="Z184" s="105">
        <v>22</v>
      </c>
      <c r="AA184" s="33">
        <f t="shared" si="81"/>
        <v>9.36</v>
      </c>
      <c r="AB184" s="32">
        <f t="shared" si="63"/>
        <v>-12.64</v>
      </c>
      <c r="AC184" s="31">
        <v>158.19436740012793</v>
      </c>
      <c r="AD184" s="15">
        <f t="shared" si="64"/>
        <v>-2.6258222544541587E-2</v>
      </c>
      <c r="AE184" s="15">
        <f t="shared" si="65"/>
        <v>-9.7725727911135749E-2</v>
      </c>
      <c r="AF184" s="15">
        <f t="shared" si="66"/>
        <v>-0.1767336956490029</v>
      </c>
      <c r="AG184" s="15">
        <f t="shared" si="67"/>
        <v>-0.25774172270744306</v>
      </c>
      <c r="AH184" s="106">
        <f t="shared" si="68"/>
        <v>-0.34367409727151199</v>
      </c>
    </row>
    <row r="185" spans="1:34" ht="15.75" x14ac:dyDescent="0.25">
      <c r="A185" s="24">
        <v>564</v>
      </c>
      <c r="B185" s="25" t="s">
        <v>178</v>
      </c>
      <c r="C185" s="24">
        <v>17</v>
      </c>
      <c r="D185" s="24">
        <v>20</v>
      </c>
      <c r="E185" s="30">
        <f>'Tasapainon muutos, pl. tasaus'!D178</f>
        <v>211848</v>
      </c>
      <c r="F185" s="62">
        <v>218.19405056244094</v>
      </c>
      <c r="G185" s="31">
        <v>257.79848670528827</v>
      </c>
      <c r="H185" s="59">
        <f t="shared" si="80"/>
        <v>39.604436142847334</v>
      </c>
      <c r="I185" s="62">
        <f t="shared" si="69"/>
        <v>-35.4505332383618</v>
      </c>
      <c r="J185" s="31">
        <f t="shared" si="70"/>
        <v>-24.144776437228192</v>
      </c>
      <c r="K185" s="31">
        <f t="shared" si="71"/>
        <v>-11.646160961366569</v>
      </c>
      <c r="L185" s="31">
        <f t="shared" si="72"/>
        <v>-4.2267112236768547</v>
      </c>
      <c r="M185" s="31">
        <f t="shared" si="73"/>
        <v>-5.6326935903231243</v>
      </c>
      <c r="N185" s="59">
        <f t="shared" si="74"/>
        <v>252.16579311496514</v>
      </c>
      <c r="O185" s="82">
        <f t="shared" si="62"/>
        <v>33.971742552524205</v>
      </c>
      <c r="P185" s="31">
        <f>Taulukko5[[#This Row],[Tasaus 2023, €/asukas]]*Taulukko5[[#This Row],[Asukasluku 31.12.2022]]</f>
        <v>-7510124.5654804707</v>
      </c>
      <c r="Q185" s="31">
        <f>Taulukko5[[#This Row],[Tasaus 2024, €/asukas]]*Taulukko5[[#This Row],[Asukasluku 31.12.2022]]</f>
        <v>-5115022.5986739183</v>
      </c>
      <c r="R185" s="31">
        <f>Taulukko5[[#This Row],[Tasaus 2025, €/asukas]]*Taulukko5[[#This Row],[Asukasluku 31.12.2022]]</f>
        <v>-2467215.907343585</v>
      </c>
      <c r="S185" s="31">
        <f>Taulukko5[[#This Row],[Tasaus 2026, €/asukas]]*Taulukko5[[#This Row],[Asukasluku 31.12.2022]]</f>
        <v>-895420.31931349437</v>
      </c>
      <c r="T185" s="31">
        <f>Taulukko5[[#This Row],[Tasaus 2027, €/asukas]]*Taulukko5[[#This Row],[Asukasluku 31.12.2022]]</f>
        <v>-1193274.8717227732</v>
      </c>
      <c r="U185" s="62">
        <f t="shared" si="75"/>
        <v>4.153902904485534</v>
      </c>
      <c r="V185" s="31">
        <f t="shared" si="76"/>
        <v>15.459659705619142</v>
      </c>
      <c r="W185" s="31">
        <f t="shared" si="77"/>
        <v>27.958275181480765</v>
      </c>
      <c r="X185" s="31">
        <f t="shared" si="78"/>
        <v>35.377724919170475</v>
      </c>
      <c r="Y185" s="94">
        <f t="shared" si="79"/>
        <v>33.971742552524212</v>
      </c>
      <c r="Z185" s="105">
        <v>20.5</v>
      </c>
      <c r="AA185" s="33">
        <f t="shared" si="81"/>
        <v>7.8599999999999994</v>
      </c>
      <c r="AB185" s="32">
        <f t="shared" si="63"/>
        <v>-12.64</v>
      </c>
      <c r="AC185" s="31">
        <v>192.39046513159172</v>
      </c>
      <c r="AD185" s="15">
        <f t="shared" si="64"/>
        <v>-2.1591001932680692E-2</v>
      </c>
      <c r="AE185" s="15">
        <f t="shared" si="65"/>
        <v>-8.0355643898698426E-2</v>
      </c>
      <c r="AF185" s="15">
        <f t="shared" si="66"/>
        <v>-0.14532048229291297</v>
      </c>
      <c r="AG185" s="15">
        <f t="shared" si="67"/>
        <v>-0.18388502203044588</v>
      </c>
      <c r="AH185" s="106">
        <f t="shared" si="68"/>
        <v>-0.17657705920762826</v>
      </c>
    </row>
    <row r="186" spans="1:34" ht="15.75" x14ac:dyDescent="0.25">
      <c r="A186" s="24">
        <v>576</v>
      </c>
      <c r="B186" s="25" t="s">
        <v>179</v>
      </c>
      <c r="C186" s="24">
        <v>7</v>
      </c>
      <c r="D186" s="24">
        <v>25</v>
      </c>
      <c r="E186" s="30">
        <f>'Tasapainon muutos, pl. tasaus'!D179</f>
        <v>2750</v>
      </c>
      <c r="F186" s="62">
        <v>199.3174722593088</v>
      </c>
      <c r="G186" s="31">
        <v>51.648656690876933</v>
      </c>
      <c r="H186" s="59">
        <f t="shared" si="80"/>
        <v>-147.66881556843185</v>
      </c>
      <c r="I186" s="62">
        <f t="shared" si="69"/>
        <v>151.82271847291739</v>
      </c>
      <c r="J186" s="31">
        <f t="shared" si="70"/>
        <v>133.128475274051</v>
      </c>
      <c r="K186" s="31">
        <f t="shared" si="71"/>
        <v>115.62709074991261</v>
      </c>
      <c r="L186" s="31">
        <f t="shared" si="72"/>
        <v>98.442104344754995</v>
      </c>
      <c r="M186" s="31">
        <f t="shared" si="73"/>
        <v>82.036121978108724</v>
      </c>
      <c r="N186" s="59">
        <f t="shared" si="74"/>
        <v>133.68477866898564</v>
      </c>
      <c r="O186" s="82">
        <f t="shared" si="62"/>
        <v>-65.632693590323157</v>
      </c>
      <c r="P186" s="31">
        <f>Taulukko5[[#This Row],[Tasaus 2023, €/asukas]]*Taulukko5[[#This Row],[Asukasluku 31.12.2022]]</f>
        <v>417512.47580052284</v>
      </c>
      <c r="Q186" s="31">
        <f>Taulukko5[[#This Row],[Tasaus 2024, €/asukas]]*Taulukko5[[#This Row],[Asukasluku 31.12.2022]]</f>
        <v>366103.30700364022</v>
      </c>
      <c r="R186" s="31">
        <f>Taulukko5[[#This Row],[Tasaus 2025, €/asukas]]*Taulukko5[[#This Row],[Asukasluku 31.12.2022]]</f>
        <v>317974.49956225971</v>
      </c>
      <c r="S186" s="31">
        <f>Taulukko5[[#This Row],[Tasaus 2026, €/asukas]]*Taulukko5[[#This Row],[Asukasluku 31.12.2022]]</f>
        <v>270715.78694807622</v>
      </c>
      <c r="T186" s="31">
        <f>Taulukko5[[#This Row],[Tasaus 2027, €/asukas]]*Taulukko5[[#This Row],[Asukasluku 31.12.2022]]</f>
        <v>225599.335439799</v>
      </c>
      <c r="U186" s="62">
        <f t="shared" si="75"/>
        <v>4.153902904485534</v>
      </c>
      <c r="V186" s="31">
        <f t="shared" si="76"/>
        <v>-14.540340294380854</v>
      </c>
      <c r="W186" s="31">
        <f t="shared" si="77"/>
        <v>-32.041724818519242</v>
      </c>
      <c r="X186" s="31">
        <f t="shared" si="78"/>
        <v>-49.226711223676858</v>
      </c>
      <c r="Y186" s="94">
        <f t="shared" si="79"/>
        <v>-65.632693590323129</v>
      </c>
      <c r="Z186" s="105">
        <v>21</v>
      </c>
      <c r="AA186" s="33">
        <f t="shared" si="81"/>
        <v>8.36</v>
      </c>
      <c r="AB186" s="32">
        <f t="shared" si="63"/>
        <v>-12.64</v>
      </c>
      <c r="AC186" s="31">
        <v>146.57496701265345</v>
      </c>
      <c r="AD186" s="15">
        <f t="shared" si="64"/>
        <v>-2.8339783996860379E-2</v>
      </c>
      <c r="AE186" s="15">
        <f t="shared" si="65"/>
        <v>9.9200706578536177E-2</v>
      </c>
      <c r="AF186" s="15">
        <f t="shared" si="66"/>
        <v>0.2186029816111312</v>
      </c>
      <c r="AG186" s="15">
        <f t="shared" si="67"/>
        <v>0.33584664712513457</v>
      </c>
      <c r="AH186" s="106">
        <f t="shared" si="68"/>
        <v>0.44777559857582794</v>
      </c>
    </row>
    <row r="187" spans="1:34" ht="15.75" x14ac:dyDescent="0.25">
      <c r="A187" s="24">
        <v>577</v>
      </c>
      <c r="B187" s="25" t="s">
        <v>180</v>
      </c>
      <c r="C187" s="24">
        <v>2</v>
      </c>
      <c r="D187" s="24">
        <v>23</v>
      </c>
      <c r="E187" s="30">
        <f>'Tasapainon muutos, pl. tasaus'!D180</f>
        <v>11138</v>
      </c>
      <c r="F187" s="62">
        <v>130.14222704068234</v>
      </c>
      <c r="G187" s="31">
        <v>152.22732019126695</v>
      </c>
      <c r="H187" s="59">
        <f t="shared" si="80"/>
        <v>22.085093150584612</v>
      </c>
      <c r="I187" s="62">
        <f t="shared" si="69"/>
        <v>-17.931190246099078</v>
      </c>
      <c r="J187" s="31">
        <f t="shared" si="70"/>
        <v>-6.6254334449654699</v>
      </c>
      <c r="K187" s="31">
        <f t="shared" si="71"/>
        <v>-2.0417248185192354</v>
      </c>
      <c r="L187" s="31">
        <f t="shared" si="72"/>
        <v>-4.2267112236768547</v>
      </c>
      <c r="M187" s="31">
        <f t="shared" si="73"/>
        <v>-5.6326935903231243</v>
      </c>
      <c r="N187" s="59">
        <f t="shared" si="74"/>
        <v>146.59462660094383</v>
      </c>
      <c r="O187" s="82">
        <f t="shared" si="62"/>
        <v>16.452399560261483</v>
      </c>
      <c r="P187" s="31">
        <f>Taulukko5[[#This Row],[Tasaus 2023, €/asukas]]*Taulukko5[[#This Row],[Asukasluku 31.12.2022]]</f>
        <v>-199717.59696105152</v>
      </c>
      <c r="Q187" s="31">
        <f>Taulukko5[[#This Row],[Tasaus 2024, €/asukas]]*Taulukko5[[#This Row],[Asukasluku 31.12.2022]]</f>
        <v>-73794.077710025405</v>
      </c>
      <c r="R187" s="31">
        <f>Taulukko5[[#This Row],[Tasaus 2025, €/asukas]]*Taulukko5[[#This Row],[Asukasluku 31.12.2022]]</f>
        <v>-22740.731028667244</v>
      </c>
      <c r="S187" s="31">
        <f>Taulukko5[[#This Row],[Tasaus 2026, €/asukas]]*Taulukko5[[#This Row],[Asukasluku 31.12.2022]]</f>
        <v>-47077.109609312807</v>
      </c>
      <c r="T187" s="31">
        <f>Taulukko5[[#This Row],[Tasaus 2027, €/asukas]]*Taulukko5[[#This Row],[Asukasluku 31.12.2022]]</f>
        <v>-62736.941209018958</v>
      </c>
      <c r="U187" s="62">
        <f t="shared" si="75"/>
        <v>4.153902904485534</v>
      </c>
      <c r="V187" s="31">
        <f t="shared" si="76"/>
        <v>15.459659705619142</v>
      </c>
      <c r="W187" s="31">
        <f t="shared" si="77"/>
        <v>20.043368332065377</v>
      </c>
      <c r="X187" s="31">
        <f t="shared" si="78"/>
        <v>17.858381926907757</v>
      </c>
      <c r="Y187" s="94">
        <f t="shared" si="79"/>
        <v>16.452399560261487</v>
      </c>
      <c r="Z187" s="105">
        <v>20.75</v>
      </c>
      <c r="AA187" s="33">
        <f t="shared" si="81"/>
        <v>8.11</v>
      </c>
      <c r="AB187" s="32">
        <f t="shared" si="63"/>
        <v>-12.64</v>
      </c>
      <c r="AC187" s="31">
        <v>194.7267268829886</v>
      </c>
      <c r="AD187" s="15">
        <f t="shared" si="64"/>
        <v>-2.1331960799513754E-2</v>
      </c>
      <c r="AE187" s="15">
        <f t="shared" si="65"/>
        <v>-7.9391565570292061E-2</v>
      </c>
      <c r="AF187" s="15">
        <f t="shared" si="66"/>
        <v>-0.10293075148389594</v>
      </c>
      <c r="AG187" s="15">
        <f t="shared" si="67"/>
        <v>-9.170996818345778E-2</v>
      </c>
      <c r="AH187" s="106">
        <f t="shared" si="68"/>
        <v>-8.4489683689634151E-2</v>
      </c>
    </row>
    <row r="188" spans="1:34" ht="15.75" x14ac:dyDescent="0.25">
      <c r="A188" s="24">
        <v>578</v>
      </c>
      <c r="B188" s="25" t="s">
        <v>181</v>
      </c>
      <c r="C188" s="24">
        <v>18</v>
      </c>
      <c r="D188" s="24">
        <v>25</v>
      </c>
      <c r="E188" s="30">
        <f>'Tasapainon muutos, pl. tasaus'!D181</f>
        <v>3100</v>
      </c>
      <c r="F188" s="62">
        <v>-173.16673435254683</v>
      </c>
      <c r="G188" s="31">
        <v>-76.137507012437482</v>
      </c>
      <c r="H188" s="59">
        <f t="shared" si="80"/>
        <v>97.029227340109344</v>
      </c>
      <c r="I188" s="62">
        <f t="shared" si="69"/>
        <v>-92.87532443562381</v>
      </c>
      <c r="J188" s="31">
        <f t="shared" si="70"/>
        <v>-81.569567634490198</v>
      </c>
      <c r="K188" s="31">
        <f t="shared" si="71"/>
        <v>-69.070952158628586</v>
      </c>
      <c r="L188" s="31">
        <f t="shared" si="72"/>
        <v>-56.255938563786202</v>
      </c>
      <c r="M188" s="31">
        <f t="shared" si="73"/>
        <v>-42.661920930432466</v>
      </c>
      <c r="N188" s="59">
        <f t="shared" si="74"/>
        <v>-118.79942794286995</v>
      </c>
      <c r="O188" s="82">
        <f t="shared" si="62"/>
        <v>54.367306409676871</v>
      </c>
      <c r="P188" s="31">
        <f>Taulukko5[[#This Row],[Tasaus 2023, €/asukas]]*Taulukko5[[#This Row],[Asukasluku 31.12.2022]]</f>
        <v>-287913.50575043383</v>
      </c>
      <c r="Q188" s="31">
        <f>Taulukko5[[#This Row],[Tasaus 2024, €/asukas]]*Taulukko5[[#This Row],[Asukasluku 31.12.2022]]</f>
        <v>-252865.65966691962</v>
      </c>
      <c r="R188" s="31">
        <f>Taulukko5[[#This Row],[Tasaus 2025, €/asukas]]*Taulukko5[[#This Row],[Asukasluku 31.12.2022]]</f>
        <v>-214119.9516917486</v>
      </c>
      <c r="S188" s="31">
        <f>Taulukko5[[#This Row],[Tasaus 2026, €/asukas]]*Taulukko5[[#This Row],[Asukasluku 31.12.2022]]</f>
        <v>-174393.40954773722</v>
      </c>
      <c r="T188" s="31">
        <f>Taulukko5[[#This Row],[Tasaus 2027, €/asukas]]*Taulukko5[[#This Row],[Asukasluku 31.12.2022]]</f>
        <v>-132251.95488434064</v>
      </c>
      <c r="U188" s="62">
        <f t="shared" si="75"/>
        <v>4.153902904485534</v>
      </c>
      <c r="V188" s="31">
        <f t="shared" si="76"/>
        <v>15.459659705619146</v>
      </c>
      <c r="W188" s="31">
        <f t="shared" si="77"/>
        <v>27.958275181480758</v>
      </c>
      <c r="X188" s="31">
        <f t="shared" si="78"/>
        <v>40.773288776323142</v>
      </c>
      <c r="Y188" s="94">
        <f t="shared" si="79"/>
        <v>54.367306409676878</v>
      </c>
      <c r="Z188" s="105">
        <v>22</v>
      </c>
      <c r="AA188" s="33">
        <f t="shared" si="81"/>
        <v>9.36</v>
      </c>
      <c r="AB188" s="32">
        <f t="shared" si="63"/>
        <v>-12.64</v>
      </c>
      <c r="AC188" s="31">
        <v>149.24330624605372</v>
      </c>
      <c r="AD188" s="15">
        <f t="shared" si="64"/>
        <v>-2.7833093550186417E-2</v>
      </c>
      <c r="AE188" s="15">
        <f t="shared" si="65"/>
        <v>-0.10358695538499522</v>
      </c>
      <c r="AF188" s="15">
        <f t="shared" si="66"/>
        <v>-0.18733352861659769</v>
      </c>
      <c r="AG188" s="15">
        <f t="shared" si="67"/>
        <v>-0.27320011732453336</v>
      </c>
      <c r="AH188" s="106">
        <f t="shared" si="68"/>
        <v>-0.36428639767630755</v>
      </c>
    </row>
    <row r="189" spans="1:34" ht="15.75" x14ac:dyDescent="0.25">
      <c r="A189" s="24">
        <v>580</v>
      </c>
      <c r="B189" s="25" t="s">
        <v>182</v>
      </c>
      <c r="C189" s="24">
        <v>9</v>
      </c>
      <c r="D189" s="24">
        <v>25</v>
      </c>
      <c r="E189" s="30">
        <f>'Tasapainon muutos, pl. tasaus'!D182</f>
        <v>4438</v>
      </c>
      <c r="F189" s="62">
        <v>-254.99641131334351</v>
      </c>
      <c r="G189" s="31">
        <v>-246.37148643161936</v>
      </c>
      <c r="H189" s="59">
        <f t="shared" si="80"/>
        <v>8.6249248817241551</v>
      </c>
      <c r="I189" s="62">
        <f t="shared" si="69"/>
        <v>-4.471021977238621</v>
      </c>
      <c r="J189" s="31">
        <f t="shared" si="70"/>
        <v>0.45965970561914199</v>
      </c>
      <c r="K189" s="31">
        <f t="shared" si="71"/>
        <v>-2.0417248185192354</v>
      </c>
      <c r="L189" s="31">
        <f t="shared" si="72"/>
        <v>-4.2267112236768547</v>
      </c>
      <c r="M189" s="31">
        <f t="shared" si="73"/>
        <v>-5.6326935903231243</v>
      </c>
      <c r="N189" s="59">
        <f t="shared" si="74"/>
        <v>-252.00418002194249</v>
      </c>
      <c r="O189" s="82">
        <f t="shared" si="62"/>
        <v>2.9922312914010263</v>
      </c>
      <c r="P189" s="31">
        <f>Taulukko5[[#This Row],[Tasaus 2023, €/asukas]]*Taulukko5[[#This Row],[Asukasluku 31.12.2022]]</f>
        <v>-19842.395534985</v>
      </c>
      <c r="Q189" s="31">
        <f>Taulukko5[[#This Row],[Tasaus 2024, €/asukas]]*Taulukko5[[#This Row],[Asukasluku 31.12.2022]]</f>
        <v>2039.9697735377522</v>
      </c>
      <c r="R189" s="31">
        <f>Taulukko5[[#This Row],[Tasaus 2025, €/asukas]]*Taulukko5[[#This Row],[Asukasluku 31.12.2022]]</f>
        <v>-9061.1747445883666</v>
      </c>
      <c r="S189" s="31">
        <f>Taulukko5[[#This Row],[Tasaus 2026, €/asukas]]*Taulukko5[[#This Row],[Asukasluku 31.12.2022]]</f>
        <v>-18758.14441067788</v>
      </c>
      <c r="T189" s="31">
        <f>Taulukko5[[#This Row],[Tasaus 2027, €/asukas]]*Taulukko5[[#This Row],[Asukasluku 31.12.2022]]</f>
        <v>-24997.894153854028</v>
      </c>
      <c r="U189" s="62">
        <f t="shared" si="75"/>
        <v>4.153902904485534</v>
      </c>
      <c r="V189" s="31">
        <f t="shared" si="76"/>
        <v>9.0845845873432971</v>
      </c>
      <c r="W189" s="31">
        <f t="shared" si="77"/>
        <v>6.5832000632049201</v>
      </c>
      <c r="X189" s="31">
        <f t="shared" si="78"/>
        <v>4.3982136580473004</v>
      </c>
      <c r="Y189" s="94">
        <f t="shared" si="79"/>
        <v>2.9922312914010307</v>
      </c>
      <c r="Z189" s="105">
        <v>21.5</v>
      </c>
      <c r="AA189" s="33">
        <f t="shared" si="81"/>
        <v>8.86</v>
      </c>
      <c r="AB189" s="32">
        <f t="shared" si="63"/>
        <v>-12.64</v>
      </c>
      <c r="AC189" s="31">
        <v>154.45131601719945</v>
      </c>
      <c r="AD189" s="15">
        <f t="shared" si="64"/>
        <v>-2.6894577602841287E-2</v>
      </c>
      <c r="AE189" s="15">
        <f t="shared" si="65"/>
        <v>-5.8818434323548607E-2</v>
      </c>
      <c r="AF189" s="15">
        <f t="shared" si="66"/>
        <v>-4.2623139983293028E-2</v>
      </c>
      <c r="AG189" s="15">
        <f t="shared" si="67"/>
        <v>-2.8476375413709797E-2</v>
      </c>
      <c r="AH189" s="106">
        <f t="shared" si="68"/>
        <v>-1.9373297480144623E-2</v>
      </c>
    </row>
    <row r="190" spans="1:34" ht="15.75" x14ac:dyDescent="0.25">
      <c r="A190" s="24">
        <v>581</v>
      </c>
      <c r="B190" s="25" t="s">
        <v>183</v>
      </c>
      <c r="C190" s="24">
        <v>6</v>
      </c>
      <c r="D190" s="24">
        <v>24</v>
      </c>
      <c r="E190" s="30">
        <f>'Tasapainon muutos, pl. tasaus'!D183</f>
        <v>6240</v>
      </c>
      <c r="F190" s="62">
        <v>-99.220031953409602</v>
      </c>
      <c r="G190" s="31">
        <v>-33.71305226236074</v>
      </c>
      <c r="H190" s="59">
        <f t="shared" si="80"/>
        <v>65.506979691048855</v>
      </c>
      <c r="I190" s="62">
        <f t="shared" si="69"/>
        <v>-61.353076786563321</v>
      </c>
      <c r="J190" s="31">
        <f t="shared" si="70"/>
        <v>-50.047319985429716</v>
      </c>
      <c r="K190" s="31">
        <f t="shared" si="71"/>
        <v>-37.54870450956809</v>
      </c>
      <c r="L190" s="31">
        <f t="shared" si="72"/>
        <v>-24.73369091472571</v>
      </c>
      <c r="M190" s="31">
        <f t="shared" si="73"/>
        <v>-11.13967328137198</v>
      </c>
      <c r="N190" s="59">
        <f t="shared" si="74"/>
        <v>-44.852725543732717</v>
      </c>
      <c r="O190" s="82">
        <f t="shared" si="62"/>
        <v>54.367306409676885</v>
      </c>
      <c r="P190" s="31">
        <f>Taulukko5[[#This Row],[Tasaus 2023, €/asukas]]*Taulukko5[[#This Row],[Asukasluku 31.12.2022]]</f>
        <v>-382843.19914815511</v>
      </c>
      <c r="Q190" s="31">
        <f>Taulukko5[[#This Row],[Tasaus 2024, €/asukas]]*Taulukko5[[#This Row],[Asukasluku 31.12.2022]]</f>
        <v>-312295.27670908143</v>
      </c>
      <c r="R190" s="31">
        <f>Taulukko5[[#This Row],[Tasaus 2025, €/asukas]]*Taulukko5[[#This Row],[Asukasluku 31.12.2022]]</f>
        <v>-234303.91613970487</v>
      </c>
      <c r="S190" s="31">
        <f>Taulukko5[[#This Row],[Tasaus 2026, €/asukas]]*Taulukko5[[#This Row],[Asukasluku 31.12.2022]]</f>
        <v>-154338.23130788843</v>
      </c>
      <c r="T190" s="31">
        <f>Taulukko5[[#This Row],[Tasaus 2027, €/asukas]]*Taulukko5[[#This Row],[Asukasluku 31.12.2022]]</f>
        <v>-69511.561275761153</v>
      </c>
      <c r="U190" s="62">
        <f t="shared" si="75"/>
        <v>4.153902904485534</v>
      </c>
      <c r="V190" s="31">
        <f t="shared" si="76"/>
        <v>15.459659705619138</v>
      </c>
      <c r="W190" s="31">
        <f t="shared" si="77"/>
        <v>27.958275181480765</v>
      </c>
      <c r="X190" s="31">
        <f t="shared" si="78"/>
        <v>40.773288776323142</v>
      </c>
      <c r="Y190" s="94">
        <f t="shared" si="79"/>
        <v>54.367306409676871</v>
      </c>
      <c r="Z190" s="105">
        <v>22</v>
      </c>
      <c r="AA190" s="33">
        <f t="shared" si="81"/>
        <v>9.36</v>
      </c>
      <c r="AB190" s="32">
        <f t="shared" si="63"/>
        <v>-12.64</v>
      </c>
      <c r="AC190" s="31">
        <v>153.01118442569566</v>
      </c>
      <c r="AD190" s="15">
        <f t="shared" si="64"/>
        <v>-2.714770766644661E-2</v>
      </c>
      <c r="AE190" s="15">
        <f t="shared" si="65"/>
        <v>-0.10103614166274598</v>
      </c>
      <c r="AF190" s="15">
        <f t="shared" si="66"/>
        <v>-0.18272046769925951</v>
      </c>
      <c r="AG190" s="15">
        <f t="shared" si="67"/>
        <v>-0.26647260413909946</v>
      </c>
      <c r="AH190" s="106">
        <f t="shared" si="68"/>
        <v>-0.35531589807461678</v>
      </c>
    </row>
    <row r="191" spans="1:34" ht="15.75" x14ac:dyDescent="0.25">
      <c r="A191" s="24">
        <v>583</v>
      </c>
      <c r="B191" s="25" t="s">
        <v>184</v>
      </c>
      <c r="C191" s="24">
        <v>19</v>
      </c>
      <c r="D191" s="24">
        <v>26</v>
      </c>
      <c r="E191" s="30">
        <f>'Tasapainon muutos, pl. tasaus'!D184</f>
        <v>947</v>
      </c>
      <c r="F191" s="62">
        <v>2004.4854123795103</v>
      </c>
      <c r="G191" s="31">
        <v>1639.9962783958886</v>
      </c>
      <c r="H191" s="59">
        <f t="shared" si="80"/>
        <v>-364.48913398362174</v>
      </c>
      <c r="I191" s="62">
        <f t="shared" si="69"/>
        <v>368.6430368881073</v>
      </c>
      <c r="J191" s="31">
        <f t="shared" si="70"/>
        <v>349.94879368924086</v>
      </c>
      <c r="K191" s="31">
        <f t="shared" si="71"/>
        <v>332.4474091651025</v>
      </c>
      <c r="L191" s="31">
        <f t="shared" si="72"/>
        <v>315.26242275994491</v>
      </c>
      <c r="M191" s="31">
        <f t="shared" si="73"/>
        <v>298.85644039329861</v>
      </c>
      <c r="N191" s="59">
        <f t="shared" si="74"/>
        <v>1938.8527187891873</v>
      </c>
      <c r="O191" s="82">
        <f t="shared" si="62"/>
        <v>-65.632693590323015</v>
      </c>
      <c r="P191" s="31">
        <f>Taulukko5[[#This Row],[Tasaus 2023, €/asukas]]*Taulukko5[[#This Row],[Asukasluku 31.12.2022]]</f>
        <v>349104.95593303762</v>
      </c>
      <c r="Q191" s="31">
        <f>Taulukko5[[#This Row],[Tasaus 2024, €/asukas]]*Taulukko5[[#This Row],[Asukasluku 31.12.2022]]</f>
        <v>331401.50762371108</v>
      </c>
      <c r="R191" s="31">
        <f>Taulukko5[[#This Row],[Tasaus 2025, €/asukas]]*Taulukko5[[#This Row],[Asukasluku 31.12.2022]]</f>
        <v>314827.69647935207</v>
      </c>
      <c r="S191" s="31">
        <f>Taulukko5[[#This Row],[Tasaus 2026, €/asukas]]*Taulukko5[[#This Row],[Asukasluku 31.12.2022]]</f>
        <v>298553.51435366785</v>
      </c>
      <c r="T191" s="31">
        <f>Taulukko5[[#This Row],[Tasaus 2027, €/asukas]]*Taulukko5[[#This Row],[Asukasluku 31.12.2022]]</f>
        <v>283017.04905245377</v>
      </c>
      <c r="U191" s="62">
        <f t="shared" si="75"/>
        <v>4.1539029044855624</v>
      </c>
      <c r="V191" s="31">
        <f t="shared" si="76"/>
        <v>-14.540340294380883</v>
      </c>
      <c r="W191" s="31">
        <f t="shared" si="77"/>
        <v>-32.041724818519242</v>
      </c>
      <c r="X191" s="31">
        <f t="shared" si="78"/>
        <v>-49.22671122367683</v>
      </c>
      <c r="Y191" s="94">
        <f t="shared" si="79"/>
        <v>-65.632693590323129</v>
      </c>
      <c r="Z191" s="105">
        <v>22</v>
      </c>
      <c r="AA191" s="33">
        <f t="shared" si="81"/>
        <v>9.36</v>
      </c>
      <c r="AB191" s="32">
        <f t="shared" si="63"/>
        <v>-12.64</v>
      </c>
      <c r="AC191" s="31">
        <v>157.764517865019</v>
      </c>
      <c r="AD191" s="15">
        <f t="shared" si="64"/>
        <v>-2.6329766418324688E-2</v>
      </c>
      <c r="AE191" s="15">
        <f t="shared" si="65"/>
        <v>9.2164832062057098E-2</v>
      </c>
      <c r="AF191" s="15">
        <f t="shared" si="66"/>
        <v>0.20309842322044599</v>
      </c>
      <c r="AG191" s="15">
        <f t="shared" si="67"/>
        <v>0.31202650564174689</v>
      </c>
      <c r="AH191" s="106">
        <f t="shared" si="68"/>
        <v>0.41601682354506031</v>
      </c>
    </row>
    <row r="192" spans="1:34" ht="15.75" x14ac:dyDescent="0.25">
      <c r="A192" s="24">
        <v>584</v>
      </c>
      <c r="B192" s="25" t="s">
        <v>185</v>
      </c>
      <c r="C192" s="24">
        <v>16</v>
      </c>
      <c r="D192" s="24">
        <v>25</v>
      </c>
      <c r="E192" s="30">
        <f>'Tasapainon muutos, pl. tasaus'!D185</f>
        <v>2653</v>
      </c>
      <c r="F192" s="62">
        <v>-409.47758904136958</v>
      </c>
      <c r="G192" s="31">
        <v>-239.11780111378573</v>
      </c>
      <c r="H192" s="59">
        <f t="shared" si="80"/>
        <v>170.35978792758385</v>
      </c>
      <c r="I192" s="62">
        <f t="shared" si="69"/>
        <v>-166.20588502309832</v>
      </c>
      <c r="J192" s="31">
        <f t="shared" si="70"/>
        <v>-154.90012822196471</v>
      </c>
      <c r="K192" s="31">
        <f t="shared" si="71"/>
        <v>-142.40151274610309</v>
      </c>
      <c r="L192" s="31">
        <f t="shared" si="72"/>
        <v>-129.58649915126071</v>
      </c>
      <c r="M192" s="31">
        <f t="shared" si="73"/>
        <v>-115.99248151790698</v>
      </c>
      <c r="N192" s="59">
        <f t="shared" si="74"/>
        <v>-355.11028263169271</v>
      </c>
      <c r="O192" s="82">
        <f t="shared" si="62"/>
        <v>54.367306409676871</v>
      </c>
      <c r="P192" s="31">
        <f>Taulukko5[[#This Row],[Tasaus 2023, €/asukas]]*Taulukko5[[#This Row],[Asukasluku 31.12.2022]]</f>
        <v>-440944.21296627983</v>
      </c>
      <c r="Q192" s="31">
        <f>Taulukko5[[#This Row],[Tasaus 2024, €/asukas]]*Taulukko5[[#This Row],[Asukasluku 31.12.2022]]</f>
        <v>-410950.04017287237</v>
      </c>
      <c r="R192" s="31">
        <f>Taulukko5[[#This Row],[Tasaus 2025, €/asukas]]*Taulukko5[[#This Row],[Asukasluku 31.12.2022]]</f>
        <v>-377791.21331541153</v>
      </c>
      <c r="S192" s="31">
        <f>Taulukko5[[#This Row],[Tasaus 2026, €/asukas]]*Taulukko5[[#This Row],[Asukasluku 31.12.2022]]</f>
        <v>-343792.98224829469</v>
      </c>
      <c r="T192" s="31">
        <f>Taulukko5[[#This Row],[Tasaus 2027, €/asukas]]*Taulukko5[[#This Row],[Asukasluku 31.12.2022]]</f>
        <v>-307728.05346700724</v>
      </c>
      <c r="U192" s="62">
        <f t="shared" si="75"/>
        <v>4.153902904485534</v>
      </c>
      <c r="V192" s="31">
        <f t="shared" si="76"/>
        <v>15.459659705619146</v>
      </c>
      <c r="W192" s="31">
        <f t="shared" si="77"/>
        <v>27.958275181480758</v>
      </c>
      <c r="X192" s="31">
        <f t="shared" si="78"/>
        <v>40.773288776323142</v>
      </c>
      <c r="Y192" s="94">
        <f t="shared" si="79"/>
        <v>54.367306409676871</v>
      </c>
      <c r="Z192" s="105">
        <v>21.5</v>
      </c>
      <c r="AA192" s="33">
        <f t="shared" si="81"/>
        <v>8.86</v>
      </c>
      <c r="AB192" s="32">
        <f t="shared" si="63"/>
        <v>-12.64</v>
      </c>
      <c r="AC192" s="31">
        <v>124.57902075952849</v>
      </c>
      <c r="AD192" s="15">
        <f t="shared" si="64"/>
        <v>-3.3343518669196319E-2</v>
      </c>
      <c r="AE192" s="15">
        <f t="shared" si="65"/>
        <v>-0.12409520970196505</v>
      </c>
      <c r="AF192" s="15">
        <f t="shared" si="66"/>
        <v>-0.22442201753574431</v>
      </c>
      <c r="AG192" s="15">
        <f t="shared" si="67"/>
        <v>-0.32728856373840598</v>
      </c>
      <c r="AH192" s="106">
        <f t="shared" si="68"/>
        <v>-0.43640820162345478</v>
      </c>
    </row>
    <row r="193" spans="1:34" ht="15.75" x14ac:dyDescent="0.25">
      <c r="A193" s="24">
        <v>588</v>
      </c>
      <c r="B193" s="25" t="s">
        <v>186</v>
      </c>
      <c r="C193" s="24">
        <v>10</v>
      </c>
      <c r="D193" s="24">
        <v>26</v>
      </c>
      <c r="E193" s="30">
        <f>'Tasapainon muutos, pl. tasaus'!D186</f>
        <v>1600</v>
      </c>
      <c r="F193" s="62">
        <v>-661.41641774686639</v>
      </c>
      <c r="G193" s="31">
        <v>-427.62934418417689</v>
      </c>
      <c r="H193" s="59">
        <f t="shared" si="80"/>
        <v>233.7870735626895</v>
      </c>
      <c r="I193" s="62">
        <f t="shared" si="69"/>
        <v>-229.63317065820397</v>
      </c>
      <c r="J193" s="31">
        <f t="shared" si="70"/>
        <v>-218.32741385707035</v>
      </c>
      <c r="K193" s="31">
        <f t="shared" si="71"/>
        <v>-205.82879838120874</v>
      </c>
      <c r="L193" s="31">
        <f t="shared" si="72"/>
        <v>-193.01378478636636</v>
      </c>
      <c r="M193" s="31">
        <f t="shared" si="73"/>
        <v>-179.41976715301263</v>
      </c>
      <c r="N193" s="59">
        <f t="shared" si="74"/>
        <v>-607.04911133718952</v>
      </c>
      <c r="O193" s="82">
        <f t="shared" si="62"/>
        <v>54.367306409676871</v>
      </c>
      <c r="P193" s="31">
        <f>Taulukko5[[#This Row],[Tasaus 2023, €/asukas]]*Taulukko5[[#This Row],[Asukasluku 31.12.2022]]</f>
        <v>-367413.07305312634</v>
      </c>
      <c r="Q193" s="31">
        <f>Taulukko5[[#This Row],[Tasaus 2024, €/asukas]]*Taulukko5[[#This Row],[Asukasluku 31.12.2022]]</f>
        <v>-349323.86217131256</v>
      </c>
      <c r="R193" s="31">
        <f>Taulukko5[[#This Row],[Tasaus 2025, €/asukas]]*Taulukko5[[#This Row],[Asukasluku 31.12.2022]]</f>
        <v>-329326.07740993396</v>
      </c>
      <c r="S193" s="31">
        <f>Taulukko5[[#This Row],[Tasaus 2026, €/asukas]]*Taulukko5[[#This Row],[Asukasluku 31.12.2022]]</f>
        <v>-308822.05565818615</v>
      </c>
      <c r="T193" s="31">
        <f>Taulukko5[[#This Row],[Tasaus 2027, €/asukas]]*Taulukko5[[#This Row],[Asukasluku 31.12.2022]]</f>
        <v>-287071.62744482019</v>
      </c>
      <c r="U193" s="62">
        <f t="shared" si="75"/>
        <v>4.153902904485534</v>
      </c>
      <c r="V193" s="31">
        <f t="shared" si="76"/>
        <v>15.459659705619146</v>
      </c>
      <c r="W193" s="31">
        <f t="shared" si="77"/>
        <v>27.958275181480758</v>
      </c>
      <c r="X193" s="31">
        <f t="shared" si="78"/>
        <v>40.773288776323142</v>
      </c>
      <c r="Y193" s="94">
        <f t="shared" si="79"/>
        <v>54.367306409676871</v>
      </c>
      <c r="Z193" s="105">
        <v>21.5</v>
      </c>
      <c r="AA193" s="33">
        <f t="shared" si="81"/>
        <v>8.86</v>
      </c>
      <c r="AB193" s="32">
        <f t="shared" si="63"/>
        <v>-12.64</v>
      </c>
      <c r="AC193" s="31">
        <v>142.14133931955345</v>
      </c>
      <c r="AD193" s="15">
        <f t="shared" si="64"/>
        <v>-2.9223749574689064E-2</v>
      </c>
      <c r="AE193" s="15">
        <f t="shared" si="65"/>
        <v>-0.10876258644829345</v>
      </c>
      <c r="AF193" s="15">
        <f t="shared" si="66"/>
        <v>-0.19669348350958391</v>
      </c>
      <c r="AG193" s="15">
        <f t="shared" si="67"/>
        <v>-0.28685032075474631</v>
      </c>
      <c r="AH193" s="106">
        <f t="shared" si="68"/>
        <v>-0.38248764694310095</v>
      </c>
    </row>
    <row r="194" spans="1:34" ht="15.75" x14ac:dyDescent="0.25">
      <c r="A194" s="24">
        <v>592</v>
      </c>
      <c r="B194" s="25" t="s">
        <v>187</v>
      </c>
      <c r="C194" s="24">
        <v>13</v>
      </c>
      <c r="D194" s="24">
        <v>25</v>
      </c>
      <c r="E194" s="30">
        <f>'Tasapainon muutos, pl. tasaus'!D187</f>
        <v>3651</v>
      </c>
      <c r="F194" s="62">
        <v>-525.6927488206311</v>
      </c>
      <c r="G194" s="31">
        <v>-426.57079213325488</v>
      </c>
      <c r="H194" s="59">
        <f t="shared" si="80"/>
        <v>99.121956687376212</v>
      </c>
      <c r="I194" s="62">
        <f t="shared" si="69"/>
        <v>-94.968053782890678</v>
      </c>
      <c r="J194" s="31">
        <f t="shared" si="70"/>
        <v>-83.662296981757066</v>
      </c>
      <c r="K194" s="31">
        <f t="shared" si="71"/>
        <v>-71.163681505895454</v>
      </c>
      <c r="L194" s="31">
        <f t="shared" si="72"/>
        <v>-58.34866791105307</v>
      </c>
      <c r="M194" s="31">
        <f t="shared" si="73"/>
        <v>-44.754650277699334</v>
      </c>
      <c r="N194" s="59">
        <f t="shared" si="74"/>
        <v>-471.32544241095422</v>
      </c>
      <c r="O194" s="82">
        <f t="shared" si="62"/>
        <v>54.367306409676871</v>
      </c>
      <c r="P194" s="31">
        <f>Taulukko5[[#This Row],[Tasaus 2023, €/asukas]]*Taulukko5[[#This Row],[Asukasluku 31.12.2022]]</f>
        <v>-346728.36436133389</v>
      </c>
      <c r="Q194" s="31">
        <f>Taulukko5[[#This Row],[Tasaus 2024, €/asukas]]*Taulukko5[[#This Row],[Asukasluku 31.12.2022]]</f>
        <v>-305451.04628039506</v>
      </c>
      <c r="R194" s="31">
        <f>Taulukko5[[#This Row],[Tasaus 2025, €/asukas]]*Taulukko5[[#This Row],[Asukasluku 31.12.2022]]</f>
        <v>-259818.60117802431</v>
      </c>
      <c r="S194" s="31">
        <f>Taulukko5[[#This Row],[Tasaus 2026, €/asukas]]*Taulukko5[[#This Row],[Asukasluku 31.12.2022]]</f>
        <v>-213030.98654325475</v>
      </c>
      <c r="T194" s="31">
        <f>Taulukko5[[#This Row],[Tasaus 2027, €/asukas]]*Taulukko5[[#This Row],[Asukasluku 31.12.2022]]</f>
        <v>-163399.22816388027</v>
      </c>
      <c r="U194" s="62">
        <f t="shared" si="75"/>
        <v>4.153902904485534</v>
      </c>
      <c r="V194" s="31">
        <f t="shared" si="76"/>
        <v>15.459659705619146</v>
      </c>
      <c r="W194" s="31">
        <f t="shared" si="77"/>
        <v>27.958275181480758</v>
      </c>
      <c r="X194" s="31">
        <f t="shared" si="78"/>
        <v>40.773288776323142</v>
      </c>
      <c r="Y194" s="94">
        <f t="shared" si="79"/>
        <v>54.367306409676878</v>
      </c>
      <c r="Z194" s="105">
        <v>21.75</v>
      </c>
      <c r="AA194" s="33">
        <f t="shared" si="81"/>
        <v>9.11</v>
      </c>
      <c r="AB194" s="32">
        <f t="shared" si="63"/>
        <v>-12.64</v>
      </c>
      <c r="AC194" s="31">
        <v>158.99278747869047</v>
      </c>
      <c r="AD194" s="15">
        <f t="shared" si="64"/>
        <v>-2.6126360637851415E-2</v>
      </c>
      <c r="AE194" s="15">
        <f t="shared" si="65"/>
        <v>-9.7234974936779295E-2</v>
      </c>
      <c r="AF194" s="15">
        <f t="shared" si="66"/>
        <v>-0.17584618538264168</v>
      </c>
      <c r="AG194" s="15">
        <f t="shared" si="67"/>
        <v>-0.25644741137573873</v>
      </c>
      <c r="AH194" s="106">
        <f t="shared" si="68"/>
        <v>-0.34194825609283463</v>
      </c>
    </row>
    <row r="195" spans="1:34" ht="15.75" x14ac:dyDescent="0.25">
      <c r="A195" s="24">
        <v>593</v>
      </c>
      <c r="B195" s="25" t="s">
        <v>188</v>
      </c>
      <c r="C195" s="24">
        <v>10</v>
      </c>
      <c r="D195" s="24">
        <v>23</v>
      </c>
      <c r="E195" s="30">
        <f>'Tasapainon muutos, pl. tasaus'!D188</f>
        <v>17077</v>
      </c>
      <c r="F195" s="62">
        <v>-149.8617012269475</v>
      </c>
      <c r="G195" s="31">
        <v>-49.862531309152992</v>
      </c>
      <c r="H195" s="59">
        <f t="shared" si="80"/>
        <v>99.999169917794518</v>
      </c>
      <c r="I195" s="62">
        <f t="shared" si="69"/>
        <v>-95.845267013308984</v>
      </c>
      <c r="J195" s="31">
        <f t="shared" si="70"/>
        <v>-84.539510212175372</v>
      </c>
      <c r="K195" s="31">
        <f t="shared" si="71"/>
        <v>-72.04089473631376</v>
      </c>
      <c r="L195" s="31">
        <f t="shared" si="72"/>
        <v>-59.225881141471376</v>
      </c>
      <c r="M195" s="31">
        <f t="shared" si="73"/>
        <v>-45.63186350811764</v>
      </c>
      <c r="N195" s="59">
        <f t="shared" si="74"/>
        <v>-95.494394817270631</v>
      </c>
      <c r="O195" s="82">
        <f t="shared" si="62"/>
        <v>54.367306409676871</v>
      </c>
      <c r="P195" s="31">
        <f>Taulukko5[[#This Row],[Tasaus 2023, €/asukas]]*Taulukko5[[#This Row],[Asukasluku 31.12.2022]]</f>
        <v>-1636749.6247862775</v>
      </c>
      <c r="Q195" s="31">
        <f>Taulukko5[[#This Row],[Tasaus 2024, €/asukas]]*Taulukko5[[#This Row],[Asukasluku 31.12.2022]]</f>
        <v>-1443681.2158933189</v>
      </c>
      <c r="R195" s="31">
        <f>Taulukko5[[#This Row],[Tasaus 2025, €/asukas]]*Taulukko5[[#This Row],[Asukasluku 31.12.2022]]</f>
        <v>-1230242.3594120301</v>
      </c>
      <c r="S195" s="31">
        <f>Taulukko5[[#This Row],[Tasaus 2026, €/asukas]]*Taulukko5[[#This Row],[Asukasluku 31.12.2022]]</f>
        <v>-1011400.3722529067</v>
      </c>
      <c r="T195" s="31">
        <f>Taulukko5[[#This Row],[Tasaus 2027, €/asukas]]*Taulukko5[[#This Row],[Asukasluku 31.12.2022]]</f>
        <v>-779255.33312812494</v>
      </c>
      <c r="U195" s="62">
        <f t="shared" si="75"/>
        <v>4.153902904485534</v>
      </c>
      <c r="V195" s="31">
        <f t="shared" si="76"/>
        <v>15.459659705619146</v>
      </c>
      <c r="W195" s="31">
        <f t="shared" si="77"/>
        <v>27.958275181480758</v>
      </c>
      <c r="X195" s="31">
        <f t="shared" si="78"/>
        <v>40.773288776323142</v>
      </c>
      <c r="Y195" s="94">
        <f t="shared" si="79"/>
        <v>54.367306409676878</v>
      </c>
      <c r="Z195" s="105">
        <v>22</v>
      </c>
      <c r="AA195" s="33">
        <f t="shared" si="81"/>
        <v>9.36</v>
      </c>
      <c r="AB195" s="32">
        <f t="shared" si="63"/>
        <v>-12.64</v>
      </c>
      <c r="AC195" s="31">
        <v>166.41337551747623</v>
      </c>
      <c r="AD195" s="15">
        <f t="shared" si="64"/>
        <v>-2.4961352364667969E-2</v>
      </c>
      <c r="AE195" s="15">
        <f t="shared" si="65"/>
        <v>-9.2899141415442407E-2</v>
      </c>
      <c r="AF195" s="15">
        <f t="shared" si="66"/>
        <v>-0.1680049761297262</v>
      </c>
      <c r="AG195" s="15">
        <f t="shared" si="67"/>
        <v>-0.24501208901949864</v>
      </c>
      <c r="AH195" s="106">
        <f t="shared" si="68"/>
        <v>-0.32670034028585276</v>
      </c>
    </row>
    <row r="196" spans="1:34" ht="15.75" x14ac:dyDescent="0.25">
      <c r="A196" s="24">
        <v>595</v>
      </c>
      <c r="B196" s="25" t="s">
        <v>189</v>
      </c>
      <c r="C196" s="24">
        <v>11</v>
      </c>
      <c r="D196" s="24">
        <v>25</v>
      </c>
      <c r="E196" s="30">
        <f>'Tasapainon muutos, pl. tasaus'!D189</f>
        <v>4140</v>
      </c>
      <c r="F196" s="62">
        <v>233.30248786115453</v>
      </c>
      <c r="G196" s="31">
        <v>148.5326780499652</v>
      </c>
      <c r="H196" s="59">
        <f t="shared" si="80"/>
        <v>-84.769809811189333</v>
      </c>
      <c r="I196" s="62">
        <f t="shared" si="69"/>
        <v>88.923712715674867</v>
      </c>
      <c r="J196" s="31">
        <f t="shared" si="70"/>
        <v>70.229469516808479</v>
      </c>
      <c r="K196" s="31">
        <f t="shared" si="71"/>
        <v>52.728084992670098</v>
      </c>
      <c r="L196" s="31">
        <f t="shared" si="72"/>
        <v>35.543098587512475</v>
      </c>
      <c r="M196" s="31">
        <f t="shared" si="73"/>
        <v>19.137116220866208</v>
      </c>
      <c r="N196" s="59">
        <f t="shared" si="74"/>
        <v>167.6697942708314</v>
      </c>
      <c r="O196" s="82">
        <f t="shared" si="62"/>
        <v>-65.632693590323129</v>
      </c>
      <c r="P196" s="31">
        <f>Taulukko5[[#This Row],[Tasaus 2023, €/asukas]]*Taulukko5[[#This Row],[Asukasluku 31.12.2022]]</f>
        <v>368144.17064289394</v>
      </c>
      <c r="Q196" s="31">
        <f>Taulukko5[[#This Row],[Tasaus 2024, €/asukas]]*Taulukko5[[#This Row],[Asukasluku 31.12.2022]]</f>
        <v>290750.00379958708</v>
      </c>
      <c r="R196" s="31">
        <f>Taulukko5[[#This Row],[Tasaus 2025, €/asukas]]*Taulukko5[[#This Row],[Asukasluku 31.12.2022]]</f>
        <v>218294.27186965421</v>
      </c>
      <c r="S196" s="31">
        <f>Taulukko5[[#This Row],[Tasaus 2026, €/asukas]]*Taulukko5[[#This Row],[Asukasluku 31.12.2022]]</f>
        <v>147148.42815230164</v>
      </c>
      <c r="T196" s="31">
        <f>Taulukko5[[#This Row],[Tasaus 2027, €/asukas]]*Taulukko5[[#This Row],[Asukasluku 31.12.2022]]</f>
        <v>79227.661154386107</v>
      </c>
      <c r="U196" s="62">
        <f t="shared" si="75"/>
        <v>4.153902904485534</v>
      </c>
      <c r="V196" s="31">
        <f t="shared" si="76"/>
        <v>-14.540340294380854</v>
      </c>
      <c r="W196" s="31">
        <f t="shared" si="77"/>
        <v>-32.041724818519235</v>
      </c>
      <c r="X196" s="31">
        <f t="shared" si="78"/>
        <v>-49.226711223676858</v>
      </c>
      <c r="Y196" s="94">
        <f t="shared" si="79"/>
        <v>-65.632693590323129</v>
      </c>
      <c r="Z196" s="105">
        <v>21.750000000000004</v>
      </c>
      <c r="AA196" s="33">
        <f t="shared" si="81"/>
        <v>9.110000000000003</v>
      </c>
      <c r="AB196" s="32">
        <f t="shared" si="63"/>
        <v>-12.64</v>
      </c>
      <c r="AC196" s="31">
        <v>129.84826364377443</v>
      </c>
      <c r="AD196" s="15">
        <f t="shared" si="64"/>
        <v>-3.1990438592859015E-2</v>
      </c>
      <c r="AE196" s="15">
        <f t="shared" si="65"/>
        <v>0.11197947424442121</v>
      </c>
      <c r="AF196" s="15">
        <f t="shared" si="66"/>
        <v>0.24676282854595932</v>
      </c>
      <c r="AG196" s="15">
        <f t="shared" si="67"/>
        <v>0.37910950706838376</v>
      </c>
      <c r="AH196" s="106">
        <f t="shared" si="68"/>
        <v>0.50545684438553429</v>
      </c>
    </row>
    <row r="197" spans="1:34" ht="15.75" x14ac:dyDescent="0.25">
      <c r="A197" s="24">
        <v>598</v>
      </c>
      <c r="B197" s="25" t="s">
        <v>190</v>
      </c>
      <c r="C197" s="24">
        <v>15</v>
      </c>
      <c r="D197" s="24">
        <v>23</v>
      </c>
      <c r="E197" s="30">
        <f>'Tasapainon muutos, pl. tasaus'!D190</f>
        <v>19207</v>
      </c>
      <c r="F197" s="62">
        <v>-85.765369176219139</v>
      </c>
      <c r="G197" s="31">
        <v>119.55231307592578</v>
      </c>
      <c r="H197" s="59">
        <f t="shared" si="80"/>
        <v>205.31768225214492</v>
      </c>
      <c r="I197" s="62">
        <f t="shared" si="69"/>
        <v>-201.16377934765939</v>
      </c>
      <c r="J197" s="31">
        <f t="shared" si="70"/>
        <v>-189.85802254652577</v>
      </c>
      <c r="K197" s="31">
        <f t="shared" si="71"/>
        <v>-177.35940707066416</v>
      </c>
      <c r="L197" s="31">
        <f t="shared" si="72"/>
        <v>-164.54439347582178</v>
      </c>
      <c r="M197" s="31">
        <f t="shared" si="73"/>
        <v>-150.95037584246805</v>
      </c>
      <c r="N197" s="59">
        <f t="shared" si="74"/>
        <v>-31.398062766542267</v>
      </c>
      <c r="O197" s="82">
        <f t="shared" si="62"/>
        <v>54.367306409676871</v>
      </c>
      <c r="P197" s="31">
        <f>Taulukko5[[#This Row],[Tasaus 2023, €/asukas]]*Taulukko5[[#This Row],[Asukasluku 31.12.2022]]</f>
        <v>-3863752.709930494</v>
      </c>
      <c r="Q197" s="31">
        <f>Taulukko5[[#This Row],[Tasaus 2024, €/asukas]]*Taulukko5[[#This Row],[Asukasluku 31.12.2022]]</f>
        <v>-3646603.0390511206</v>
      </c>
      <c r="R197" s="31">
        <f>Taulukko5[[#This Row],[Tasaus 2025, €/asukas]]*Taulukko5[[#This Row],[Asukasluku 31.12.2022]]</f>
        <v>-3406542.1316062463</v>
      </c>
      <c r="S197" s="31">
        <f>Taulukko5[[#This Row],[Tasaus 2026, €/asukas]]*Taulukko5[[#This Row],[Asukasluku 31.12.2022]]</f>
        <v>-3160404.165490109</v>
      </c>
      <c r="T197" s="31">
        <f>Taulukko5[[#This Row],[Tasaus 2027, €/asukas]]*Taulukko5[[#This Row],[Asukasluku 31.12.2022]]</f>
        <v>-2899303.8688062839</v>
      </c>
      <c r="U197" s="62">
        <f t="shared" si="75"/>
        <v>4.153902904485534</v>
      </c>
      <c r="V197" s="31">
        <f t="shared" si="76"/>
        <v>15.459659705619146</v>
      </c>
      <c r="W197" s="31">
        <f t="shared" si="77"/>
        <v>27.958275181480758</v>
      </c>
      <c r="X197" s="31">
        <f t="shared" si="78"/>
        <v>40.773288776323142</v>
      </c>
      <c r="Y197" s="94">
        <f t="shared" si="79"/>
        <v>54.367306409676871</v>
      </c>
      <c r="Z197" s="105">
        <v>21.25</v>
      </c>
      <c r="AA197" s="33">
        <f t="shared" si="81"/>
        <v>8.61</v>
      </c>
      <c r="AB197" s="32">
        <f t="shared" si="63"/>
        <v>-12.64</v>
      </c>
      <c r="AC197" s="31">
        <v>185.46795314127922</v>
      </c>
      <c r="AD197" s="15">
        <f t="shared" si="64"/>
        <v>-2.239687684115067E-2</v>
      </c>
      <c r="AE197" s="15">
        <f t="shared" si="65"/>
        <v>-8.335488392349287E-2</v>
      </c>
      <c r="AF197" s="15">
        <f t="shared" si="66"/>
        <v>-0.15074450711268533</v>
      </c>
      <c r="AG197" s="15">
        <f t="shared" si="67"/>
        <v>-0.21984007525690602</v>
      </c>
      <c r="AH197" s="106">
        <f t="shared" si="68"/>
        <v>-0.29313585171376139</v>
      </c>
    </row>
    <row r="198" spans="1:34" ht="15.75" x14ac:dyDescent="0.25">
      <c r="A198" s="24">
        <v>599</v>
      </c>
      <c r="B198" s="25" t="s">
        <v>191</v>
      </c>
      <c r="C198" s="24">
        <v>15</v>
      </c>
      <c r="D198" s="24">
        <v>23</v>
      </c>
      <c r="E198" s="30">
        <f>'Tasapainon muutos, pl. tasaus'!D191</f>
        <v>11206</v>
      </c>
      <c r="F198" s="62">
        <v>265.45725991831955</v>
      </c>
      <c r="G198" s="31">
        <v>439.13267690398618</v>
      </c>
      <c r="H198" s="59">
        <f t="shared" si="80"/>
        <v>173.67541698566663</v>
      </c>
      <c r="I198" s="62">
        <f t="shared" si="69"/>
        <v>-169.5215140811811</v>
      </c>
      <c r="J198" s="31">
        <f t="shared" si="70"/>
        <v>-158.21575728004748</v>
      </c>
      <c r="K198" s="31">
        <f t="shared" si="71"/>
        <v>-145.71714180418587</v>
      </c>
      <c r="L198" s="31">
        <f t="shared" si="72"/>
        <v>-132.90212820934349</v>
      </c>
      <c r="M198" s="31">
        <f t="shared" si="73"/>
        <v>-119.30811057598976</v>
      </c>
      <c r="N198" s="59">
        <f t="shared" si="74"/>
        <v>319.82456632799642</v>
      </c>
      <c r="O198" s="82">
        <f t="shared" si="62"/>
        <v>54.367306409676871</v>
      </c>
      <c r="P198" s="31">
        <f>Taulukko5[[#This Row],[Tasaus 2023, €/asukas]]*Taulukko5[[#This Row],[Asukasluku 31.12.2022]]</f>
        <v>-1899658.0867937154</v>
      </c>
      <c r="Q198" s="31">
        <f>Taulukko5[[#This Row],[Tasaus 2024, €/asukas]]*Taulukko5[[#This Row],[Asukasluku 31.12.2022]]</f>
        <v>-1772965.7760802121</v>
      </c>
      <c r="R198" s="31">
        <f>Taulukko5[[#This Row],[Tasaus 2025, €/asukas]]*Taulukko5[[#This Row],[Asukasluku 31.12.2022]]</f>
        <v>-1632906.2910577068</v>
      </c>
      <c r="S198" s="31">
        <f>Taulukko5[[#This Row],[Tasaus 2026, €/asukas]]*Taulukko5[[#This Row],[Asukasluku 31.12.2022]]</f>
        <v>-1489301.2487139031</v>
      </c>
      <c r="T198" s="31">
        <f>Taulukko5[[#This Row],[Tasaus 2027, €/asukas]]*Taulukko5[[#This Row],[Asukasluku 31.12.2022]]</f>
        <v>-1336966.6871145412</v>
      </c>
      <c r="U198" s="62">
        <f t="shared" si="75"/>
        <v>4.153902904485534</v>
      </c>
      <c r="V198" s="31">
        <f t="shared" si="76"/>
        <v>15.459659705619146</v>
      </c>
      <c r="W198" s="31">
        <f t="shared" si="77"/>
        <v>27.958275181480758</v>
      </c>
      <c r="X198" s="31">
        <f t="shared" si="78"/>
        <v>40.773288776323142</v>
      </c>
      <c r="Y198" s="94">
        <f t="shared" si="79"/>
        <v>54.367306409676871</v>
      </c>
      <c r="Z198" s="105">
        <v>21</v>
      </c>
      <c r="AA198" s="33">
        <f t="shared" si="81"/>
        <v>8.36</v>
      </c>
      <c r="AB198" s="32">
        <f t="shared" si="63"/>
        <v>-12.64</v>
      </c>
      <c r="AC198" s="31">
        <v>159.02918191218691</v>
      </c>
      <c r="AD198" s="15">
        <f t="shared" si="64"/>
        <v>-2.61203815207906E-2</v>
      </c>
      <c r="AE198" s="15">
        <f t="shared" si="65"/>
        <v>-9.7212722342718799E-2</v>
      </c>
      <c r="AF198" s="15">
        <f t="shared" si="66"/>
        <v>-0.17580594231390073</v>
      </c>
      <c r="AG198" s="15">
        <f t="shared" si="67"/>
        <v>-0.25638872240968597</v>
      </c>
      <c r="AH198" s="106">
        <f t="shared" si="68"/>
        <v>-0.34186999993307854</v>
      </c>
    </row>
    <row r="199" spans="1:34" ht="15.75" x14ac:dyDescent="0.25">
      <c r="A199" s="24">
        <v>601</v>
      </c>
      <c r="B199" s="25" t="s">
        <v>192</v>
      </c>
      <c r="C199" s="24">
        <v>13</v>
      </c>
      <c r="D199" s="24">
        <v>25</v>
      </c>
      <c r="E199" s="30">
        <f>'Tasapainon muutos, pl. tasaus'!D192</f>
        <v>3786</v>
      </c>
      <c r="F199" s="62">
        <v>119.88223749326863</v>
      </c>
      <c r="G199" s="31">
        <v>3.4095819917479426</v>
      </c>
      <c r="H199" s="59">
        <f t="shared" si="80"/>
        <v>-116.47265550152069</v>
      </c>
      <c r="I199" s="62">
        <f t="shared" si="69"/>
        <v>120.62655840600623</v>
      </c>
      <c r="J199" s="31">
        <f t="shared" si="70"/>
        <v>101.93231520713984</v>
      </c>
      <c r="K199" s="31">
        <f t="shared" si="71"/>
        <v>84.430930683001449</v>
      </c>
      <c r="L199" s="31">
        <f t="shared" si="72"/>
        <v>67.245944277843833</v>
      </c>
      <c r="M199" s="31">
        <f t="shared" si="73"/>
        <v>50.83996191119757</v>
      </c>
      <c r="N199" s="59">
        <f t="shared" si="74"/>
        <v>54.249543902945511</v>
      </c>
      <c r="O199" s="82">
        <f t="shared" si="62"/>
        <v>-65.632693590323129</v>
      </c>
      <c r="P199" s="31">
        <f>Taulukko5[[#This Row],[Tasaus 2023, €/asukas]]*Taulukko5[[#This Row],[Asukasluku 31.12.2022]]</f>
        <v>456692.15012513957</v>
      </c>
      <c r="Q199" s="31">
        <f>Taulukko5[[#This Row],[Tasaus 2024, €/asukas]]*Taulukko5[[#This Row],[Asukasluku 31.12.2022]]</f>
        <v>385915.74537423142</v>
      </c>
      <c r="R199" s="31">
        <f>Taulukko5[[#This Row],[Tasaus 2025, €/asukas]]*Taulukko5[[#This Row],[Asukasluku 31.12.2022]]</f>
        <v>319655.50356584351</v>
      </c>
      <c r="S199" s="31">
        <f>Taulukko5[[#This Row],[Tasaus 2026, €/asukas]]*Taulukko5[[#This Row],[Asukasluku 31.12.2022]]</f>
        <v>254593.14503591676</v>
      </c>
      <c r="T199" s="31">
        <f>Taulukko5[[#This Row],[Tasaus 2027, €/asukas]]*Taulukko5[[#This Row],[Asukasluku 31.12.2022]]</f>
        <v>192480.09579579401</v>
      </c>
      <c r="U199" s="62">
        <f t="shared" si="75"/>
        <v>4.153902904485534</v>
      </c>
      <c r="V199" s="31">
        <f t="shared" si="76"/>
        <v>-14.540340294380854</v>
      </c>
      <c r="W199" s="31">
        <f t="shared" si="77"/>
        <v>-32.041724818519242</v>
      </c>
      <c r="X199" s="31">
        <f t="shared" si="78"/>
        <v>-49.226711223676858</v>
      </c>
      <c r="Y199" s="94">
        <f t="shared" si="79"/>
        <v>-65.632693590323129</v>
      </c>
      <c r="Z199" s="105">
        <v>21.000000000000004</v>
      </c>
      <c r="AA199" s="33">
        <f t="shared" si="81"/>
        <v>8.360000000000003</v>
      </c>
      <c r="AB199" s="32">
        <f t="shared" si="63"/>
        <v>-12.64</v>
      </c>
      <c r="AC199" s="31">
        <v>140.4204747970297</v>
      </c>
      <c r="AD199" s="15">
        <f t="shared" si="64"/>
        <v>-2.9581889040681417E-2</v>
      </c>
      <c r="AE199" s="15">
        <f t="shared" si="65"/>
        <v>0.10354857662600943</v>
      </c>
      <c r="AF199" s="15">
        <f t="shared" si="66"/>
        <v>0.22818413671392185</v>
      </c>
      <c r="AG199" s="15">
        <f t="shared" si="67"/>
        <v>0.3505664775370646</v>
      </c>
      <c r="AH199" s="106">
        <f t="shared" si="68"/>
        <v>0.46740116557212674</v>
      </c>
    </row>
    <row r="200" spans="1:34" ht="15.75" x14ac:dyDescent="0.25">
      <c r="A200" s="24">
        <v>604</v>
      </c>
      <c r="B200" s="25" t="s">
        <v>193</v>
      </c>
      <c r="C200" s="24">
        <v>6</v>
      </c>
      <c r="D200" s="24">
        <v>23</v>
      </c>
      <c r="E200" s="30">
        <f>'Tasapainon muutos, pl. tasaus'!D193</f>
        <v>20405</v>
      </c>
      <c r="F200" s="62">
        <v>200.99461210055756</v>
      </c>
      <c r="G200" s="31">
        <v>96.908492616959663</v>
      </c>
      <c r="H200" s="59">
        <f t="shared" si="80"/>
        <v>-104.0861194835979</v>
      </c>
      <c r="I200" s="62">
        <f t="shared" si="69"/>
        <v>108.24002238808343</v>
      </c>
      <c r="J200" s="31">
        <f t="shared" si="70"/>
        <v>89.545779189217043</v>
      </c>
      <c r="K200" s="31">
        <f t="shared" si="71"/>
        <v>72.044394665078656</v>
      </c>
      <c r="L200" s="31">
        <f t="shared" si="72"/>
        <v>54.85940825992104</v>
      </c>
      <c r="M200" s="31">
        <f t="shared" si="73"/>
        <v>38.453425893274776</v>
      </c>
      <c r="N200" s="59">
        <f t="shared" si="74"/>
        <v>135.36191851023443</v>
      </c>
      <c r="O200" s="82">
        <f t="shared" si="62"/>
        <v>-65.632693590323129</v>
      </c>
      <c r="P200" s="31">
        <f>Taulukko5[[#This Row],[Tasaus 2023, €/asukas]]*Taulukko5[[#This Row],[Asukasluku 31.12.2022]]</f>
        <v>2208637.6568288426</v>
      </c>
      <c r="Q200" s="31">
        <f>Taulukko5[[#This Row],[Tasaus 2024, €/asukas]]*Taulukko5[[#This Row],[Asukasluku 31.12.2022]]</f>
        <v>1827181.6243559737</v>
      </c>
      <c r="R200" s="31">
        <f>Taulukko5[[#This Row],[Tasaus 2025, €/asukas]]*Taulukko5[[#This Row],[Asukasluku 31.12.2022]]</f>
        <v>1470065.87314093</v>
      </c>
      <c r="S200" s="31">
        <f>Taulukko5[[#This Row],[Tasaus 2026, €/asukas]]*Taulukko5[[#This Row],[Asukasluku 31.12.2022]]</f>
        <v>1119406.2255436887</v>
      </c>
      <c r="T200" s="31">
        <f>Taulukko5[[#This Row],[Tasaus 2027, €/asukas]]*Taulukko5[[#This Row],[Asukasluku 31.12.2022]]</f>
        <v>784642.15535227186</v>
      </c>
      <c r="U200" s="62">
        <f t="shared" si="75"/>
        <v>4.153902904485534</v>
      </c>
      <c r="V200" s="31">
        <f t="shared" si="76"/>
        <v>-14.540340294380854</v>
      </c>
      <c r="W200" s="31">
        <f t="shared" si="77"/>
        <v>-32.041724818519242</v>
      </c>
      <c r="X200" s="31">
        <f t="shared" si="78"/>
        <v>-49.226711223676858</v>
      </c>
      <c r="Y200" s="94">
        <f t="shared" si="79"/>
        <v>-65.632693590323129</v>
      </c>
      <c r="Z200" s="105">
        <v>20.5</v>
      </c>
      <c r="AA200" s="33">
        <f t="shared" si="81"/>
        <v>7.8599999999999994</v>
      </c>
      <c r="AB200" s="32">
        <f t="shared" si="63"/>
        <v>-12.64</v>
      </c>
      <c r="AC200" s="31">
        <v>233.62118666519515</v>
      </c>
      <c r="AD200" s="15">
        <f t="shared" si="64"/>
        <v>-1.7780505971140937E-2</v>
      </c>
      <c r="AE200" s="15">
        <f t="shared" si="65"/>
        <v>6.2238962578418718E-2</v>
      </c>
      <c r="AF200" s="15">
        <f t="shared" si="66"/>
        <v>0.13715247865955993</v>
      </c>
      <c r="AG200" s="15">
        <f t="shared" si="67"/>
        <v>0.21071167357018927</v>
      </c>
      <c r="AH200" s="106">
        <f t="shared" si="68"/>
        <v>0.28093639334339138</v>
      </c>
    </row>
    <row r="201" spans="1:34" ht="15.75" x14ac:dyDescent="0.25">
      <c r="A201" s="24">
        <v>607</v>
      </c>
      <c r="B201" s="25" t="s">
        <v>194</v>
      </c>
      <c r="C201" s="24">
        <v>12</v>
      </c>
      <c r="D201" s="24">
        <v>25</v>
      </c>
      <c r="E201" s="30">
        <f>'Tasapainon muutos, pl. tasaus'!D194</f>
        <v>4084</v>
      </c>
      <c r="F201" s="62">
        <v>-726.67264125034683</v>
      </c>
      <c r="G201" s="31">
        <v>-679.77521280095482</v>
      </c>
      <c r="H201" s="59">
        <f t="shared" si="80"/>
        <v>46.897428449392009</v>
      </c>
      <c r="I201" s="62">
        <f t="shared" si="69"/>
        <v>-42.743525544906475</v>
      </c>
      <c r="J201" s="31">
        <f t="shared" si="70"/>
        <v>-31.437768743772867</v>
      </c>
      <c r="K201" s="31">
        <f t="shared" si="71"/>
        <v>-18.939153267911244</v>
      </c>
      <c r="L201" s="31">
        <f t="shared" si="72"/>
        <v>-6.1241396730688642</v>
      </c>
      <c r="M201" s="31">
        <f t="shared" si="73"/>
        <v>-5.6326935903231243</v>
      </c>
      <c r="N201" s="59">
        <f t="shared" si="74"/>
        <v>-685.40790639127795</v>
      </c>
      <c r="O201" s="82">
        <f t="shared" si="62"/>
        <v>41.264734859068881</v>
      </c>
      <c r="P201" s="31">
        <f>Taulukko5[[#This Row],[Tasaus 2023, €/asukas]]*Taulukko5[[#This Row],[Asukasluku 31.12.2022]]</f>
        <v>-174564.55832539804</v>
      </c>
      <c r="Q201" s="31">
        <f>Taulukko5[[#This Row],[Tasaus 2024, €/asukas]]*Taulukko5[[#This Row],[Asukasluku 31.12.2022]]</f>
        <v>-128391.8475495684</v>
      </c>
      <c r="R201" s="31">
        <f>Taulukko5[[#This Row],[Tasaus 2025, €/asukas]]*Taulukko5[[#This Row],[Asukasluku 31.12.2022]]</f>
        <v>-77347.501946149525</v>
      </c>
      <c r="S201" s="31">
        <f>Taulukko5[[#This Row],[Tasaus 2026, €/asukas]]*Taulukko5[[#This Row],[Asukasluku 31.12.2022]]</f>
        <v>-25010.98642481324</v>
      </c>
      <c r="T201" s="31">
        <f>Taulukko5[[#This Row],[Tasaus 2027, €/asukas]]*Taulukko5[[#This Row],[Asukasluku 31.12.2022]]</f>
        <v>-23003.920622879639</v>
      </c>
      <c r="U201" s="62">
        <f t="shared" si="75"/>
        <v>4.153902904485534</v>
      </c>
      <c r="V201" s="31">
        <f t="shared" si="76"/>
        <v>15.459659705619142</v>
      </c>
      <c r="W201" s="31">
        <f t="shared" si="77"/>
        <v>27.958275181480765</v>
      </c>
      <c r="X201" s="31">
        <f t="shared" si="78"/>
        <v>40.773288776323142</v>
      </c>
      <c r="Y201" s="94">
        <f t="shared" si="79"/>
        <v>41.264734859068888</v>
      </c>
      <c r="Z201" s="105">
        <v>20.25</v>
      </c>
      <c r="AA201" s="33">
        <f t="shared" si="81"/>
        <v>7.6099999999999994</v>
      </c>
      <c r="AB201" s="32">
        <f t="shared" si="63"/>
        <v>-12.64</v>
      </c>
      <c r="AC201" s="31">
        <v>129.82664689890049</v>
      </c>
      <c r="AD201" s="15">
        <f t="shared" si="64"/>
        <v>-3.1995765150742053E-2</v>
      </c>
      <c r="AE201" s="15">
        <f t="shared" si="65"/>
        <v>-0.11907924971410527</v>
      </c>
      <c r="AF201" s="15">
        <f t="shared" si="66"/>
        <v>-0.21535082241824074</v>
      </c>
      <c r="AG201" s="15">
        <f t="shared" si="67"/>
        <v>-0.31405947661942157</v>
      </c>
      <c r="AH201" s="106">
        <f t="shared" si="68"/>
        <v>-0.31784487888070351</v>
      </c>
    </row>
    <row r="202" spans="1:34" ht="15.75" x14ac:dyDescent="0.25">
      <c r="A202" s="24">
        <v>608</v>
      </c>
      <c r="B202" s="25" t="s">
        <v>195</v>
      </c>
      <c r="C202" s="24">
        <v>4</v>
      </c>
      <c r="D202" s="24">
        <v>25</v>
      </c>
      <c r="E202" s="30">
        <f>'Tasapainon muutos, pl. tasaus'!D195</f>
        <v>1980</v>
      </c>
      <c r="F202" s="62">
        <v>-100.79400536671676</v>
      </c>
      <c r="G202" s="31">
        <v>-15.735473501375603</v>
      </c>
      <c r="H202" s="59">
        <f t="shared" si="80"/>
        <v>85.058531865341152</v>
      </c>
      <c r="I202" s="62">
        <f t="shared" si="69"/>
        <v>-80.904628960855618</v>
      </c>
      <c r="J202" s="31">
        <f t="shared" si="70"/>
        <v>-69.598872159722006</v>
      </c>
      <c r="K202" s="31">
        <f t="shared" si="71"/>
        <v>-57.100256683860387</v>
      </c>
      <c r="L202" s="31">
        <f t="shared" si="72"/>
        <v>-44.28524308901801</v>
      </c>
      <c r="M202" s="31">
        <f t="shared" si="73"/>
        <v>-30.691225455664277</v>
      </c>
      <c r="N202" s="59">
        <f t="shared" si="74"/>
        <v>-46.426698957039882</v>
      </c>
      <c r="O202" s="82">
        <f t="shared" si="62"/>
        <v>54.367306409676878</v>
      </c>
      <c r="P202" s="31">
        <f>Taulukko5[[#This Row],[Tasaus 2023, €/asukas]]*Taulukko5[[#This Row],[Asukasluku 31.12.2022]]</f>
        <v>-160191.16534249412</v>
      </c>
      <c r="Q202" s="31">
        <f>Taulukko5[[#This Row],[Tasaus 2024, €/asukas]]*Taulukko5[[#This Row],[Asukasluku 31.12.2022]]</f>
        <v>-137805.76687624957</v>
      </c>
      <c r="R202" s="31">
        <f>Taulukko5[[#This Row],[Tasaus 2025, €/asukas]]*Taulukko5[[#This Row],[Asukasluku 31.12.2022]]</f>
        <v>-113058.50823404356</v>
      </c>
      <c r="S202" s="31">
        <f>Taulukko5[[#This Row],[Tasaus 2026, €/asukas]]*Taulukko5[[#This Row],[Asukasluku 31.12.2022]]</f>
        <v>-87684.781316255656</v>
      </c>
      <c r="T202" s="31">
        <f>Taulukko5[[#This Row],[Tasaus 2027, €/asukas]]*Taulukko5[[#This Row],[Asukasluku 31.12.2022]]</f>
        <v>-60768.626402215268</v>
      </c>
      <c r="U202" s="62">
        <f t="shared" si="75"/>
        <v>4.153902904485534</v>
      </c>
      <c r="V202" s="31">
        <f t="shared" si="76"/>
        <v>15.459659705619146</v>
      </c>
      <c r="W202" s="31">
        <f t="shared" si="77"/>
        <v>27.958275181480765</v>
      </c>
      <c r="X202" s="31">
        <f t="shared" si="78"/>
        <v>40.773288776323142</v>
      </c>
      <c r="Y202" s="94">
        <f t="shared" si="79"/>
        <v>54.367306409676871</v>
      </c>
      <c r="Z202" s="105">
        <v>21.5</v>
      </c>
      <c r="AA202" s="33">
        <f t="shared" si="81"/>
        <v>8.86</v>
      </c>
      <c r="AB202" s="32">
        <f t="shared" si="63"/>
        <v>-12.64</v>
      </c>
      <c r="AC202" s="31">
        <v>149.24586526414703</v>
      </c>
      <c r="AD202" s="15">
        <f t="shared" si="64"/>
        <v>-2.7832616314921899E-2</v>
      </c>
      <c r="AE202" s="15">
        <f t="shared" si="65"/>
        <v>-0.10358517924940452</v>
      </c>
      <c r="AF202" s="15">
        <f t="shared" si="66"/>
        <v>-0.18733031653505455</v>
      </c>
      <c r="AG202" s="15">
        <f t="shared" si="67"/>
        <v>-0.27319543294656357</v>
      </c>
      <c r="AH202" s="106">
        <f t="shared" si="68"/>
        <v>-0.36428015150338239</v>
      </c>
    </row>
    <row r="203" spans="1:34" ht="15.75" x14ac:dyDescent="0.25">
      <c r="A203" s="24">
        <v>609</v>
      </c>
      <c r="B203" s="25" t="s">
        <v>196</v>
      </c>
      <c r="C203" s="24">
        <v>4</v>
      </c>
      <c r="D203" s="24">
        <v>21</v>
      </c>
      <c r="E203" s="30">
        <f>'Tasapainon muutos, pl. tasaus'!D196</f>
        <v>83205</v>
      </c>
      <c r="F203" s="62">
        <v>-83.147294327930638</v>
      </c>
      <c r="G203" s="31">
        <v>-16.930321912904191</v>
      </c>
      <c r="H203" s="59">
        <f t="shared" si="80"/>
        <v>66.216972415026447</v>
      </c>
      <c r="I203" s="62">
        <f t="shared" si="69"/>
        <v>-62.063069510540913</v>
      </c>
      <c r="J203" s="31">
        <f t="shared" si="70"/>
        <v>-50.757312709407309</v>
      </c>
      <c r="K203" s="31">
        <f t="shared" si="71"/>
        <v>-38.258697233545682</v>
      </c>
      <c r="L203" s="31">
        <f t="shared" si="72"/>
        <v>-25.443683638703302</v>
      </c>
      <c r="M203" s="31">
        <f t="shared" si="73"/>
        <v>-11.849666005349572</v>
      </c>
      <c r="N203" s="59">
        <f t="shared" si="74"/>
        <v>-28.779987918253763</v>
      </c>
      <c r="O203" s="82">
        <f t="shared" si="62"/>
        <v>54.367306409676871</v>
      </c>
      <c r="P203" s="31">
        <f>Taulukko5[[#This Row],[Tasaus 2023, €/asukas]]*Taulukko5[[#This Row],[Asukasluku 31.12.2022]]</f>
        <v>-5163957.6986245569</v>
      </c>
      <c r="Q203" s="31">
        <f>Taulukko5[[#This Row],[Tasaus 2024, €/asukas]]*Taulukko5[[#This Row],[Asukasluku 31.12.2022]]</f>
        <v>-4223262.203986235</v>
      </c>
      <c r="R203" s="31">
        <f>Taulukko5[[#This Row],[Tasaus 2025, €/asukas]]*Taulukko5[[#This Row],[Asukasluku 31.12.2022]]</f>
        <v>-3183314.9033171684</v>
      </c>
      <c r="S203" s="31">
        <f>Taulukko5[[#This Row],[Tasaus 2026, €/asukas]]*Taulukko5[[#This Row],[Asukasluku 31.12.2022]]</f>
        <v>-2117041.6971583082</v>
      </c>
      <c r="T203" s="31">
        <f>Taulukko5[[#This Row],[Tasaus 2027, €/asukas]]*Taulukko5[[#This Row],[Asukasluku 31.12.2022]]</f>
        <v>-985951.45997511118</v>
      </c>
      <c r="U203" s="62">
        <f t="shared" si="75"/>
        <v>4.153902904485534</v>
      </c>
      <c r="V203" s="31">
        <f t="shared" si="76"/>
        <v>15.459659705619138</v>
      </c>
      <c r="W203" s="31">
        <f t="shared" si="77"/>
        <v>27.958275181480765</v>
      </c>
      <c r="X203" s="31">
        <f t="shared" si="78"/>
        <v>40.773288776323142</v>
      </c>
      <c r="Y203" s="94">
        <f t="shared" si="79"/>
        <v>54.367306409676871</v>
      </c>
      <c r="Z203" s="105">
        <v>21.000000000000004</v>
      </c>
      <c r="AA203" s="33">
        <f t="shared" si="81"/>
        <v>8.360000000000003</v>
      </c>
      <c r="AB203" s="32">
        <f t="shared" si="63"/>
        <v>-12.64</v>
      </c>
      <c r="AC203" s="31">
        <v>182.0796156476882</v>
      </c>
      <c r="AD203" s="15">
        <f t="shared" si="64"/>
        <v>-2.2813662527292767E-2</v>
      </c>
      <c r="AE203" s="15">
        <f t="shared" si="65"/>
        <v>-8.4906043164834771E-2</v>
      </c>
      <c r="AF203" s="15">
        <f t="shared" si="66"/>
        <v>-0.15354972648656148</v>
      </c>
      <c r="AG203" s="15">
        <f t="shared" si="67"/>
        <v>-0.22393110086093718</v>
      </c>
      <c r="AH203" s="106">
        <f t="shared" si="68"/>
        <v>-0.29859084563795407</v>
      </c>
    </row>
    <row r="204" spans="1:34" ht="15.75" x14ac:dyDescent="0.25">
      <c r="A204" s="24">
        <v>611</v>
      </c>
      <c r="B204" s="25" t="s">
        <v>197</v>
      </c>
      <c r="C204" s="24">
        <v>35</v>
      </c>
      <c r="D204" s="24">
        <v>24</v>
      </c>
      <c r="E204" s="30">
        <f>'Tasapainon muutos, pl. tasaus'!D197</f>
        <v>5011</v>
      </c>
      <c r="F204" s="62">
        <v>-145.84587001759797</v>
      </c>
      <c r="G204" s="31">
        <v>-190.46020183004765</v>
      </c>
      <c r="H204" s="59">
        <f t="shared" si="80"/>
        <v>-44.614331812449677</v>
      </c>
      <c r="I204" s="62">
        <f t="shared" si="69"/>
        <v>48.768234716935211</v>
      </c>
      <c r="J204" s="31">
        <f t="shared" si="70"/>
        <v>30.073991518068819</v>
      </c>
      <c r="K204" s="31">
        <f t="shared" si="71"/>
        <v>12.572606993930442</v>
      </c>
      <c r="L204" s="31">
        <f t="shared" si="72"/>
        <v>-4.2267112236768547</v>
      </c>
      <c r="M204" s="31">
        <f t="shared" si="73"/>
        <v>-5.6326935903231243</v>
      </c>
      <c r="N204" s="59">
        <f t="shared" si="74"/>
        <v>-196.09289542037078</v>
      </c>
      <c r="O204" s="82">
        <f t="shared" si="62"/>
        <v>-50.247025402772806</v>
      </c>
      <c r="P204" s="31">
        <f>Taulukko5[[#This Row],[Tasaus 2023, €/asukas]]*Taulukko5[[#This Row],[Asukasluku 31.12.2022]]</f>
        <v>244377.62416656234</v>
      </c>
      <c r="Q204" s="31">
        <f>Taulukko5[[#This Row],[Tasaus 2024, €/asukas]]*Taulukko5[[#This Row],[Asukasluku 31.12.2022]]</f>
        <v>150700.77149704285</v>
      </c>
      <c r="R204" s="31">
        <f>Taulukko5[[#This Row],[Tasaus 2025, €/asukas]]*Taulukko5[[#This Row],[Asukasluku 31.12.2022]]</f>
        <v>63001.333646585445</v>
      </c>
      <c r="S204" s="31">
        <f>Taulukko5[[#This Row],[Tasaus 2026, €/asukas]]*Taulukko5[[#This Row],[Asukasluku 31.12.2022]]</f>
        <v>-21180.049941844718</v>
      </c>
      <c r="T204" s="31">
        <f>Taulukko5[[#This Row],[Tasaus 2027, €/asukas]]*Taulukko5[[#This Row],[Asukasluku 31.12.2022]]</f>
        <v>-28225.427581109176</v>
      </c>
      <c r="U204" s="62">
        <f t="shared" si="75"/>
        <v>4.153902904485534</v>
      </c>
      <c r="V204" s="31">
        <f t="shared" si="76"/>
        <v>-14.540340294380858</v>
      </c>
      <c r="W204" s="31">
        <f t="shared" si="77"/>
        <v>-32.041724818519235</v>
      </c>
      <c r="X204" s="31">
        <f t="shared" si="78"/>
        <v>-48.841043036126536</v>
      </c>
      <c r="Y204" s="94">
        <f t="shared" si="79"/>
        <v>-50.247025402772799</v>
      </c>
      <c r="Z204" s="105">
        <v>20.500000000000004</v>
      </c>
      <c r="AA204" s="33">
        <f t="shared" si="81"/>
        <v>7.860000000000003</v>
      </c>
      <c r="AB204" s="32">
        <f t="shared" si="63"/>
        <v>-12.64</v>
      </c>
      <c r="AC204" s="31">
        <v>206.91518890908384</v>
      </c>
      <c r="AD204" s="15">
        <f t="shared" si="64"/>
        <v>-2.0075388986116004E-2</v>
      </c>
      <c r="AE204" s="15">
        <f t="shared" si="65"/>
        <v>7.0271981341929024E-2</v>
      </c>
      <c r="AF204" s="15">
        <f t="shared" si="66"/>
        <v>0.15485438738186591</v>
      </c>
      <c r="AG204" s="15">
        <f t="shared" si="67"/>
        <v>0.23604377858208722</v>
      </c>
      <c r="AH204" s="106">
        <f t="shared" si="68"/>
        <v>0.24283874793189186</v>
      </c>
    </row>
    <row r="205" spans="1:34" ht="15.75" x14ac:dyDescent="0.25">
      <c r="A205" s="24">
        <v>614</v>
      </c>
      <c r="B205" s="25" t="s">
        <v>198</v>
      </c>
      <c r="C205" s="24">
        <v>19</v>
      </c>
      <c r="D205" s="24">
        <v>25</v>
      </c>
      <c r="E205" s="30">
        <f>'Tasapainon muutos, pl. tasaus'!D198</f>
        <v>2999</v>
      </c>
      <c r="F205" s="62">
        <v>-36.185617919058529</v>
      </c>
      <c r="G205" s="31">
        <v>116.30126678135349</v>
      </c>
      <c r="H205" s="59">
        <f t="shared" si="80"/>
        <v>152.48688470041202</v>
      </c>
      <c r="I205" s="62">
        <f t="shared" si="69"/>
        <v>-148.33298179592649</v>
      </c>
      <c r="J205" s="31">
        <f t="shared" si="70"/>
        <v>-137.02722499479287</v>
      </c>
      <c r="K205" s="31">
        <f t="shared" si="71"/>
        <v>-124.52860951893126</v>
      </c>
      <c r="L205" s="31">
        <f t="shared" si="72"/>
        <v>-111.71359592408888</v>
      </c>
      <c r="M205" s="31">
        <f t="shared" si="73"/>
        <v>-98.119578290735149</v>
      </c>
      <c r="N205" s="59">
        <f t="shared" si="74"/>
        <v>18.181688490618342</v>
      </c>
      <c r="O205" s="82">
        <f t="shared" si="62"/>
        <v>54.367306409676871</v>
      </c>
      <c r="P205" s="31">
        <f>Taulukko5[[#This Row],[Tasaus 2023, €/asukas]]*Taulukko5[[#This Row],[Asukasluku 31.12.2022]]</f>
        <v>-444850.61240598356</v>
      </c>
      <c r="Q205" s="31">
        <f>Taulukko5[[#This Row],[Tasaus 2024, €/asukas]]*Taulukko5[[#This Row],[Asukasluku 31.12.2022]]</f>
        <v>-410944.64775938384</v>
      </c>
      <c r="R205" s="31">
        <f>Taulukko5[[#This Row],[Tasaus 2025, €/asukas]]*Taulukko5[[#This Row],[Asukasluku 31.12.2022]]</f>
        <v>-373461.29994727485</v>
      </c>
      <c r="S205" s="31">
        <f>Taulukko5[[#This Row],[Tasaus 2026, €/asukas]]*Taulukko5[[#This Row],[Asukasluku 31.12.2022]]</f>
        <v>-335029.07417634252</v>
      </c>
      <c r="T205" s="31">
        <f>Taulukko5[[#This Row],[Tasaus 2027, €/asukas]]*Taulukko5[[#This Row],[Asukasluku 31.12.2022]]</f>
        <v>-294260.61529391469</v>
      </c>
      <c r="U205" s="62">
        <f t="shared" si="75"/>
        <v>4.153902904485534</v>
      </c>
      <c r="V205" s="31">
        <f t="shared" si="76"/>
        <v>15.459659705619146</v>
      </c>
      <c r="W205" s="31">
        <f t="shared" si="77"/>
        <v>27.958275181480758</v>
      </c>
      <c r="X205" s="31">
        <f t="shared" si="78"/>
        <v>40.773288776323142</v>
      </c>
      <c r="Y205" s="94">
        <f t="shared" si="79"/>
        <v>54.367306409676871</v>
      </c>
      <c r="Z205" s="105">
        <v>21.75</v>
      </c>
      <c r="AA205" s="33">
        <f t="shared" si="81"/>
        <v>9.11</v>
      </c>
      <c r="AB205" s="32">
        <f t="shared" si="63"/>
        <v>-12.64</v>
      </c>
      <c r="AC205" s="31">
        <v>140.29960181824131</v>
      </c>
      <c r="AD205" s="15">
        <f t="shared" si="64"/>
        <v>-2.9607374865303834E-2</v>
      </c>
      <c r="AE205" s="15">
        <f t="shared" si="65"/>
        <v>-0.11019033201282492</v>
      </c>
      <c r="AF205" s="15">
        <f t="shared" si="66"/>
        <v>-0.1992755133952612</v>
      </c>
      <c r="AG205" s="15">
        <f t="shared" si="67"/>
        <v>-0.29061585526910544</v>
      </c>
      <c r="AH205" s="106">
        <f t="shared" si="68"/>
        <v>-0.38750862942654629</v>
      </c>
    </row>
    <row r="206" spans="1:34" ht="15.75" x14ac:dyDescent="0.25">
      <c r="A206" s="24">
        <v>615</v>
      </c>
      <c r="B206" s="25" t="s">
        <v>199</v>
      </c>
      <c r="C206" s="24">
        <v>17</v>
      </c>
      <c r="D206" s="24">
        <v>24</v>
      </c>
      <c r="E206" s="30">
        <f>'Tasapainon muutos, pl. tasaus'!D199</f>
        <v>7603</v>
      </c>
      <c r="F206" s="62">
        <v>-96.929038578594657</v>
      </c>
      <c r="G206" s="31">
        <v>-157.40105703602936</v>
      </c>
      <c r="H206" s="59">
        <f t="shared" si="80"/>
        <v>-60.4720184574347</v>
      </c>
      <c r="I206" s="62">
        <f t="shared" si="69"/>
        <v>64.625921361920234</v>
      </c>
      <c r="J206" s="31">
        <f t="shared" si="70"/>
        <v>45.931678163053839</v>
      </c>
      <c r="K206" s="31">
        <f t="shared" si="71"/>
        <v>28.430293638915465</v>
      </c>
      <c r="L206" s="31">
        <f t="shared" si="72"/>
        <v>11.245307233757845</v>
      </c>
      <c r="M206" s="31">
        <f t="shared" si="73"/>
        <v>-5.1606751328884242</v>
      </c>
      <c r="N206" s="59">
        <f t="shared" si="74"/>
        <v>-162.56173216891779</v>
      </c>
      <c r="O206" s="82">
        <f t="shared" ref="O206:O269" si="82">N206-F206</f>
        <v>-65.632693590323129</v>
      </c>
      <c r="P206" s="31">
        <f>Taulukko5[[#This Row],[Tasaus 2023, €/asukas]]*Taulukko5[[#This Row],[Asukasluku 31.12.2022]]</f>
        <v>491350.88011467952</v>
      </c>
      <c r="Q206" s="31">
        <f>Taulukko5[[#This Row],[Tasaus 2024, €/asukas]]*Taulukko5[[#This Row],[Asukasluku 31.12.2022]]</f>
        <v>349218.54907369835</v>
      </c>
      <c r="R206" s="31">
        <f>Taulukko5[[#This Row],[Tasaus 2025, €/asukas]]*Taulukko5[[#This Row],[Asukasluku 31.12.2022]]</f>
        <v>216155.52253667428</v>
      </c>
      <c r="S206" s="31">
        <f>Taulukko5[[#This Row],[Tasaus 2026, €/asukas]]*Taulukko5[[#This Row],[Asukasluku 31.12.2022]]</f>
        <v>85498.070898260892</v>
      </c>
      <c r="T206" s="31">
        <f>Taulukko5[[#This Row],[Tasaus 2027, €/asukas]]*Taulukko5[[#This Row],[Asukasluku 31.12.2022]]</f>
        <v>-39236.613035350689</v>
      </c>
      <c r="U206" s="62">
        <f t="shared" si="75"/>
        <v>4.153902904485534</v>
      </c>
      <c r="V206" s="31">
        <f t="shared" si="76"/>
        <v>-14.540340294380862</v>
      </c>
      <c r="W206" s="31">
        <f t="shared" si="77"/>
        <v>-32.041724818519235</v>
      </c>
      <c r="X206" s="31">
        <f t="shared" si="78"/>
        <v>-49.226711223676858</v>
      </c>
      <c r="Y206" s="94">
        <f t="shared" si="79"/>
        <v>-65.632693590323129</v>
      </c>
      <c r="Z206" s="105">
        <v>21</v>
      </c>
      <c r="AA206" s="33">
        <f t="shared" si="81"/>
        <v>8.36</v>
      </c>
      <c r="AB206" s="32">
        <f t="shared" ref="AB206:AB269" si="83">AA206-Z206</f>
        <v>-12.64</v>
      </c>
      <c r="AC206" s="31">
        <v>132.35068347724223</v>
      </c>
      <c r="AD206" s="15">
        <f t="shared" ref="AD206:AD269" si="84">-U206/$AC206</f>
        <v>-3.1385579547836634E-2</v>
      </c>
      <c r="AE206" s="15">
        <f t="shared" ref="AE206:AE269" si="85">-V206/$AC206</f>
        <v>0.10986222293956707</v>
      </c>
      <c r="AF206" s="15">
        <f t="shared" ref="AF206:AF269" si="86">-W206/$AC206</f>
        <v>0.24209716169715759</v>
      </c>
      <c r="AG206" s="15">
        <f t="shared" ref="AG206:AG269" si="87">-X206/$AC206</f>
        <v>0.37194149610977578</v>
      </c>
      <c r="AH206" s="106">
        <f t="shared" ref="AH206:AH269" si="88">-Y206/$AC206</f>
        <v>0.49589992182857678</v>
      </c>
    </row>
    <row r="207" spans="1:34" ht="15.75" x14ac:dyDescent="0.25">
      <c r="A207" s="24">
        <v>616</v>
      </c>
      <c r="B207" s="25" t="s">
        <v>200</v>
      </c>
      <c r="C207" s="24">
        <v>34</v>
      </c>
      <c r="D207" s="24">
        <v>26</v>
      </c>
      <c r="E207" s="30">
        <f>'Tasapainon muutos, pl. tasaus'!D200</f>
        <v>1807</v>
      </c>
      <c r="F207" s="62">
        <v>-497.2884051923624</v>
      </c>
      <c r="G207" s="31">
        <v>-398.82059652286551</v>
      </c>
      <c r="H207" s="59">
        <f t="shared" si="80"/>
        <v>98.46780866949689</v>
      </c>
      <c r="I207" s="62">
        <f t="shared" ref="I207:I270" si="89">H207*(-1)+$H$14</f>
        <v>-94.313905765011356</v>
      </c>
      <c r="J207" s="31">
        <f t="shared" ref="J207:J270" si="90">IF($H207&lt;-15,-$H207-15,IF($H207&gt;15,15-$H207,0))-$J$14</f>
        <v>-83.008148963877744</v>
      </c>
      <c r="K207" s="31">
        <f t="shared" ref="K207:K270" si="91">IF($H207&lt;-30,-$H207-30,IF($H207&gt;30,30-$H207,0))-$K$14</f>
        <v>-70.509533488016132</v>
      </c>
      <c r="L207" s="31">
        <f t="shared" ref="L207:L270" si="92">IF($H207&lt;-45,-$H207-45,IF($H207&gt;45,45-$H207,0))-$L$14</f>
        <v>-57.694519893173748</v>
      </c>
      <c r="M207" s="31">
        <f t="shared" ref="M207:M270" si="93">IF($H207&lt;-60,-$H207-60,IF($H207&gt;60,60-$H207,0))-$M$14</f>
        <v>-44.100502259820011</v>
      </c>
      <c r="N207" s="59">
        <f t="shared" ref="N207:N270" si="94">G207+M207</f>
        <v>-442.92109878268553</v>
      </c>
      <c r="O207" s="82">
        <f t="shared" si="82"/>
        <v>54.367306409676871</v>
      </c>
      <c r="P207" s="31">
        <f>Taulukko5[[#This Row],[Tasaus 2023, €/asukas]]*Taulukko5[[#This Row],[Asukasluku 31.12.2022]]</f>
        <v>-170425.22771737553</v>
      </c>
      <c r="Q207" s="31">
        <f>Taulukko5[[#This Row],[Tasaus 2024, €/asukas]]*Taulukko5[[#This Row],[Asukasluku 31.12.2022]]</f>
        <v>-149995.72517772709</v>
      </c>
      <c r="R207" s="31">
        <f>Taulukko5[[#This Row],[Tasaus 2025, €/asukas]]*Taulukko5[[#This Row],[Asukasluku 31.12.2022]]</f>
        <v>-127410.72701284515</v>
      </c>
      <c r="S207" s="31">
        <f>Taulukko5[[#This Row],[Tasaus 2026, €/asukas]]*Taulukko5[[#This Row],[Asukasluku 31.12.2022]]</f>
        <v>-104253.99744696496</v>
      </c>
      <c r="T207" s="31">
        <f>Taulukko5[[#This Row],[Tasaus 2027, €/asukas]]*Taulukko5[[#This Row],[Asukasluku 31.12.2022]]</f>
        <v>-79689.607583494755</v>
      </c>
      <c r="U207" s="62">
        <f t="shared" ref="U207:U271" si="95">$H207+I207</f>
        <v>4.153902904485534</v>
      </c>
      <c r="V207" s="31">
        <f t="shared" ref="V207:V271" si="96">$H207+J207</f>
        <v>15.459659705619146</v>
      </c>
      <c r="W207" s="31">
        <f t="shared" ref="W207:W271" si="97">$H207+K207</f>
        <v>27.958275181480758</v>
      </c>
      <c r="X207" s="31">
        <f t="shared" ref="X207:X271" si="98">$H207+L207</f>
        <v>40.773288776323142</v>
      </c>
      <c r="Y207" s="94">
        <f t="shared" ref="Y207:Y271" si="99">$H207+M207</f>
        <v>54.367306409676878</v>
      </c>
      <c r="Z207" s="105">
        <v>21.5</v>
      </c>
      <c r="AA207" s="33">
        <f t="shared" si="81"/>
        <v>8.86</v>
      </c>
      <c r="AB207" s="32">
        <f t="shared" si="83"/>
        <v>-12.64</v>
      </c>
      <c r="AC207" s="31">
        <v>179.38569941325375</v>
      </c>
      <c r="AD207" s="15">
        <f t="shared" si="84"/>
        <v>-2.3156265622468156E-2</v>
      </c>
      <c r="AE207" s="15">
        <f t="shared" si="85"/>
        <v>-8.6181115641801948E-2</v>
      </c>
      <c r="AF207" s="15">
        <f t="shared" si="86"/>
        <v>-0.15585565222271608</v>
      </c>
      <c r="AG207" s="15">
        <f t="shared" si="87"/>
        <v>-0.22729397554926078</v>
      </c>
      <c r="AH207" s="106">
        <f t="shared" si="88"/>
        <v>-0.30307491950308724</v>
      </c>
    </row>
    <row r="208" spans="1:34" ht="15.75" x14ac:dyDescent="0.25">
      <c r="A208" s="24">
        <v>619</v>
      </c>
      <c r="B208" s="25" t="s">
        <v>201</v>
      </c>
      <c r="C208" s="24">
        <v>6</v>
      </c>
      <c r="D208" s="24">
        <v>25</v>
      </c>
      <c r="E208" s="30">
        <f>'Tasapainon muutos, pl. tasaus'!D201</f>
        <v>2675</v>
      </c>
      <c r="F208" s="62">
        <v>370.56998470973326</v>
      </c>
      <c r="G208" s="31">
        <v>211.81274900896491</v>
      </c>
      <c r="H208" s="59">
        <f t="shared" ref="H208:H271" si="100">G208-F208</f>
        <v>-158.75723570076835</v>
      </c>
      <c r="I208" s="62">
        <f t="shared" si="89"/>
        <v>162.91113860525388</v>
      </c>
      <c r="J208" s="31">
        <f t="shared" si="90"/>
        <v>144.21689540638749</v>
      </c>
      <c r="K208" s="31">
        <f t="shared" si="91"/>
        <v>126.71551088224911</v>
      </c>
      <c r="L208" s="31">
        <f t="shared" si="92"/>
        <v>109.53052447709149</v>
      </c>
      <c r="M208" s="31">
        <f t="shared" si="93"/>
        <v>93.124542110445219</v>
      </c>
      <c r="N208" s="59">
        <f t="shared" si="94"/>
        <v>304.93729111941013</v>
      </c>
      <c r="O208" s="82">
        <f t="shared" si="82"/>
        <v>-65.632693590323129</v>
      </c>
      <c r="P208" s="31">
        <f>Taulukko5[[#This Row],[Tasaus 2023, €/asukas]]*Taulukko5[[#This Row],[Asukasluku 31.12.2022]]</f>
        <v>435787.29576905415</v>
      </c>
      <c r="Q208" s="31">
        <f>Taulukko5[[#This Row],[Tasaus 2024, €/asukas]]*Taulukko5[[#This Row],[Asukasluku 31.12.2022]]</f>
        <v>385780.19521208655</v>
      </c>
      <c r="R208" s="31">
        <f>Taulukko5[[#This Row],[Tasaus 2025, €/asukas]]*Taulukko5[[#This Row],[Asukasluku 31.12.2022]]</f>
        <v>338963.99161001638</v>
      </c>
      <c r="S208" s="31">
        <f>Taulukko5[[#This Row],[Tasaus 2026, €/asukas]]*Taulukko5[[#This Row],[Asukasluku 31.12.2022]]</f>
        <v>292994.15297621972</v>
      </c>
      <c r="T208" s="31">
        <f>Taulukko5[[#This Row],[Tasaus 2027, €/asukas]]*Taulukko5[[#This Row],[Asukasluku 31.12.2022]]</f>
        <v>249108.15014544097</v>
      </c>
      <c r="U208" s="62">
        <f t="shared" si="95"/>
        <v>4.153902904485534</v>
      </c>
      <c r="V208" s="31">
        <f t="shared" si="96"/>
        <v>-14.540340294380854</v>
      </c>
      <c r="W208" s="31">
        <f t="shared" si="97"/>
        <v>-32.041724818519242</v>
      </c>
      <c r="X208" s="31">
        <f t="shared" si="98"/>
        <v>-49.226711223676858</v>
      </c>
      <c r="Y208" s="94">
        <f t="shared" si="99"/>
        <v>-65.632693590323129</v>
      </c>
      <c r="Z208" s="105">
        <v>22</v>
      </c>
      <c r="AA208" s="33">
        <f t="shared" ref="AA208:AA271" si="101">Z208-$AA$7</f>
        <v>9.36</v>
      </c>
      <c r="AB208" s="32">
        <f t="shared" si="83"/>
        <v>-12.64</v>
      </c>
      <c r="AC208" s="31">
        <v>144.362389516452</v>
      </c>
      <c r="AD208" s="15">
        <f t="shared" si="84"/>
        <v>-2.8774135135884144E-2</v>
      </c>
      <c r="AE208" s="15">
        <f t="shared" si="85"/>
        <v>0.10072111124707998</v>
      </c>
      <c r="AF208" s="15">
        <f t="shared" si="86"/>
        <v>0.22195341131332316</v>
      </c>
      <c r="AG208" s="15">
        <f t="shared" si="87"/>
        <v>0.34099401782253558</v>
      </c>
      <c r="AH208" s="106">
        <f t="shared" si="88"/>
        <v>0.45463845403337144</v>
      </c>
    </row>
    <row r="209" spans="1:34" ht="15.75" x14ac:dyDescent="0.25">
      <c r="A209" s="24">
        <v>620</v>
      </c>
      <c r="B209" s="25" t="s">
        <v>202</v>
      </c>
      <c r="C209" s="24">
        <v>18</v>
      </c>
      <c r="D209" s="24">
        <v>25</v>
      </c>
      <c r="E209" s="30">
        <f>'Tasapainon muutos, pl. tasaus'!D202</f>
        <v>2380</v>
      </c>
      <c r="F209" s="62">
        <v>293.26104258373852</v>
      </c>
      <c r="G209" s="31">
        <v>137.95625458946725</v>
      </c>
      <c r="H209" s="59">
        <f t="shared" si="100"/>
        <v>-155.30478799427127</v>
      </c>
      <c r="I209" s="62">
        <f t="shared" si="89"/>
        <v>159.4586908987568</v>
      </c>
      <c r="J209" s="31">
        <f t="shared" si="90"/>
        <v>140.76444769989041</v>
      </c>
      <c r="K209" s="31">
        <f t="shared" si="91"/>
        <v>123.26306317575202</v>
      </c>
      <c r="L209" s="31">
        <f t="shared" si="92"/>
        <v>106.07807677059441</v>
      </c>
      <c r="M209" s="31">
        <f t="shared" si="93"/>
        <v>89.672094403948137</v>
      </c>
      <c r="N209" s="59">
        <f t="shared" si="94"/>
        <v>227.62834899341539</v>
      </c>
      <c r="O209" s="82">
        <f t="shared" si="82"/>
        <v>-65.632693590323129</v>
      </c>
      <c r="P209" s="31">
        <f>Taulukko5[[#This Row],[Tasaus 2023, €/asukas]]*Taulukko5[[#This Row],[Asukasluku 31.12.2022]]</f>
        <v>379511.68433904118</v>
      </c>
      <c r="Q209" s="31">
        <f>Taulukko5[[#This Row],[Tasaus 2024, €/asukas]]*Taulukko5[[#This Row],[Asukasluku 31.12.2022]]</f>
        <v>335019.38552573917</v>
      </c>
      <c r="R209" s="31">
        <f>Taulukko5[[#This Row],[Tasaus 2025, €/asukas]]*Taulukko5[[#This Row],[Asukasluku 31.12.2022]]</f>
        <v>293366.09035828983</v>
      </c>
      <c r="S209" s="31">
        <f>Taulukko5[[#This Row],[Tasaus 2026, €/asukas]]*Taulukko5[[#This Row],[Asukasluku 31.12.2022]]</f>
        <v>252465.82271401468</v>
      </c>
      <c r="T209" s="31">
        <f>Taulukko5[[#This Row],[Tasaus 2027, €/asukas]]*Taulukko5[[#This Row],[Asukasluku 31.12.2022]]</f>
        <v>213419.58468139658</v>
      </c>
      <c r="U209" s="62">
        <f t="shared" si="95"/>
        <v>4.153902904485534</v>
      </c>
      <c r="V209" s="31">
        <f t="shared" si="96"/>
        <v>-14.540340294380854</v>
      </c>
      <c r="W209" s="31">
        <f t="shared" si="97"/>
        <v>-32.041724818519242</v>
      </c>
      <c r="X209" s="31">
        <f t="shared" si="98"/>
        <v>-49.226711223676858</v>
      </c>
      <c r="Y209" s="94">
        <f t="shared" si="99"/>
        <v>-65.632693590323129</v>
      </c>
      <c r="Z209" s="105">
        <v>21.5</v>
      </c>
      <c r="AA209" s="33">
        <f t="shared" si="101"/>
        <v>8.86</v>
      </c>
      <c r="AB209" s="32">
        <f t="shared" si="83"/>
        <v>-12.64</v>
      </c>
      <c r="AC209" s="31">
        <v>136.40278430424777</v>
      </c>
      <c r="AD209" s="15">
        <f t="shared" si="84"/>
        <v>-3.0453211975645687E-2</v>
      </c>
      <c r="AE209" s="15">
        <f t="shared" si="85"/>
        <v>0.10659855932228246</v>
      </c>
      <c r="AF209" s="15">
        <f t="shared" si="86"/>
        <v>0.23490521093066438</v>
      </c>
      <c r="AG209" s="15">
        <f t="shared" si="87"/>
        <v>0.36089227558490439</v>
      </c>
      <c r="AH209" s="106">
        <f t="shared" si="88"/>
        <v>0.48116828351486396</v>
      </c>
    </row>
    <row r="210" spans="1:34" ht="15.75" x14ac:dyDescent="0.25">
      <c r="A210" s="24">
        <v>623</v>
      </c>
      <c r="B210" s="25" t="s">
        <v>203</v>
      </c>
      <c r="C210" s="24">
        <v>10</v>
      </c>
      <c r="D210" s="24">
        <v>25</v>
      </c>
      <c r="E210" s="30">
        <f>'Tasapainon muutos, pl. tasaus'!D203</f>
        <v>2107</v>
      </c>
      <c r="F210" s="62">
        <v>162.6207746251194</v>
      </c>
      <c r="G210" s="31">
        <v>99.361309862622704</v>
      </c>
      <c r="H210" s="59">
        <f t="shared" si="100"/>
        <v>-63.259464762496691</v>
      </c>
      <c r="I210" s="62">
        <f t="shared" si="89"/>
        <v>67.413367666982225</v>
      </c>
      <c r="J210" s="31">
        <f t="shared" si="90"/>
        <v>48.71912446811583</v>
      </c>
      <c r="K210" s="31">
        <f t="shared" si="91"/>
        <v>31.217739943977456</v>
      </c>
      <c r="L210" s="31">
        <f t="shared" si="92"/>
        <v>14.032753538819836</v>
      </c>
      <c r="M210" s="31">
        <f t="shared" si="93"/>
        <v>-2.3732288278264333</v>
      </c>
      <c r="N210" s="59">
        <f t="shared" si="94"/>
        <v>96.988081034796267</v>
      </c>
      <c r="O210" s="82">
        <f t="shared" si="82"/>
        <v>-65.632693590323129</v>
      </c>
      <c r="P210" s="31">
        <f>Taulukko5[[#This Row],[Tasaus 2023, €/asukas]]*Taulukko5[[#This Row],[Asukasluku 31.12.2022]]</f>
        <v>142039.96567433156</v>
      </c>
      <c r="Q210" s="31">
        <f>Taulukko5[[#This Row],[Tasaus 2024, €/asukas]]*Taulukko5[[#This Row],[Asukasluku 31.12.2022]]</f>
        <v>102651.19525432005</v>
      </c>
      <c r="R210" s="31">
        <f>Taulukko5[[#This Row],[Tasaus 2025, €/asukas]]*Taulukko5[[#This Row],[Asukasluku 31.12.2022]]</f>
        <v>65775.778061960504</v>
      </c>
      <c r="S210" s="31">
        <f>Taulukko5[[#This Row],[Tasaus 2026, €/asukas]]*Taulukko5[[#This Row],[Asukasluku 31.12.2022]]</f>
        <v>29567.011706293397</v>
      </c>
      <c r="T210" s="31">
        <f>Taulukko5[[#This Row],[Tasaus 2027, €/asukas]]*Taulukko5[[#This Row],[Asukasluku 31.12.2022]]</f>
        <v>-5000.3931402302951</v>
      </c>
      <c r="U210" s="62">
        <f t="shared" si="95"/>
        <v>4.153902904485534</v>
      </c>
      <c r="V210" s="31">
        <f t="shared" si="96"/>
        <v>-14.540340294380862</v>
      </c>
      <c r="W210" s="31">
        <f t="shared" si="97"/>
        <v>-32.041724818519235</v>
      </c>
      <c r="X210" s="31">
        <f t="shared" si="98"/>
        <v>-49.226711223676858</v>
      </c>
      <c r="Y210" s="94">
        <f t="shared" si="99"/>
        <v>-65.632693590323129</v>
      </c>
      <c r="Z210" s="105">
        <v>19.5</v>
      </c>
      <c r="AA210" s="33">
        <f t="shared" si="101"/>
        <v>6.8599999999999994</v>
      </c>
      <c r="AB210" s="32">
        <f t="shared" si="83"/>
        <v>-12.64</v>
      </c>
      <c r="AC210" s="31">
        <v>173.43976310179943</v>
      </c>
      <c r="AD210" s="15">
        <f t="shared" si="84"/>
        <v>-2.3950118647518132E-2</v>
      </c>
      <c r="AE210" s="15">
        <f t="shared" si="85"/>
        <v>8.3835102368345002E-2</v>
      </c>
      <c r="AF210" s="15">
        <f t="shared" si="86"/>
        <v>0.18474266941723472</v>
      </c>
      <c r="AG210" s="15">
        <f t="shared" si="87"/>
        <v>0.28382598282715327</v>
      </c>
      <c r="AH210" s="106">
        <f t="shared" si="88"/>
        <v>0.37841780002778491</v>
      </c>
    </row>
    <row r="211" spans="1:34" ht="15.75" x14ac:dyDescent="0.25">
      <c r="A211" s="24">
        <v>624</v>
      </c>
      <c r="B211" s="25" t="s">
        <v>204</v>
      </c>
      <c r="C211" s="24">
        <v>8</v>
      </c>
      <c r="D211" s="24">
        <v>24</v>
      </c>
      <c r="E211" s="30">
        <f>'Tasapainon muutos, pl. tasaus'!D204</f>
        <v>5117</v>
      </c>
      <c r="F211" s="62">
        <v>230.22946928961187</v>
      </c>
      <c r="G211" s="31">
        <v>57.862377734735787</v>
      </c>
      <c r="H211" s="59">
        <f t="shared" si="100"/>
        <v>-172.36709155487608</v>
      </c>
      <c r="I211" s="62">
        <f t="shared" si="89"/>
        <v>176.52099445936162</v>
      </c>
      <c r="J211" s="31">
        <f t="shared" si="90"/>
        <v>157.82675126049523</v>
      </c>
      <c r="K211" s="31">
        <f t="shared" si="91"/>
        <v>140.32536673635684</v>
      </c>
      <c r="L211" s="31">
        <f t="shared" si="92"/>
        <v>123.14038033119922</v>
      </c>
      <c r="M211" s="31">
        <f t="shared" si="93"/>
        <v>106.73439796455295</v>
      </c>
      <c r="N211" s="59">
        <f t="shared" si="94"/>
        <v>164.59677569928874</v>
      </c>
      <c r="O211" s="82">
        <f t="shared" si="82"/>
        <v>-65.632693590323129</v>
      </c>
      <c r="P211" s="31">
        <f>Taulukko5[[#This Row],[Tasaus 2023, €/asukas]]*Taulukko5[[#This Row],[Asukasluku 31.12.2022]]</f>
        <v>903257.92864855344</v>
      </c>
      <c r="Q211" s="31">
        <f>Taulukko5[[#This Row],[Tasaus 2024, €/asukas]]*Taulukko5[[#This Row],[Asukasluku 31.12.2022]]</f>
        <v>807599.48619995406</v>
      </c>
      <c r="R211" s="31">
        <f>Taulukko5[[#This Row],[Tasaus 2025, €/asukas]]*Taulukko5[[#This Row],[Asukasluku 31.12.2022]]</f>
        <v>718044.90158993797</v>
      </c>
      <c r="S211" s="31">
        <f>Taulukko5[[#This Row],[Tasaus 2026, €/asukas]]*Taulukko5[[#This Row],[Asukasluku 31.12.2022]]</f>
        <v>630109.32615474646</v>
      </c>
      <c r="T211" s="31">
        <f>Taulukko5[[#This Row],[Tasaus 2027, €/asukas]]*Taulukko5[[#This Row],[Asukasluku 31.12.2022]]</f>
        <v>546159.91438461747</v>
      </c>
      <c r="U211" s="62">
        <f t="shared" si="95"/>
        <v>4.153902904485534</v>
      </c>
      <c r="V211" s="31">
        <f t="shared" si="96"/>
        <v>-14.540340294380854</v>
      </c>
      <c r="W211" s="31">
        <f t="shared" si="97"/>
        <v>-32.041724818519242</v>
      </c>
      <c r="X211" s="31">
        <f t="shared" si="98"/>
        <v>-49.226711223676858</v>
      </c>
      <c r="Y211" s="94">
        <f t="shared" si="99"/>
        <v>-65.632693590323129</v>
      </c>
      <c r="Z211" s="105">
        <v>20.75</v>
      </c>
      <c r="AA211" s="33">
        <f t="shared" si="101"/>
        <v>8.11</v>
      </c>
      <c r="AB211" s="32">
        <f t="shared" si="83"/>
        <v>-12.64</v>
      </c>
      <c r="AC211" s="31">
        <v>195.19145212850998</v>
      </c>
      <c r="AD211" s="15">
        <f t="shared" si="84"/>
        <v>-2.1281172198825034E-2</v>
      </c>
      <c r="AE211" s="15">
        <f t="shared" si="85"/>
        <v>7.4492710289422906E-2</v>
      </c>
      <c r="AF211" s="15">
        <f t="shared" si="86"/>
        <v>0.16415536883973608</v>
      </c>
      <c r="AG211" s="15">
        <f t="shared" si="87"/>
        <v>0.25219706440457762</v>
      </c>
      <c r="AH211" s="106">
        <f t="shared" si="88"/>
        <v>0.33624778582574372</v>
      </c>
    </row>
    <row r="212" spans="1:34" ht="15.75" x14ac:dyDescent="0.25">
      <c r="A212" s="24">
        <v>625</v>
      </c>
      <c r="B212" s="25" t="s">
        <v>205</v>
      </c>
      <c r="C212" s="24">
        <v>17</v>
      </c>
      <c r="D212" s="24">
        <v>25</v>
      </c>
      <c r="E212" s="30">
        <f>'Tasapainon muutos, pl. tasaus'!D205</f>
        <v>2991</v>
      </c>
      <c r="F212" s="62">
        <v>135.26899492863438</v>
      </c>
      <c r="G212" s="31">
        <v>-55.399419849733498</v>
      </c>
      <c r="H212" s="59">
        <f t="shared" si="100"/>
        <v>-190.66841477836789</v>
      </c>
      <c r="I212" s="62">
        <f t="shared" si="89"/>
        <v>194.82231768285342</v>
      </c>
      <c r="J212" s="31">
        <f t="shared" si="90"/>
        <v>176.12807448398704</v>
      </c>
      <c r="K212" s="31">
        <f t="shared" si="91"/>
        <v>158.62668995984865</v>
      </c>
      <c r="L212" s="31">
        <f t="shared" si="92"/>
        <v>141.44170355469103</v>
      </c>
      <c r="M212" s="31">
        <f t="shared" si="93"/>
        <v>125.03572118804476</v>
      </c>
      <c r="N212" s="59">
        <f t="shared" si="94"/>
        <v>69.636301338311256</v>
      </c>
      <c r="O212" s="82">
        <f t="shared" si="82"/>
        <v>-65.632693590323129</v>
      </c>
      <c r="P212" s="31">
        <f>Taulukko5[[#This Row],[Tasaus 2023, €/asukas]]*Taulukko5[[#This Row],[Asukasluku 31.12.2022]]</f>
        <v>582713.55218941462</v>
      </c>
      <c r="Q212" s="31">
        <f>Taulukko5[[#This Row],[Tasaus 2024, €/asukas]]*Taulukko5[[#This Row],[Asukasluku 31.12.2022]]</f>
        <v>526799.0707816052</v>
      </c>
      <c r="R212" s="31">
        <f>Taulukko5[[#This Row],[Tasaus 2025, €/asukas]]*Taulukko5[[#This Row],[Asukasluku 31.12.2022]]</f>
        <v>474452.42966990732</v>
      </c>
      <c r="S212" s="31">
        <f>Taulukko5[[#This Row],[Tasaus 2026, €/asukas]]*Taulukko5[[#This Row],[Asukasluku 31.12.2022]]</f>
        <v>423052.13533208088</v>
      </c>
      <c r="T212" s="31">
        <f>Taulukko5[[#This Row],[Tasaus 2027, €/asukas]]*Taulukko5[[#This Row],[Asukasluku 31.12.2022]]</f>
        <v>373981.84207344189</v>
      </c>
      <c r="U212" s="62">
        <f t="shared" si="95"/>
        <v>4.153902904485534</v>
      </c>
      <c r="V212" s="31">
        <f t="shared" si="96"/>
        <v>-14.540340294380854</v>
      </c>
      <c r="W212" s="31">
        <f t="shared" si="97"/>
        <v>-32.041724818519242</v>
      </c>
      <c r="X212" s="31">
        <f t="shared" si="98"/>
        <v>-49.226711223676858</v>
      </c>
      <c r="Y212" s="94">
        <f t="shared" si="99"/>
        <v>-65.632693590323129</v>
      </c>
      <c r="Z212" s="105">
        <v>20.75</v>
      </c>
      <c r="AA212" s="33">
        <f t="shared" si="101"/>
        <v>8.11</v>
      </c>
      <c r="AB212" s="32">
        <f t="shared" si="83"/>
        <v>-12.64</v>
      </c>
      <c r="AC212" s="31">
        <v>177.91976015305295</v>
      </c>
      <c r="AD212" s="15">
        <f t="shared" si="84"/>
        <v>-2.334705769000699E-2</v>
      </c>
      <c r="AE212" s="15">
        <f t="shared" si="85"/>
        <v>8.1724145097052364E-2</v>
      </c>
      <c r="AF212" s="15">
        <f t="shared" si="86"/>
        <v>0.18009087237390498</v>
      </c>
      <c r="AG212" s="15">
        <f t="shared" si="87"/>
        <v>0.27667928048762136</v>
      </c>
      <c r="AH212" s="106">
        <f t="shared" si="88"/>
        <v>0.3688892876983621</v>
      </c>
    </row>
    <row r="213" spans="1:34" ht="15.75" x14ac:dyDescent="0.25">
      <c r="A213" s="24">
        <v>626</v>
      </c>
      <c r="B213" s="25" t="s">
        <v>206</v>
      </c>
      <c r="C213" s="24">
        <v>17</v>
      </c>
      <c r="D213" s="24">
        <v>24</v>
      </c>
      <c r="E213" s="30">
        <f>'Tasapainon muutos, pl. tasaus'!D206</f>
        <v>4835</v>
      </c>
      <c r="F213" s="62">
        <v>-601.39857356549851</v>
      </c>
      <c r="G213" s="31">
        <v>-454.72835450542067</v>
      </c>
      <c r="H213" s="59">
        <f t="shared" si="100"/>
        <v>146.67021906007784</v>
      </c>
      <c r="I213" s="62">
        <f t="shared" si="89"/>
        <v>-142.51631615559231</v>
      </c>
      <c r="J213" s="31">
        <f t="shared" si="90"/>
        <v>-131.2105593544587</v>
      </c>
      <c r="K213" s="31">
        <f t="shared" si="91"/>
        <v>-118.71194387859708</v>
      </c>
      <c r="L213" s="31">
        <f t="shared" si="92"/>
        <v>-105.8969302837547</v>
      </c>
      <c r="M213" s="31">
        <f t="shared" si="93"/>
        <v>-92.30291265040097</v>
      </c>
      <c r="N213" s="59">
        <f t="shared" si="94"/>
        <v>-547.03126715582164</v>
      </c>
      <c r="O213" s="82">
        <f t="shared" si="82"/>
        <v>54.367306409676871</v>
      </c>
      <c r="P213" s="31">
        <f>Taulukko5[[#This Row],[Tasaus 2023, €/asukas]]*Taulukko5[[#This Row],[Asukasluku 31.12.2022]]</f>
        <v>-689066.38861228875</v>
      </c>
      <c r="Q213" s="31">
        <f>Taulukko5[[#This Row],[Tasaus 2024, €/asukas]]*Taulukko5[[#This Row],[Asukasluku 31.12.2022]]</f>
        <v>-634403.05447880784</v>
      </c>
      <c r="R213" s="31">
        <f>Taulukko5[[#This Row],[Tasaus 2025, €/asukas]]*Taulukko5[[#This Row],[Asukasluku 31.12.2022]]</f>
        <v>-573972.24865301687</v>
      </c>
      <c r="S213" s="31">
        <f>Taulukko5[[#This Row],[Tasaus 2026, €/asukas]]*Taulukko5[[#This Row],[Asukasluku 31.12.2022]]</f>
        <v>-512011.65792195394</v>
      </c>
      <c r="T213" s="31">
        <f>Taulukko5[[#This Row],[Tasaus 2027, €/asukas]]*Taulukko5[[#This Row],[Asukasluku 31.12.2022]]</f>
        <v>-446284.5826646887</v>
      </c>
      <c r="U213" s="62">
        <f t="shared" si="95"/>
        <v>4.153902904485534</v>
      </c>
      <c r="V213" s="31">
        <f t="shared" si="96"/>
        <v>15.459659705619146</v>
      </c>
      <c r="W213" s="31">
        <f t="shared" si="97"/>
        <v>27.958275181480758</v>
      </c>
      <c r="X213" s="31">
        <f t="shared" si="98"/>
        <v>40.773288776323142</v>
      </c>
      <c r="Y213" s="94">
        <f t="shared" si="99"/>
        <v>54.367306409676871</v>
      </c>
      <c r="Z213" s="105">
        <v>21.75</v>
      </c>
      <c r="AA213" s="33">
        <f t="shared" si="101"/>
        <v>9.11</v>
      </c>
      <c r="AB213" s="32">
        <f t="shared" si="83"/>
        <v>-12.64</v>
      </c>
      <c r="AC213" s="31">
        <v>153.12929871512162</v>
      </c>
      <c r="AD213" s="15">
        <f t="shared" si="84"/>
        <v>-2.7126767635848471E-2</v>
      </c>
      <c r="AE213" s="15">
        <f t="shared" si="85"/>
        <v>-0.10095820875128513</v>
      </c>
      <c r="AF213" s="15">
        <f t="shared" si="86"/>
        <v>-0.1825795286471841</v>
      </c>
      <c r="AG213" s="15">
        <f t="shared" si="87"/>
        <v>-0.2662670639677967</v>
      </c>
      <c r="AH213" s="106">
        <f t="shared" si="88"/>
        <v>-0.35504182978608562</v>
      </c>
    </row>
    <row r="214" spans="1:34" ht="15.75" x14ac:dyDescent="0.25">
      <c r="A214" s="24">
        <v>630</v>
      </c>
      <c r="B214" s="25" t="s">
        <v>207</v>
      </c>
      <c r="C214" s="24">
        <v>17</v>
      </c>
      <c r="D214" s="24">
        <v>26</v>
      </c>
      <c r="E214" s="30">
        <f>'Tasapainon muutos, pl. tasaus'!D207</f>
        <v>1635</v>
      </c>
      <c r="F214" s="62">
        <v>689.82957125162591</v>
      </c>
      <c r="G214" s="31">
        <v>923.26246978430879</v>
      </c>
      <c r="H214" s="59">
        <f t="shared" si="100"/>
        <v>233.43289853268288</v>
      </c>
      <c r="I214" s="62">
        <f t="shared" si="89"/>
        <v>-229.27899562819735</v>
      </c>
      <c r="J214" s="31">
        <f t="shared" si="90"/>
        <v>-217.97323882706374</v>
      </c>
      <c r="K214" s="31">
        <f t="shared" si="91"/>
        <v>-205.47462335120213</v>
      </c>
      <c r="L214" s="31">
        <f t="shared" si="92"/>
        <v>-192.65960975635974</v>
      </c>
      <c r="M214" s="31">
        <f t="shared" si="93"/>
        <v>-179.06559212300601</v>
      </c>
      <c r="N214" s="59">
        <f t="shared" si="94"/>
        <v>744.19687766130278</v>
      </c>
      <c r="O214" s="82">
        <f t="shared" si="82"/>
        <v>54.367306409676871</v>
      </c>
      <c r="P214" s="31">
        <f>Taulukko5[[#This Row],[Tasaus 2023, €/asukas]]*Taulukko5[[#This Row],[Asukasluku 31.12.2022]]</f>
        <v>-374871.15785210265</v>
      </c>
      <c r="Q214" s="31">
        <f>Taulukko5[[#This Row],[Tasaus 2024, €/asukas]]*Taulukko5[[#This Row],[Asukasluku 31.12.2022]]</f>
        <v>-356386.24548224919</v>
      </c>
      <c r="R214" s="31">
        <f>Taulukko5[[#This Row],[Tasaus 2025, €/asukas]]*Taulukko5[[#This Row],[Asukasluku 31.12.2022]]</f>
        <v>-335951.00917921547</v>
      </c>
      <c r="S214" s="31">
        <f>Taulukko5[[#This Row],[Tasaus 2026, €/asukas]]*Taulukko5[[#This Row],[Asukasluku 31.12.2022]]</f>
        <v>-314998.46195164818</v>
      </c>
      <c r="T214" s="31">
        <f>Taulukko5[[#This Row],[Tasaus 2027, €/asukas]]*Taulukko5[[#This Row],[Asukasluku 31.12.2022]]</f>
        <v>-292772.24312111485</v>
      </c>
      <c r="U214" s="62">
        <f t="shared" si="95"/>
        <v>4.153902904485534</v>
      </c>
      <c r="V214" s="31">
        <f t="shared" si="96"/>
        <v>15.459659705619146</v>
      </c>
      <c r="W214" s="31">
        <f t="shared" si="97"/>
        <v>27.958275181480758</v>
      </c>
      <c r="X214" s="31">
        <f t="shared" si="98"/>
        <v>40.773288776323142</v>
      </c>
      <c r="Y214" s="94">
        <f t="shared" si="99"/>
        <v>54.367306409676871</v>
      </c>
      <c r="Z214" s="105">
        <v>19.75</v>
      </c>
      <c r="AA214" s="33">
        <f t="shared" si="101"/>
        <v>7.1099999999999994</v>
      </c>
      <c r="AB214" s="32">
        <f t="shared" si="83"/>
        <v>-12.64</v>
      </c>
      <c r="AC214" s="31">
        <v>149.44416292056235</v>
      </c>
      <c r="AD214" s="15">
        <f t="shared" si="84"/>
        <v>-2.7795685179711958E-2</v>
      </c>
      <c r="AE214" s="15">
        <f t="shared" si="85"/>
        <v>-0.10344773193876292</v>
      </c>
      <c r="AF214" s="15">
        <f t="shared" si="86"/>
        <v>-0.18708174769155816</v>
      </c>
      <c r="AG214" s="15">
        <f t="shared" si="87"/>
        <v>-0.27283292956712102</v>
      </c>
      <c r="AH214" s="106">
        <f t="shared" si="88"/>
        <v>-0.36379678769103907</v>
      </c>
    </row>
    <row r="215" spans="1:34" ht="15.75" x14ac:dyDescent="0.25">
      <c r="A215" s="24">
        <v>631</v>
      </c>
      <c r="B215" s="25" t="s">
        <v>208</v>
      </c>
      <c r="C215" s="24">
        <v>2</v>
      </c>
      <c r="D215" s="24">
        <v>25</v>
      </c>
      <c r="E215" s="30">
        <f>'Tasapainon muutos, pl. tasaus'!D208</f>
        <v>1963</v>
      </c>
      <c r="F215" s="62">
        <v>-221.48374080080663</v>
      </c>
      <c r="G215" s="31">
        <v>-355.8768472598768</v>
      </c>
      <c r="H215" s="59">
        <f t="shared" si="100"/>
        <v>-134.39310645907017</v>
      </c>
      <c r="I215" s="62">
        <f t="shared" si="89"/>
        <v>138.5470093635557</v>
      </c>
      <c r="J215" s="31">
        <f t="shared" si="90"/>
        <v>119.85276616468931</v>
      </c>
      <c r="K215" s="31">
        <f t="shared" si="91"/>
        <v>102.35138164055093</v>
      </c>
      <c r="L215" s="31">
        <f t="shared" si="92"/>
        <v>85.16639523539331</v>
      </c>
      <c r="M215" s="31">
        <f t="shared" si="93"/>
        <v>68.760412868747039</v>
      </c>
      <c r="N215" s="59">
        <f t="shared" si="94"/>
        <v>-287.11643439112976</v>
      </c>
      <c r="O215" s="82">
        <f t="shared" si="82"/>
        <v>-65.632693590323129</v>
      </c>
      <c r="P215" s="31">
        <f>Taulukko5[[#This Row],[Tasaus 2023, €/asukas]]*Taulukko5[[#This Row],[Asukasluku 31.12.2022]]</f>
        <v>271967.77938065986</v>
      </c>
      <c r="Q215" s="31">
        <f>Taulukko5[[#This Row],[Tasaus 2024, €/asukas]]*Taulukko5[[#This Row],[Asukasluku 31.12.2022]]</f>
        <v>235270.97998128511</v>
      </c>
      <c r="R215" s="31">
        <f>Taulukko5[[#This Row],[Tasaus 2025, €/asukas]]*Taulukko5[[#This Row],[Asukasluku 31.12.2022]]</f>
        <v>200915.76216040147</v>
      </c>
      <c r="S215" s="31">
        <f>Taulukko5[[#This Row],[Tasaus 2026, €/asukas]]*Taulukko5[[#This Row],[Asukasluku 31.12.2022]]</f>
        <v>167181.63384707706</v>
      </c>
      <c r="T215" s="31">
        <f>Taulukko5[[#This Row],[Tasaus 2027, €/asukas]]*Taulukko5[[#This Row],[Asukasluku 31.12.2022]]</f>
        <v>134976.69046135043</v>
      </c>
      <c r="U215" s="62">
        <f t="shared" si="95"/>
        <v>4.153902904485534</v>
      </c>
      <c r="V215" s="31">
        <f t="shared" si="96"/>
        <v>-14.540340294380854</v>
      </c>
      <c r="W215" s="31">
        <f t="shared" si="97"/>
        <v>-32.041724818519242</v>
      </c>
      <c r="X215" s="31">
        <f t="shared" si="98"/>
        <v>-49.226711223676858</v>
      </c>
      <c r="Y215" s="94">
        <f t="shared" si="99"/>
        <v>-65.632693590323129</v>
      </c>
      <c r="Z215" s="105">
        <v>21.75</v>
      </c>
      <c r="AA215" s="33">
        <f t="shared" si="101"/>
        <v>9.11</v>
      </c>
      <c r="AB215" s="32">
        <f t="shared" si="83"/>
        <v>-12.64</v>
      </c>
      <c r="AC215" s="31">
        <v>183.43509634560752</v>
      </c>
      <c r="AD215" s="15">
        <f t="shared" si="84"/>
        <v>-2.2645082578195523E-2</v>
      </c>
      <c r="AE215" s="15">
        <f t="shared" si="85"/>
        <v>7.9266948277910795E-2</v>
      </c>
      <c r="AF215" s="15">
        <f t="shared" si="86"/>
        <v>0.17467608683863786</v>
      </c>
      <c r="AG215" s="15">
        <f t="shared" si="87"/>
        <v>0.26836037489210623</v>
      </c>
      <c r="AH215" s="106">
        <f t="shared" si="88"/>
        <v>0.35779790725906391</v>
      </c>
    </row>
    <row r="216" spans="1:34" ht="15.75" x14ac:dyDescent="0.25">
      <c r="A216" s="24">
        <v>635</v>
      </c>
      <c r="B216" s="25" t="s">
        <v>209</v>
      </c>
      <c r="C216" s="24">
        <v>6</v>
      </c>
      <c r="D216" s="24">
        <v>24</v>
      </c>
      <c r="E216" s="30">
        <f>'Tasapainon muutos, pl. tasaus'!D209</f>
        <v>6347</v>
      </c>
      <c r="F216" s="62">
        <v>47.534081136411913</v>
      </c>
      <c r="G216" s="31">
        <v>73.976298081363268</v>
      </c>
      <c r="H216" s="59">
        <f t="shared" si="100"/>
        <v>26.442216944951355</v>
      </c>
      <c r="I216" s="62">
        <f t="shared" si="89"/>
        <v>-22.288314040465821</v>
      </c>
      <c r="J216" s="31">
        <f t="shared" si="90"/>
        <v>-10.982557239332213</v>
      </c>
      <c r="K216" s="31">
        <f t="shared" si="91"/>
        <v>-2.0417248185192354</v>
      </c>
      <c r="L216" s="31">
        <f t="shared" si="92"/>
        <v>-4.2267112236768547</v>
      </c>
      <c r="M216" s="31">
        <f t="shared" si="93"/>
        <v>-5.6326935903231243</v>
      </c>
      <c r="N216" s="59">
        <f t="shared" si="94"/>
        <v>68.343604491040139</v>
      </c>
      <c r="O216" s="82">
        <f t="shared" si="82"/>
        <v>20.809523354628226</v>
      </c>
      <c r="P216" s="31">
        <f>Taulukko5[[#This Row],[Tasaus 2023, €/asukas]]*Taulukko5[[#This Row],[Asukasluku 31.12.2022]]</f>
        <v>-141463.92921483656</v>
      </c>
      <c r="Q216" s="31">
        <f>Taulukko5[[#This Row],[Tasaus 2024, €/asukas]]*Taulukko5[[#This Row],[Asukasluku 31.12.2022]]</f>
        <v>-69706.290798041548</v>
      </c>
      <c r="R216" s="31">
        <f>Taulukko5[[#This Row],[Tasaus 2025, €/asukas]]*Taulukko5[[#This Row],[Asukasluku 31.12.2022]]</f>
        <v>-12958.827423141587</v>
      </c>
      <c r="S216" s="31">
        <f>Taulukko5[[#This Row],[Tasaus 2026, €/asukas]]*Taulukko5[[#This Row],[Asukasluku 31.12.2022]]</f>
        <v>-26826.936136676995</v>
      </c>
      <c r="T216" s="31">
        <f>Taulukko5[[#This Row],[Tasaus 2027, €/asukas]]*Taulukko5[[#This Row],[Asukasluku 31.12.2022]]</f>
        <v>-35750.706217780869</v>
      </c>
      <c r="U216" s="62">
        <f t="shared" si="95"/>
        <v>4.153902904485534</v>
      </c>
      <c r="V216" s="31">
        <f t="shared" si="96"/>
        <v>15.459659705619142</v>
      </c>
      <c r="W216" s="31">
        <f t="shared" si="97"/>
        <v>24.40049212643212</v>
      </c>
      <c r="X216" s="31">
        <f t="shared" si="98"/>
        <v>22.2155057212745</v>
      </c>
      <c r="Y216" s="94">
        <f t="shared" si="99"/>
        <v>20.809523354628229</v>
      </c>
      <c r="Z216" s="105">
        <v>21.5</v>
      </c>
      <c r="AA216" s="33">
        <f t="shared" si="101"/>
        <v>8.86</v>
      </c>
      <c r="AB216" s="32">
        <f t="shared" si="83"/>
        <v>-12.64</v>
      </c>
      <c r="AC216" s="31">
        <v>167.195816959166</v>
      </c>
      <c r="AD216" s="15">
        <f t="shared" si="84"/>
        <v>-2.4844538458160325E-2</v>
      </c>
      <c r="AE216" s="15">
        <f t="shared" si="85"/>
        <v>-9.246439287051561E-2</v>
      </c>
      <c r="AF216" s="15">
        <f t="shared" si="86"/>
        <v>-0.14593960883836835</v>
      </c>
      <c r="AG216" s="15">
        <f t="shared" si="87"/>
        <v>-0.13287118138069304</v>
      </c>
      <c r="AH216" s="106">
        <f t="shared" si="88"/>
        <v>-0.12446198555141191</v>
      </c>
    </row>
    <row r="217" spans="1:34" ht="15.75" x14ac:dyDescent="0.25">
      <c r="A217" s="24">
        <v>636</v>
      </c>
      <c r="B217" s="25" t="s">
        <v>210</v>
      </c>
      <c r="C217" s="24">
        <v>2</v>
      </c>
      <c r="D217" s="24">
        <v>24</v>
      </c>
      <c r="E217" s="30">
        <f>'Tasapainon muutos, pl. tasaus'!D210</f>
        <v>8154</v>
      </c>
      <c r="F217" s="62">
        <v>-37.117369560351669</v>
      </c>
      <c r="G217" s="31">
        <v>-75.827475842407807</v>
      </c>
      <c r="H217" s="59">
        <f t="shared" si="100"/>
        <v>-38.710106282056138</v>
      </c>
      <c r="I217" s="62">
        <f t="shared" si="89"/>
        <v>42.864009186541672</v>
      </c>
      <c r="J217" s="31">
        <f t="shared" si="90"/>
        <v>24.16976598767528</v>
      </c>
      <c r="K217" s="31">
        <f t="shared" si="91"/>
        <v>6.6683814635369032</v>
      </c>
      <c r="L217" s="31">
        <f t="shared" si="92"/>
        <v>-4.2267112236768547</v>
      </c>
      <c r="M217" s="31">
        <f t="shared" si="93"/>
        <v>-5.6326935903231243</v>
      </c>
      <c r="N217" s="59">
        <f t="shared" si="94"/>
        <v>-81.460169432730936</v>
      </c>
      <c r="O217" s="82">
        <f t="shared" si="82"/>
        <v>-44.342799872379267</v>
      </c>
      <c r="P217" s="31">
        <f>Taulukko5[[#This Row],[Tasaus 2023, €/asukas]]*Taulukko5[[#This Row],[Asukasluku 31.12.2022]]</f>
        <v>349513.13090706081</v>
      </c>
      <c r="Q217" s="31">
        <f>Taulukko5[[#This Row],[Tasaus 2024, €/asukas]]*Taulukko5[[#This Row],[Asukasluku 31.12.2022]]</f>
        <v>197080.27186350423</v>
      </c>
      <c r="R217" s="31">
        <f>Taulukko5[[#This Row],[Tasaus 2025, €/asukas]]*Taulukko5[[#This Row],[Asukasluku 31.12.2022]]</f>
        <v>54373.982453679906</v>
      </c>
      <c r="S217" s="31">
        <f>Taulukko5[[#This Row],[Tasaus 2026, €/asukas]]*Taulukko5[[#This Row],[Asukasluku 31.12.2022]]</f>
        <v>-34464.603317861074</v>
      </c>
      <c r="T217" s="31">
        <f>Taulukko5[[#This Row],[Tasaus 2027, €/asukas]]*Taulukko5[[#This Row],[Asukasluku 31.12.2022]]</f>
        <v>-45928.983535494757</v>
      </c>
      <c r="U217" s="62">
        <f t="shared" si="95"/>
        <v>4.153902904485534</v>
      </c>
      <c r="V217" s="31">
        <f t="shared" si="96"/>
        <v>-14.540340294380858</v>
      </c>
      <c r="W217" s="31">
        <f t="shared" si="97"/>
        <v>-32.041724818519235</v>
      </c>
      <c r="X217" s="31">
        <f t="shared" si="98"/>
        <v>-42.936817505732989</v>
      </c>
      <c r="Y217" s="94">
        <f t="shared" si="99"/>
        <v>-44.34279987237926</v>
      </c>
      <c r="Z217" s="105">
        <v>21.25</v>
      </c>
      <c r="AA217" s="33">
        <f t="shared" si="101"/>
        <v>8.61</v>
      </c>
      <c r="AB217" s="32">
        <f t="shared" si="83"/>
        <v>-12.64</v>
      </c>
      <c r="AC217" s="31">
        <v>157.46133934008864</v>
      </c>
      <c r="AD217" s="15">
        <f t="shared" si="84"/>
        <v>-2.6380462162295205E-2</v>
      </c>
      <c r="AE217" s="15">
        <f t="shared" si="85"/>
        <v>9.2342287670856754E-2</v>
      </c>
      <c r="AF217" s="15">
        <f t="shared" si="86"/>
        <v>0.20348947210028981</v>
      </c>
      <c r="AG217" s="15">
        <f t="shared" si="87"/>
        <v>0.27268164798850758</v>
      </c>
      <c r="AH217" s="106">
        <f t="shared" si="88"/>
        <v>0.28161071192597098</v>
      </c>
    </row>
    <row r="218" spans="1:34" ht="15.75" x14ac:dyDescent="0.25">
      <c r="A218" s="24">
        <v>638</v>
      </c>
      <c r="B218" s="25" t="s">
        <v>211</v>
      </c>
      <c r="C218" s="24">
        <v>34</v>
      </c>
      <c r="D218" s="24">
        <v>21</v>
      </c>
      <c r="E218" s="30">
        <f>'Tasapainon muutos, pl. tasaus'!D211</f>
        <v>51232</v>
      </c>
      <c r="F218" s="62">
        <v>642.76034849172083</v>
      </c>
      <c r="G218" s="31">
        <v>522.77124497611692</v>
      </c>
      <c r="H218" s="59">
        <f t="shared" si="100"/>
        <v>-119.98910351560392</v>
      </c>
      <c r="I218" s="62">
        <f t="shared" si="89"/>
        <v>124.14300642008945</v>
      </c>
      <c r="J218" s="31">
        <f t="shared" si="90"/>
        <v>105.44876322122306</v>
      </c>
      <c r="K218" s="31">
        <f t="shared" si="91"/>
        <v>87.947378697084673</v>
      </c>
      <c r="L218" s="31">
        <f t="shared" si="92"/>
        <v>70.762392291927057</v>
      </c>
      <c r="M218" s="31">
        <f t="shared" si="93"/>
        <v>54.356409925280794</v>
      </c>
      <c r="N218" s="59">
        <f t="shared" si="94"/>
        <v>577.1276549013977</v>
      </c>
      <c r="O218" s="82">
        <f t="shared" si="82"/>
        <v>-65.632693590323129</v>
      </c>
      <c r="P218" s="31">
        <f>Taulukko5[[#This Row],[Tasaus 2023, €/asukas]]*Taulukko5[[#This Row],[Asukasluku 31.12.2022]]</f>
        <v>6360094.504914023</v>
      </c>
      <c r="Q218" s="31">
        <f>Taulukko5[[#This Row],[Tasaus 2024, €/asukas]]*Taulukko5[[#This Row],[Asukasluku 31.12.2022]]</f>
        <v>5402351.0373497</v>
      </c>
      <c r="R218" s="31">
        <f>Taulukko5[[#This Row],[Tasaus 2025, €/asukas]]*Taulukko5[[#This Row],[Asukasluku 31.12.2022]]</f>
        <v>4505720.105409042</v>
      </c>
      <c r="S218" s="31">
        <f>Taulukko5[[#This Row],[Tasaus 2026, €/asukas]]*Taulukko5[[#This Row],[Asukasluku 31.12.2022]]</f>
        <v>3625298.8819000069</v>
      </c>
      <c r="T218" s="31">
        <f>Taulukko5[[#This Row],[Tasaus 2027, €/asukas]]*Taulukko5[[#This Row],[Asukasluku 31.12.2022]]</f>
        <v>2784787.5932919858</v>
      </c>
      <c r="U218" s="62">
        <f t="shared" si="95"/>
        <v>4.153902904485534</v>
      </c>
      <c r="V218" s="31">
        <f t="shared" si="96"/>
        <v>-14.540340294380854</v>
      </c>
      <c r="W218" s="31">
        <f t="shared" si="97"/>
        <v>-32.041724818519242</v>
      </c>
      <c r="X218" s="31">
        <f t="shared" si="98"/>
        <v>-49.226711223676858</v>
      </c>
      <c r="Y218" s="94">
        <f t="shared" si="99"/>
        <v>-65.632693590323129</v>
      </c>
      <c r="Z218" s="105">
        <v>19.75</v>
      </c>
      <c r="AA218" s="33">
        <f t="shared" si="101"/>
        <v>7.1099999999999994</v>
      </c>
      <c r="AB218" s="32">
        <f t="shared" si="83"/>
        <v>-12.64</v>
      </c>
      <c r="AC218" s="31">
        <v>222.01575290493938</v>
      </c>
      <c r="AD218" s="15">
        <f t="shared" si="84"/>
        <v>-1.8709946704836361E-2</v>
      </c>
      <c r="AE218" s="15">
        <f t="shared" si="85"/>
        <v>6.5492381077150871E-2</v>
      </c>
      <c r="AF218" s="15">
        <f t="shared" si="86"/>
        <v>0.14432185283824689</v>
      </c>
      <c r="AG218" s="15">
        <f t="shared" si="87"/>
        <v>0.2217262089720016</v>
      </c>
      <c r="AH218" s="106">
        <f t="shared" si="88"/>
        <v>0.29562178688475821</v>
      </c>
    </row>
    <row r="219" spans="1:34" ht="15.75" x14ac:dyDescent="0.25">
      <c r="A219" s="24">
        <v>678</v>
      </c>
      <c r="B219" s="25" t="s">
        <v>212</v>
      </c>
      <c r="C219" s="24">
        <v>17</v>
      </c>
      <c r="D219" s="24">
        <v>22</v>
      </c>
      <c r="E219" s="30">
        <f>'Tasapainon muutos, pl. tasaus'!D212</f>
        <v>24073</v>
      </c>
      <c r="F219" s="62">
        <v>-303.83094322937444</v>
      </c>
      <c r="G219" s="31">
        <v>-340.89236534841621</v>
      </c>
      <c r="H219" s="59">
        <f t="shared" si="100"/>
        <v>-37.061422119041765</v>
      </c>
      <c r="I219" s="62">
        <f t="shared" si="89"/>
        <v>41.215325023527299</v>
      </c>
      <c r="J219" s="31">
        <f t="shared" si="90"/>
        <v>22.521081824660907</v>
      </c>
      <c r="K219" s="31">
        <f t="shared" si="91"/>
        <v>5.0196973005225303</v>
      </c>
      <c r="L219" s="31">
        <f t="shared" si="92"/>
        <v>-4.2267112236768547</v>
      </c>
      <c r="M219" s="31">
        <f t="shared" si="93"/>
        <v>-5.6326935903231243</v>
      </c>
      <c r="N219" s="59">
        <f t="shared" si="94"/>
        <v>-346.52505893873933</v>
      </c>
      <c r="O219" s="82">
        <f t="shared" si="82"/>
        <v>-42.694115709364894</v>
      </c>
      <c r="P219" s="31">
        <f>Taulukko5[[#This Row],[Tasaus 2023, €/asukas]]*Taulukko5[[#This Row],[Asukasluku 31.12.2022]]</f>
        <v>992176.51929137262</v>
      </c>
      <c r="Q219" s="31">
        <f>Taulukko5[[#This Row],[Tasaus 2024, €/asukas]]*Taulukko5[[#This Row],[Asukasluku 31.12.2022]]</f>
        <v>542150.00276506203</v>
      </c>
      <c r="R219" s="31">
        <f>Taulukko5[[#This Row],[Tasaus 2025, €/asukas]]*Taulukko5[[#This Row],[Asukasluku 31.12.2022]]</f>
        <v>120839.17311547887</v>
      </c>
      <c r="S219" s="31">
        <f>Taulukko5[[#This Row],[Tasaus 2026, €/asukas]]*Taulukko5[[#This Row],[Asukasluku 31.12.2022]]</f>
        <v>-101749.61928757292</v>
      </c>
      <c r="T219" s="31">
        <f>Taulukko5[[#This Row],[Tasaus 2027, €/asukas]]*Taulukko5[[#This Row],[Asukasluku 31.12.2022]]</f>
        <v>-135595.83279984858</v>
      </c>
      <c r="U219" s="62">
        <f t="shared" si="95"/>
        <v>4.153902904485534</v>
      </c>
      <c r="V219" s="31">
        <f t="shared" si="96"/>
        <v>-14.540340294380858</v>
      </c>
      <c r="W219" s="31">
        <f t="shared" si="97"/>
        <v>-32.041724818519235</v>
      </c>
      <c r="X219" s="31">
        <f t="shared" si="98"/>
        <v>-41.288133342718623</v>
      </c>
      <c r="Y219" s="94">
        <f t="shared" si="99"/>
        <v>-42.694115709364887</v>
      </c>
      <c r="Z219" s="105">
        <v>21.25</v>
      </c>
      <c r="AA219" s="33">
        <f t="shared" si="101"/>
        <v>8.61</v>
      </c>
      <c r="AB219" s="32">
        <f t="shared" si="83"/>
        <v>-12.64</v>
      </c>
      <c r="AC219" s="31">
        <v>183.04934981040049</v>
      </c>
      <c r="AD219" s="15">
        <f t="shared" si="84"/>
        <v>-2.2692803382192171E-2</v>
      </c>
      <c r="AE219" s="15">
        <f t="shared" si="85"/>
        <v>7.9433990393527776E-2</v>
      </c>
      <c r="AF219" s="15">
        <f t="shared" si="86"/>
        <v>0.17504418809303354</v>
      </c>
      <c r="AG219" s="15">
        <f t="shared" si="87"/>
        <v>0.22555738867952382</v>
      </c>
      <c r="AH219" s="106">
        <f t="shared" si="88"/>
        <v>0.23323828111701436</v>
      </c>
    </row>
    <row r="220" spans="1:34" ht="15.75" x14ac:dyDescent="0.25">
      <c r="A220" s="24">
        <v>680</v>
      </c>
      <c r="B220" s="25" t="s">
        <v>213</v>
      </c>
      <c r="C220" s="24">
        <v>2</v>
      </c>
      <c r="D220" s="24">
        <v>22</v>
      </c>
      <c r="E220" s="30">
        <f>'Tasapainon muutos, pl. tasaus'!D213</f>
        <v>24942</v>
      </c>
      <c r="F220" s="62">
        <v>199.64827571509858</v>
      </c>
      <c r="G220" s="31">
        <v>156.40198258873309</v>
      </c>
      <c r="H220" s="59">
        <f t="shared" si="100"/>
        <v>-43.246293126365487</v>
      </c>
      <c r="I220" s="62">
        <f t="shared" si="89"/>
        <v>47.400196030851021</v>
      </c>
      <c r="J220" s="31">
        <f t="shared" si="90"/>
        <v>28.705952831984629</v>
      </c>
      <c r="K220" s="31">
        <f t="shared" si="91"/>
        <v>11.204568307846252</v>
      </c>
      <c r="L220" s="31">
        <f t="shared" si="92"/>
        <v>-4.2267112236768547</v>
      </c>
      <c r="M220" s="31">
        <f t="shared" si="93"/>
        <v>-5.6326935903231243</v>
      </c>
      <c r="N220" s="59">
        <f t="shared" si="94"/>
        <v>150.76928899840996</v>
      </c>
      <c r="O220" s="82">
        <f t="shared" si="82"/>
        <v>-48.878986716688615</v>
      </c>
      <c r="P220" s="31">
        <f>Taulukko5[[#This Row],[Tasaus 2023, €/asukas]]*Taulukko5[[#This Row],[Asukasluku 31.12.2022]]</f>
        <v>1182255.6894014862</v>
      </c>
      <c r="Q220" s="31">
        <f>Taulukko5[[#This Row],[Tasaus 2024, €/asukas]]*Taulukko5[[#This Row],[Asukasluku 31.12.2022]]</f>
        <v>715983.87553536065</v>
      </c>
      <c r="R220" s="31">
        <f>Taulukko5[[#This Row],[Tasaus 2025, €/asukas]]*Taulukko5[[#This Row],[Asukasluku 31.12.2022]]</f>
        <v>279464.34273430123</v>
      </c>
      <c r="S220" s="31">
        <f>Taulukko5[[#This Row],[Tasaus 2026, €/asukas]]*Taulukko5[[#This Row],[Asukasluku 31.12.2022]]</f>
        <v>-105422.63134094811</v>
      </c>
      <c r="T220" s="31">
        <f>Taulukko5[[#This Row],[Tasaus 2027, €/asukas]]*Taulukko5[[#This Row],[Asukasluku 31.12.2022]]</f>
        <v>-140490.64352983938</v>
      </c>
      <c r="U220" s="62">
        <f t="shared" si="95"/>
        <v>4.153902904485534</v>
      </c>
      <c r="V220" s="31">
        <f t="shared" si="96"/>
        <v>-14.540340294380858</v>
      </c>
      <c r="W220" s="31">
        <f t="shared" si="97"/>
        <v>-32.041724818519235</v>
      </c>
      <c r="X220" s="31">
        <f t="shared" si="98"/>
        <v>-47.473004350042345</v>
      </c>
      <c r="Y220" s="94">
        <f t="shared" si="99"/>
        <v>-48.878986716688608</v>
      </c>
      <c r="Z220" s="105">
        <v>20.25</v>
      </c>
      <c r="AA220" s="33">
        <f t="shared" si="101"/>
        <v>7.6099999999999994</v>
      </c>
      <c r="AB220" s="32">
        <f t="shared" si="83"/>
        <v>-12.64</v>
      </c>
      <c r="AC220" s="31">
        <v>205.10498741042412</v>
      </c>
      <c r="AD220" s="15">
        <f t="shared" si="84"/>
        <v>-2.0252568974217049E-2</v>
      </c>
      <c r="AE220" s="15">
        <f t="shared" si="85"/>
        <v>7.0892182964254286E-2</v>
      </c>
      <c r="AF220" s="15">
        <f t="shared" si="86"/>
        <v>0.15622109058909586</v>
      </c>
      <c r="AG220" s="15">
        <f t="shared" si="87"/>
        <v>0.2314570939957046</v>
      </c>
      <c r="AH220" s="106">
        <f t="shared" si="88"/>
        <v>0.2383120339189003</v>
      </c>
    </row>
    <row r="221" spans="1:34" ht="15.75" x14ac:dyDescent="0.25">
      <c r="A221" s="24">
        <v>681</v>
      </c>
      <c r="B221" s="25" t="s">
        <v>214</v>
      </c>
      <c r="C221" s="24">
        <v>10</v>
      </c>
      <c r="D221" s="24">
        <v>25</v>
      </c>
      <c r="E221" s="30">
        <f>'Tasapainon muutos, pl. tasaus'!D214</f>
        <v>3308</v>
      </c>
      <c r="F221" s="62">
        <v>269.59667550820291</v>
      </c>
      <c r="G221" s="31">
        <v>168.38312269767698</v>
      </c>
      <c r="H221" s="59">
        <f t="shared" si="100"/>
        <v>-101.21355281052593</v>
      </c>
      <c r="I221" s="62">
        <f t="shared" si="89"/>
        <v>105.36745571501146</v>
      </c>
      <c r="J221" s="31">
        <f t="shared" si="90"/>
        <v>86.673212516145071</v>
      </c>
      <c r="K221" s="31">
        <f t="shared" si="91"/>
        <v>69.171827992006683</v>
      </c>
      <c r="L221" s="31">
        <f t="shared" si="92"/>
        <v>51.986841586849067</v>
      </c>
      <c r="M221" s="31">
        <f t="shared" si="93"/>
        <v>35.580859220202804</v>
      </c>
      <c r="N221" s="59">
        <f t="shared" si="94"/>
        <v>203.96398191787978</v>
      </c>
      <c r="O221" s="82">
        <f t="shared" si="82"/>
        <v>-65.632693590323129</v>
      </c>
      <c r="P221" s="31">
        <f>Taulukko5[[#This Row],[Tasaus 2023, €/asukas]]*Taulukko5[[#This Row],[Asukasluku 31.12.2022]]</f>
        <v>348555.54350525793</v>
      </c>
      <c r="Q221" s="31">
        <f>Taulukko5[[#This Row],[Tasaus 2024, €/asukas]]*Taulukko5[[#This Row],[Asukasluku 31.12.2022]]</f>
        <v>286714.98700340791</v>
      </c>
      <c r="R221" s="31">
        <f>Taulukko5[[#This Row],[Tasaus 2025, €/asukas]]*Taulukko5[[#This Row],[Asukasluku 31.12.2022]]</f>
        <v>228820.40699755811</v>
      </c>
      <c r="S221" s="31">
        <f>Taulukko5[[#This Row],[Tasaus 2026, €/asukas]]*Taulukko5[[#This Row],[Asukasluku 31.12.2022]]</f>
        <v>171972.47196929672</v>
      </c>
      <c r="T221" s="31">
        <f>Taulukko5[[#This Row],[Tasaus 2027, €/asukas]]*Taulukko5[[#This Row],[Asukasluku 31.12.2022]]</f>
        <v>117701.48230043087</v>
      </c>
      <c r="U221" s="62">
        <f t="shared" si="95"/>
        <v>4.153902904485534</v>
      </c>
      <c r="V221" s="31">
        <f t="shared" si="96"/>
        <v>-14.540340294380854</v>
      </c>
      <c r="W221" s="31">
        <f t="shared" si="97"/>
        <v>-32.041724818519242</v>
      </c>
      <c r="X221" s="31">
        <f t="shared" si="98"/>
        <v>-49.226711223676858</v>
      </c>
      <c r="Y221" s="94">
        <f t="shared" si="99"/>
        <v>-65.632693590323129</v>
      </c>
      <c r="Z221" s="105">
        <v>21.999999999999996</v>
      </c>
      <c r="AA221" s="33">
        <f t="shared" si="101"/>
        <v>9.3599999999999959</v>
      </c>
      <c r="AB221" s="32">
        <f t="shared" si="83"/>
        <v>-12.64</v>
      </c>
      <c r="AC221" s="31">
        <v>144.38978122479486</v>
      </c>
      <c r="AD221" s="15">
        <f t="shared" si="84"/>
        <v>-2.8768676489775154E-2</v>
      </c>
      <c r="AE221" s="15">
        <f t="shared" si="85"/>
        <v>0.1007020037778405</v>
      </c>
      <c r="AF221" s="15">
        <f t="shared" si="86"/>
        <v>0.22191130526498079</v>
      </c>
      <c r="AG221" s="15">
        <f t="shared" si="87"/>
        <v>0.34092932897403383</v>
      </c>
      <c r="AH221" s="106">
        <f t="shared" si="88"/>
        <v>0.45455220607434904</v>
      </c>
    </row>
    <row r="222" spans="1:34" ht="15.75" x14ac:dyDescent="0.25">
      <c r="A222" s="24">
        <v>683</v>
      </c>
      <c r="B222" s="25" t="s">
        <v>215</v>
      </c>
      <c r="C222" s="24">
        <v>19</v>
      </c>
      <c r="D222" s="24">
        <v>25</v>
      </c>
      <c r="E222" s="30">
        <f>'Tasapainon muutos, pl. tasaus'!D215</f>
        <v>3618</v>
      </c>
      <c r="F222" s="62">
        <v>175.97499894853445</v>
      </c>
      <c r="G222" s="31">
        <v>121.9184995854537</v>
      </c>
      <c r="H222" s="59">
        <f t="shared" si="100"/>
        <v>-54.056499363080746</v>
      </c>
      <c r="I222" s="62">
        <f t="shared" si="89"/>
        <v>58.21040226756628</v>
      </c>
      <c r="J222" s="31">
        <f t="shared" si="90"/>
        <v>39.516159068699885</v>
      </c>
      <c r="K222" s="31">
        <f t="shared" si="91"/>
        <v>22.014774544561512</v>
      </c>
      <c r="L222" s="31">
        <f t="shared" si="92"/>
        <v>4.8297881394038917</v>
      </c>
      <c r="M222" s="31">
        <f t="shared" si="93"/>
        <v>-5.6326935903231243</v>
      </c>
      <c r="N222" s="59">
        <f t="shared" si="94"/>
        <v>116.28580599513057</v>
      </c>
      <c r="O222" s="82">
        <f t="shared" si="82"/>
        <v>-59.689192953403875</v>
      </c>
      <c r="P222" s="31">
        <f>Taulukko5[[#This Row],[Tasaus 2023, €/asukas]]*Taulukko5[[#This Row],[Asukasluku 31.12.2022]]</f>
        <v>210605.23540405481</v>
      </c>
      <c r="Q222" s="31">
        <f>Taulukko5[[#This Row],[Tasaus 2024, €/asukas]]*Taulukko5[[#This Row],[Asukasluku 31.12.2022]]</f>
        <v>142969.46351055618</v>
      </c>
      <c r="R222" s="31">
        <f>Taulukko5[[#This Row],[Tasaus 2025, €/asukas]]*Taulukko5[[#This Row],[Asukasluku 31.12.2022]]</f>
        <v>79649.454302223545</v>
      </c>
      <c r="S222" s="31">
        <f>Taulukko5[[#This Row],[Tasaus 2026, €/asukas]]*Taulukko5[[#This Row],[Asukasluku 31.12.2022]]</f>
        <v>17474.173488363282</v>
      </c>
      <c r="T222" s="31">
        <f>Taulukko5[[#This Row],[Tasaus 2027, €/asukas]]*Taulukko5[[#This Row],[Asukasluku 31.12.2022]]</f>
        <v>-20379.085409789062</v>
      </c>
      <c r="U222" s="62">
        <f t="shared" si="95"/>
        <v>4.153902904485534</v>
      </c>
      <c r="V222" s="31">
        <f t="shared" si="96"/>
        <v>-14.540340294380862</v>
      </c>
      <c r="W222" s="31">
        <f t="shared" si="97"/>
        <v>-32.041724818519235</v>
      </c>
      <c r="X222" s="31">
        <f t="shared" si="98"/>
        <v>-49.226711223676858</v>
      </c>
      <c r="Y222" s="94">
        <f t="shared" si="99"/>
        <v>-59.689192953403868</v>
      </c>
      <c r="Z222" s="105">
        <v>19.75</v>
      </c>
      <c r="AA222" s="33">
        <f t="shared" si="101"/>
        <v>7.1099999999999994</v>
      </c>
      <c r="AB222" s="32">
        <f t="shared" si="83"/>
        <v>-12.64</v>
      </c>
      <c r="AC222" s="31">
        <v>127.49723788784183</v>
      </c>
      <c r="AD222" s="15">
        <f t="shared" si="84"/>
        <v>-3.2580336431599285E-2</v>
      </c>
      <c r="AE222" s="15">
        <f t="shared" si="85"/>
        <v>0.1140443552759305</v>
      </c>
      <c r="AF222" s="15">
        <f t="shared" si="86"/>
        <v>0.25131308998792623</v>
      </c>
      <c r="AG222" s="15">
        <f t="shared" si="87"/>
        <v>0.38610021706494652</v>
      </c>
      <c r="AH222" s="106">
        <f t="shared" si="88"/>
        <v>0.46816067502506925</v>
      </c>
    </row>
    <row r="223" spans="1:34" ht="15.75" x14ac:dyDescent="0.25">
      <c r="A223" s="24">
        <v>684</v>
      </c>
      <c r="B223" s="25" t="s">
        <v>216</v>
      </c>
      <c r="C223" s="24">
        <v>4</v>
      </c>
      <c r="D223" s="24">
        <v>22</v>
      </c>
      <c r="E223" s="30">
        <f>'Tasapainon muutos, pl. tasaus'!D216</f>
        <v>38667</v>
      </c>
      <c r="F223" s="62">
        <v>-54.025451968115895</v>
      </c>
      <c r="G223" s="31">
        <v>-89.513655350931359</v>
      </c>
      <c r="H223" s="59">
        <f t="shared" si="100"/>
        <v>-35.488203382815463</v>
      </c>
      <c r="I223" s="62">
        <f t="shared" si="89"/>
        <v>39.642106287300997</v>
      </c>
      <c r="J223" s="31">
        <f t="shared" si="90"/>
        <v>20.947863088434605</v>
      </c>
      <c r="K223" s="31">
        <f t="shared" si="91"/>
        <v>3.4464785642962279</v>
      </c>
      <c r="L223" s="31">
        <f t="shared" si="92"/>
        <v>-4.2267112236768547</v>
      </c>
      <c r="M223" s="31">
        <f t="shared" si="93"/>
        <v>-5.6326935903231243</v>
      </c>
      <c r="N223" s="59">
        <f t="shared" si="94"/>
        <v>-95.146348941254487</v>
      </c>
      <c r="O223" s="82">
        <f t="shared" si="82"/>
        <v>-41.120896973138592</v>
      </c>
      <c r="P223" s="31">
        <f>Taulukko5[[#This Row],[Tasaus 2023, €/asukas]]*Taulukko5[[#This Row],[Asukasluku 31.12.2022]]</f>
        <v>1532841.3238110677</v>
      </c>
      <c r="Q223" s="31">
        <f>Taulukko5[[#This Row],[Tasaus 2024, €/asukas]]*Taulukko5[[#This Row],[Asukasluku 31.12.2022]]</f>
        <v>809991.02204050089</v>
      </c>
      <c r="R223" s="31">
        <f>Taulukko5[[#This Row],[Tasaus 2025, €/asukas]]*Taulukko5[[#This Row],[Asukasluku 31.12.2022]]</f>
        <v>133264.98664564223</v>
      </c>
      <c r="S223" s="31">
        <f>Taulukko5[[#This Row],[Tasaus 2026, €/asukas]]*Taulukko5[[#This Row],[Asukasluku 31.12.2022]]</f>
        <v>-163434.24288591294</v>
      </c>
      <c r="T223" s="31">
        <f>Taulukko5[[#This Row],[Tasaus 2027, €/asukas]]*Taulukko5[[#This Row],[Asukasluku 31.12.2022]]</f>
        <v>-217799.36305702425</v>
      </c>
      <c r="U223" s="62">
        <f t="shared" si="95"/>
        <v>4.153902904485534</v>
      </c>
      <c r="V223" s="31">
        <f t="shared" si="96"/>
        <v>-14.540340294380858</v>
      </c>
      <c r="W223" s="31">
        <f t="shared" si="97"/>
        <v>-32.041724818519235</v>
      </c>
      <c r="X223" s="31">
        <f t="shared" si="98"/>
        <v>-39.714914606492314</v>
      </c>
      <c r="Y223" s="94">
        <f t="shared" si="99"/>
        <v>-41.120896973138585</v>
      </c>
      <c r="Z223" s="105">
        <v>20.5</v>
      </c>
      <c r="AA223" s="33">
        <f t="shared" si="101"/>
        <v>7.8599999999999994</v>
      </c>
      <c r="AB223" s="32">
        <f t="shared" si="83"/>
        <v>-12.64</v>
      </c>
      <c r="AC223" s="31">
        <v>209.69621921285849</v>
      </c>
      <c r="AD223" s="15">
        <f t="shared" si="84"/>
        <v>-1.9809145439427255E-2</v>
      </c>
      <c r="AE223" s="15">
        <f t="shared" si="85"/>
        <v>6.9340021241018401E-2</v>
      </c>
      <c r="AF223" s="15">
        <f t="shared" si="86"/>
        <v>0.15280067966315747</v>
      </c>
      <c r="AG223" s="15">
        <f t="shared" si="87"/>
        <v>0.18939261163396795</v>
      </c>
      <c r="AH223" s="106">
        <f t="shared" si="88"/>
        <v>0.19609746483506016</v>
      </c>
    </row>
    <row r="224" spans="1:34" ht="15.75" x14ac:dyDescent="0.25">
      <c r="A224" s="24">
        <v>686</v>
      </c>
      <c r="B224" s="25" t="s">
        <v>217</v>
      </c>
      <c r="C224" s="24">
        <v>11</v>
      </c>
      <c r="D224" s="24">
        <v>25</v>
      </c>
      <c r="E224" s="30">
        <f>'Tasapainon muutos, pl. tasaus'!D217</f>
        <v>2964</v>
      </c>
      <c r="F224" s="62">
        <v>227.47714618264413</v>
      </c>
      <c r="G224" s="31">
        <v>318.48162640191492</v>
      </c>
      <c r="H224" s="59">
        <f t="shared" si="100"/>
        <v>91.004480219270789</v>
      </c>
      <c r="I224" s="62">
        <f t="shared" si="89"/>
        <v>-86.850577314785255</v>
      </c>
      <c r="J224" s="31">
        <f t="shared" si="90"/>
        <v>-75.544820513651644</v>
      </c>
      <c r="K224" s="31">
        <f t="shared" si="91"/>
        <v>-63.046205037790024</v>
      </c>
      <c r="L224" s="31">
        <f t="shared" si="92"/>
        <v>-50.231191442947647</v>
      </c>
      <c r="M224" s="31">
        <f t="shared" si="93"/>
        <v>-36.637173809593911</v>
      </c>
      <c r="N224" s="59">
        <f t="shared" si="94"/>
        <v>281.84445259232103</v>
      </c>
      <c r="O224" s="82">
        <f t="shared" si="82"/>
        <v>54.3673064096769</v>
      </c>
      <c r="P224" s="31">
        <f>Taulukko5[[#This Row],[Tasaus 2023, €/asukas]]*Taulukko5[[#This Row],[Asukasluku 31.12.2022]]</f>
        <v>-257425.11116102349</v>
      </c>
      <c r="Q224" s="31">
        <f>Taulukko5[[#This Row],[Tasaus 2024, €/asukas]]*Taulukko5[[#This Row],[Asukasluku 31.12.2022]]</f>
        <v>-223914.84800246346</v>
      </c>
      <c r="R224" s="31">
        <f>Taulukko5[[#This Row],[Tasaus 2025, €/asukas]]*Taulukko5[[#This Row],[Asukasluku 31.12.2022]]</f>
        <v>-186868.95173200962</v>
      </c>
      <c r="S224" s="31">
        <f>Taulukko5[[#This Row],[Tasaus 2026, €/asukas]]*Taulukko5[[#This Row],[Asukasluku 31.12.2022]]</f>
        <v>-148885.25143689683</v>
      </c>
      <c r="T224" s="31">
        <f>Taulukko5[[#This Row],[Tasaus 2027, €/asukas]]*Taulukko5[[#This Row],[Asukasluku 31.12.2022]]</f>
        <v>-108592.58317163635</v>
      </c>
      <c r="U224" s="62">
        <f t="shared" si="95"/>
        <v>4.153902904485534</v>
      </c>
      <c r="V224" s="31">
        <f t="shared" si="96"/>
        <v>15.459659705619146</v>
      </c>
      <c r="W224" s="31">
        <f t="shared" si="97"/>
        <v>27.958275181480765</v>
      </c>
      <c r="X224" s="31">
        <f t="shared" si="98"/>
        <v>40.773288776323142</v>
      </c>
      <c r="Y224" s="94">
        <f t="shared" si="99"/>
        <v>54.367306409676878</v>
      </c>
      <c r="Z224" s="105">
        <v>22.499999999999996</v>
      </c>
      <c r="AA224" s="33">
        <f t="shared" si="101"/>
        <v>9.8599999999999959</v>
      </c>
      <c r="AB224" s="32">
        <f t="shared" si="83"/>
        <v>-12.64</v>
      </c>
      <c r="AC224" s="31">
        <v>146.83555286063316</v>
      </c>
      <c r="AD224" s="15">
        <f t="shared" si="84"/>
        <v>-2.8289490001295197E-2</v>
      </c>
      <c r="AE224" s="15">
        <f t="shared" si="85"/>
        <v>-0.1052855347661779</v>
      </c>
      <c r="AF224" s="15">
        <f t="shared" si="86"/>
        <v>-0.190405352360521</v>
      </c>
      <c r="AG224" s="15">
        <f t="shared" si="87"/>
        <v>-0.27767994863629875</v>
      </c>
      <c r="AH224" s="106">
        <f t="shared" si="88"/>
        <v>-0.37025982706844046</v>
      </c>
    </row>
    <row r="225" spans="1:34" ht="15.75" x14ac:dyDescent="0.25">
      <c r="A225" s="24">
        <v>687</v>
      </c>
      <c r="B225" s="25" t="s">
        <v>218</v>
      </c>
      <c r="C225" s="24">
        <v>11</v>
      </c>
      <c r="D225" s="24">
        <v>26</v>
      </c>
      <c r="E225" s="30">
        <f>'Tasapainon muutos, pl. tasaus'!D218</f>
        <v>1477</v>
      </c>
      <c r="F225" s="62">
        <v>534.00507483441447</v>
      </c>
      <c r="G225" s="31">
        <v>608.74912976992073</v>
      </c>
      <c r="H225" s="59">
        <f t="shared" si="100"/>
        <v>74.744054935506256</v>
      </c>
      <c r="I225" s="62">
        <f t="shared" si="89"/>
        <v>-70.590152031020722</v>
      </c>
      <c r="J225" s="31">
        <f t="shared" si="90"/>
        <v>-59.284395229887117</v>
      </c>
      <c r="K225" s="31">
        <f t="shared" si="91"/>
        <v>-46.785779754025491</v>
      </c>
      <c r="L225" s="31">
        <f t="shared" si="92"/>
        <v>-33.970766159183114</v>
      </c>
      <c r="M225" s="31">
        <f t="shared" si="93"/>
        <v>-20.376748525829381</v>
      </c>
      <c r="N225" s="59">
        <f t="shared" si="94"/>
        <v>588.37238124409134</v>
      </c>
      <c r="O225" s="82">
        <f t="shared" si="82"/>
        <v>54.367306409676871</v>
      </c>
      <c r="P225" s="31">
        <f>Taulukko5[[#This Row],[Tasaus 2023, €/asukas]]*Taulukko5[[#This Row],[Asukasluku 31.12.2022]]</f>
        <v>-104261.65454981761</v>
      </c>
      <c r="Q225" s="31">
        <f>Taulukko5[[#This Row],[Tasaus 2024, €/asukas]]*Taulukko5[[#This Row],[Asukasluku 31.12.2022]]</f>
        <v>-87563.051754543267</v>
      </c>
      <c r="R225" s="31">
        <f>Taulukko5[[#This Row],[Tasaus 2025, €/asukas]]*Taulukko5[[#This Row],[Asukasluku 31.12.2022]]</f>
        <v>-69102.596696695648</v>
      </c>
      <c r="S225" s="31">
        <f>Taulukko5[[#This Row],[Tasaus 2026, €/asukas]]*Taulukko5[[#This Row],[Asukasluku 31.12.2022]]</f>
        <v>-50174.821617113463</v>
      </c>
      <c r="T225" s="31">
        <f>Taulukko5[[#This Row],[Tasaus 2027, €/asukas]]*Taulukko5[[#This Row],[Asukasluku 31.12.2022]]</f>
        <v>-30096.457572649997</v>
      </c>
      <c r="U225" s="62">
        <f t="shared" si="95"/>
        <v>4.153902904485534</v>
      </c>
      <c r="V225" s="31">
        <f t="shared" si="96"/>
        <v>15.459659705619138</v>
      </c>
      <c r="W225" s="31">
        <f t="shared" si="97"/>
        <v>27.958275181480765</v>
      </c>
      <c r="X225" s="31">
        <f t="shared" si="98"/>
        <v>40.773288776323142</v>
      </c>
      <c r="Y225" s="94">
        <f t="shared" si="99"/>
        <v>54.367306409676871</v>
      </c>
      <c r="Z225" s="105">
        <v>22</v>
      </c>
      <c r="AA225" s="33">
        <f t="shared" si="101"/>
        <v>9.36</v>
      </c>
      <c r="AB225" s="32">
        <f t="shared" si="83"/>
        <v>-12.64</v>
      </c>
      <c r="AC225" s="31">
        <v>124.49170739323193</v>
      </c>
      <c r="AD225" s="15">
        <f t="shared" si="84"/>
        <v>-3.3366904442595532E-2</v>
      </c>
      <c r="AE225" s="15">
        <f t="shared" si="85"/>
        <v>-0.12418224498107905</v>
      </c>
      <c r="AF225" s="15">
        <f t="shared" si="86"/>
        <v>-0.22457941791390945</v>
      </c>
      <c r="AG225" s="15">
        <f t="shared" si="87"/>
        <v>-0.32751811048371732</v>
      </c>
      <c r="AH225" s="106">
        <f t="shared" si="88"/>
        <v>-0.43671428039738319</v>
      </c>
    </row>
    <row r="226" spans="1:34" ht="15.75" x14ac:dyDescent="0.25">
      <c r="A226" s="24">
        <v>689</v>
      </c>
      <c r="B226" s="25" t="s">
        <v>219</v>
      </c>
      <c r="C226" s="24">
        <v>9</v>
      </c>
      <c r="D226" s="24">
        <v>25</v>
      </c>
      <c r="E226" s="30">
        <f>'Tasapainon muutos, pl. tasaus'!D219</f>
        <v>3093</v>
      </c>
      <c r="F226" s="62">
        <v>236.95164273751644</v>
      </c>
      <c r="G226" s="31">
        <v>-67.063330608662469</v>
      </c>
      <c r="H226" s="59">
        <f t="shared" si="100"/>
        <v>-304.01497334617892</v>
      </c>
      <c r="I226" s="62">
        <f t="shared" si="89"/>
        <v>308.16887625066443</v>
      </c>
      <c r="J226" s="31">
        <f t="shared" si="90"/>
        <v>289.47463305179804</v>
      </c>
      <c r="K226" s="31">
        <f t="shared" si="91"/>
        <v>271.97324852765968</v>
      </c>
      <c r="L226" s="31">
        <f t="shared" si="92"/>
        <v>254.78826212250206</v>
      </c>
      <c r="M226" s="31">
        <f t="shared" si="93"/>
        <v>238.38227975585579</v>
      </c>
      <c r="N226" s="59">
        <f t="shared" si="94"/>
        <v>171.31894914719334</v>
      </c>
      <c r="O226" s="82">
        <f t="shared" si="82"/>
        <v>-65.6326935903231</v>
      </c>
      <c r="P226" s="31">
        <f>Taulukko5[[#This Row],[Tasaus 2023, €/asukas]]*Taulukko5[[#This Row],[Asukasluku 31.12.2022]]</f>
        <v>953166.33424330503</v>
      </c>
      <c r="Q226" s="31">
        <f>Taulukko5[[#This Row],[Tasaus 2024, €/asukas]]*Taulukko5[[#This Row],[Asukasluku 31.12.2022]]</f>
        <v>895345.04002921132</v>
      </c>
      <c r="R226" s="31">
        <f>Taulukko5[[#This Row],[Tasaus 2025, €/asukas]]*Taulukko5[[#This Row],[Asukasluku 31.12.2022]]</f>
        <v>841213.25769605138</v>
      </c>
      <c r="S226" s="31">
        <f>Taulukko5[[#This Row],[Tasaus 2026, €/asukas]]*Taulukko5[[#This Row],[Asukasluku 31.12.2022]]</f>
        <v>788060.09474489884</v>
      </c>
      <c r="T226" s="31">
        <f>Taulukko5[[#This Row],[Tasaus 2027, €/asukas]]*Taulukko5[[#This Row],[Asukasluku 31.12.2022]]</f>
        <v>737316.39128486195</v>
      </c>
      <c r="U226" s="62">
        <f t="shared" si="95"/>
        <v>4.1539029044855056</v>
      </c>
      <c r="V226" s="31">
        <f t="shared" si="96"/>
        <v>-14.540340294380883</v>
      </c>
      <c r="W226" s="31">
        <f t="shared" si="97"/>
        <v>-32.041724818519242</v>
      </c>
      <c r="X226" s="31">
        <f t="shared" si="98"/>
        <v>-49.226711223676858</v>
      </c>
      <c r="Y226" s="94">
        <f t="shared" si="99"/>
        <v>-65.632693590323129</v>
      </c>
      <c r="Z226" s="105">
        <v>21</v>
      </c>
      <c r="AA226" s="33">
        <f t="shared" si="101"/>
        <v>8.36</v>
      </c>
      <c r="AB226" s="32">
        <f t="shared" si="83"/>
        <v>-12.64</v>
      </c>
      <c r="AC226" s="31">
        <v>167.35272578296124</v>
      </c>
      <c r="AD226" s="15">
        <f t="shared" si="84"/>
        <v>-2.4821244381000866E-2</v>
      </c>
      <c r="AE226" s="15">
        <f t="shared" si="85"/>
        <v>8.6884394779671317E-2</v>
      </c>
      <c r="AF226" s="15">
        <f t="shared" si="86"/>
        <v>0.19146222249211503</v>
      </c>
      <c r="AG226" s="15">
        <f t="shared" si="87"/>
        <v>0.29414944389683073</v>
      </c>
      <c r="AH226" s="106">
        <f t="shared" si="88"/>
        <v>0.39218180213832776</v>
      </c>
    </row>
    <row r="227" spans="1:34" ht="15.75" x14ac:dyDescent="0.25">
      <c r="A227" s="24">
        <v>691</v>
      </c>
      <c r="B227" s="25" t="s">
        <v>220</v>
      </c>
      <c r="C227" s="24">
        <v>17</v>
      </c>
      <c r="D227" s="24">
        <v>25</v>
      </c>
      <c r="E227" s="30">
        <f>'Tasapainon muutos, pl. tasaus'!D220</f>
        <v>2636</v>
      </c>
      <c r="F227" s="62">
        <v>262.08252972982859</v>
      </c>
      <c r="G227" s="31">
        <v>245.27740996755159</v>
      </c>
      <c r="H227" s="59">
        <f t="shared" si="100"/>
        <v>-16.805119762277002</v>
      </c>
      <c r="I227" s="62">
        <f t="shared" si="89"/>
        <v>20.959022666762536</v>
      </c>
      <c r="J227" s="31">
        <f t="shared" si="90"/>
        <v>2.2647794678961439</v>
      </c>
      <c r="K227" s="31">
        <f t="shared" si="91"/>
        <v>-2.0417248185192354</v>
      </c>
      <c r="L227" s="31">
        <f t="shared" si="92"/>
        <v>-4.2267112236768547</v>
      </c>
      <c r="M227" s="31">
        <f t="shared" si="93"/>
        <v>-5.6326935903231243</v>
      </c>
      <c r="N227" s="59">
        <f t="shared" si="94"/>
        <v>239.64471637722846</v>
      </c>
      <c r="O227" s="82">
        <f t="shared" si="82"/>
        <v>-22.437813352600131</v>
      </c>
      <c r="P227" s="31">
        <f>Taulukko5[[#This Row],[Tasaus 2023, €/asukas]]*Taulukko5[[#This Row],[Asukasluku 31.12.2022]]</f>
        <v>55247.983749586041</v>
      </c>
      <c r="Q227" s="31">
        <f>Taulukko5[[#This Row],[Tasaus 2024, €/asukas]]*Taulukko5[[#This Row],[Asukasluku 31.12.2022]]</f>
        <v>5969.9586773742358</v>
      </c>
      <c r="R227" s="31">
        <f>Taulukko5[[#This Row],[Tasaus 2025, €/asukas]]*Taulukko5[[#This Row],[Asukasluku 31.12.2022]]</f>
        <v>-5381.9866216167047</v>
      </c>
      <c r="S227" s="31">
        <f>Taulukko5[[#This Row],[Tasaus 2026, €/asukas]]*Taulukko5[[#This Row],[Asukasluku 31.12.2022]]</f>
        <v>-11141.610785612189</v>
      </c>
      <c r="T227" s="31">
        <f>Taulukko5[[#This Row],[Tasaus 2027, €/asukas]]*Taulukko5[[#This Row],[Asukasluku 31.12.2022]]</f>
        <v>-14847.780304091755</v>
      </c>
      <c r="U227" s="62">
        <f t="shared" si="95"/>
        <v>4.153902904485534</v>
      </c>
      <c r="V227" s="31">
        <f t="shared" si="96"/>
        <v>-14.540340294380858</v>
      </c>
      <c r="W227" s="31">
        <f t="shared" si="97"/>
        <v>-18.846844580796237</v>
      </c>
      <c r="X227" s="31">
        <f t="shared" si="98"/>
        <v>-21.031830985953857</v>
      </c>
      <c r="Y227" s="94">
        <f t="shared" si="99"/>
        <v>-22.437813352600127</v>
      </c>
      <c r="Z227" s="105">
        <v>22.5</v>
      </c>
      <c r="AA227" s="33">
        <f t="shared" si="101"/>
        <v>9.86</v>
      </c>
      <c r="AB227" s="32">
        <f t="shared" si="83"/>
        <v>-12.64</v>
      </c>
      <c r="AC227" s="31">
        <v>140.26359576980548</v>
      </c>
      <c r="AD227" s="15">
        <f t="shared" si="84"/>
        <v>-2.9614975159361658E-2</v>
      </c>
      <c r="AE227" s="15">
        <f t="shared" si="85"/>
        <v>0.10366439142372931</v>
      </c>
      <c r="AF227" s="15">
        <f t="shared" si="86"/>
        <v>0.13436732801094634</v>
      </c>
      <c r="AG227" s="15">
        <f t="shared" si="87"/>
        <v>0.14994504361966013</v>
      </c>
      <c r="AH227" s="106">
        <f t="shared" si="88"/>
        <v>0.15996890162023289</v>
      </c>
    </row>
    <row r="228" spans="1:34" ht="15.75" x14ac:dyDescent="0.25">
      <c r="A228" s="24">
        <v>694</v>
      </c>
      <c r="B228" s="25" t="s">
        <v>221</v>
      </c>
      <c r="C228" s="24">
        <v>5</v>
      </c>
      <c r="D228" s="24">
        <v>22</v>
      </c>
      <c r="E228" s="30">
        <f>'Tasapainon muutos, pl. tasaus'!D221</f>
        <v>28349</v>
      </c>
      <c r="F228" s="62">
        <v>231.0319623120912</v>
      </c>
      <c r="G228" s="31">
        <v>214.50363647249827</v>
      </c>
      <c r="H228" s="59">
        <f t="shared" si="100"/>
        <v>-16.528325839592924</v>
      </c>
      <c r="I228" s="62">
        <f t="shared" si="89"/>
        <v>20.682228744078458</v>
      </c>
      <c r="J228" s="31">
        <f t="shared" si="90"/>
        <v>1.9879855452120658</v>
      </c>
      <c r="K228" s="31">
        <f t="shared" si="91"/>
        <v>-2.0417248185192354</v>
      </c>
      <c r="L228" s="31">
        <f t="shared" si="92"/>
        <v>-4.2267112236768547</v>
      </c>
      <c r="M228" s="31">
        <f t="shared" si="93"/>
        <v>-5.6326935903231243</v>
      </c>
      <c r="N228" s="59">
        <f t="shared" si="94"/>
        <v>208.87094288217514</v>
      </c>
      <c r="O228" s="82">
        <f t="shared" si="82"/>
        <v>-22.161019429916053</v>
      </c>
      <c r="P228" s="31">
        <f>Taulukko5[[#This Row],[Tasaus 2023, €/asukas]]*Taulukko5[[#This Row],[Asukasluku 31.12.2022]]</f>
        <v>586320.50266588025</v>
      </c>
      <c r="Q228" s="31">
        <f>Taulukko5[[#This Row],[Tasaus 2024, €/asukas]]*Taulukko5[[#This Row],[Asukasluku 31.12.2022]]</f>
        <v>56357.402221216857</v>
      </c>
      <c r="R228" s="31">
        <f>Taulukko5[[#This Row],[Tasaus 2025, €/asukas]]*Taulukko5[[#This Row],[Asukasluku 31.12.2022]]</f>
        <v>-57880.856880201805</v>
      </c>
      <c r="S228" s="31">
        <f>Taulukko5[[#This Row],[Tasaus 2026, €/asukas]]*Taulukko5[[#This Row],[Asukasluku 31.12.2022]]</f>
        <v>-119823.03648001516</v>
      </c>
      <c r="T228" s="31">
        <f>Taulukko5[[#This Row],[Tasaus 2027, €/asukas]]*Taulukko5[[#This Row],[Asukasluku 31.12.2022]]</f>
        <v>-159681.23059207026</v>
      </c>
      <c r="U228" s="62">
        <f t="shared" si="95"/>
        <v>4.153902904485534</v>
      </c>
      <c r="V228" s="31">
        <f t="shared" si="96"/>
        <v>-14.540340294380858</v>
      </c>
      <c r="W228" s="31">
        <f t="shared" si="97"/>
        <v>-18.570050658112159</v>
      </c>
      <c r="X228" s="31">
        <f t="shared" si="98"/>
        <v>-20.755037063269778</v>
      </c>
      <c r="Y228" s="94">
        <f t="shared" si="99"/>
        <v>-22.161019429916049</v>
      </c>
      <c r="Z228" s="105">
        <v>20.5</v>
      </c>
      <c r="AA228" s="33">
        <f t="shared" si="101"/>
        <v>7.8599999999999994</v>
      </c>
      <c r="AB228" s="32">
        <f t="shared" si="83"/>
        <v>-12.64</v>
      </c>
      <c r="AC228" s="31">
        <v>199.73812870200271</v>
      </c>
      <c r="AD228" s="15">
        <f t="shared" si="84"/>
        <v>-2.0796744875300737E-2</v>
      </c>
      <c r="AE228" s="15">
        <f t="shared" si="85"/>
        <v>7.2797018720818063E-2</v>
      </c>
      <c r="AF228" s="15">
        <f t="shared" si="86"/>
        <v>9.2971986764818243E-2</v>
      </c>
      <c r="AG228" s="15">
        <f t="shared" si="87"/>
        <v>0.10391124217567417</v>
      </c>
      <c r="AH228" s="106">
        <f t="shared" si="88"/>
        <v>0.11095037073757189</v>
      </c>
    </row>
    <row r="229" spans="1:34" ht="15.75" x14ac:dyDescent="0.25">
      <c r="A229" s="24">
        <v>697</v>
      </c>
      <c r="B229" s="25" t="s">
        <v>222</v>
      </c>
      <c r="C229" s="24">
        <v>18</v>
      </c>
      <c r="D229" s="24">
        <v>26</v>
      </c>
      <c r="E229" s="30">
        <f>'Tasapainon muutos, pl. tasaus'!D222</f>
        <v>1174</v>
      </c>
      <c r="F229" s="62">
        <v>-15.885934055238657</v>
      </c>
      <c r="G229" s="31">
        <v>52.501018725600559</v>
      </c>
      <c r="H229" s="59">
        <f t="shared" si="100"/>
        <v>68.386952780839209</v>
      </c>
      <c r="I229" s="62">
        <f t="shared" si="89"/>
        <v>-64.233049876353675</v>
      </c>
      <c r="J229" s="31">
        <f t="shared" si="90"/>
        <v>-52.927293075220071</v>
      </c>
      <c r="K229" s="31">
        <f t="shared" si="91"/>
        <v>-40.428677599358444</v>
      </c>
      <c r="L229" s="31">
        <f t="shared" si="92"/>
        <v>-27.613664004516064</v>
      </c>
      <c r="M229" s="31">
        <f t="shared" si="93"/>
        <v>-14.019646371162334</v>
      </c>
      <c r="N229" s="59">
        <f t="shared" si="94"/>
        <v>38.481372354438221</v>
      </c>
      <c r="O229" s="82">
        <f t="shared" si="82"/>
        <v>54.367306409676878</v>
      </c>
      <c r="P229" s="31">
        <f>Taulukko5[[#This Row],[Tasaus 2023, €/asukas]]*Taulukko5[[#This Row],[Asukasluku 31.12.2022]]</f>
        <v>-75409.600554839213</v>
      </c>
      <c r="Q229" s="31">
        <f>Taulukko5[[#This Row],[Tasaus 2024, €/asukas]]*Taulukko5[[#This Row],[Asukasluku 31.12.2022]]</f>
        <v>-62136.642070308364</v>
      </c>
      <c r="R229" s="31">
        <f>Taulukko5[[#This Row],[Tasaus 2025, €/asukas]]*Taulukko5[[#This Row],[Asukasluku 31.12.2022]]</f>
        <v>-47463.267501646813</v>
      </c>
      <c r="S229" s="31">
        <f>Taulukko5[[#This Row],[Tasaus 2026, €/asukas]]*Taulukko5[[#This Row],[Asukasluku 31.12.2022]]</f>
        <v>-32418.441541301858</v>
      </c>
      <c r="T229" s="31">
        <f>Taulukko5[[#This Row],[Tasaus 2027, €/asukas]]*Taulukko5[[#This Row],[Asukasluku 31.12.2022]]</f>
        <v>-16459.06483974458</v>
      </c>
      <c r="U229" s="62">
        <f t="shared" si="95"/>
        <v>4.153902904485534</v>
      </c>
      <c r="V229" s="31">
        <f t="shared" si="96"/>
        <v>15.459659705619138</v>
      </c>
      <c r="W229" s="31">
        <f t="shared" si="97"/>
        <v>27.958275181480765</v>
      </c>
      <c r="X229" s="31">
        <f t="shared" si="98"/>
        <v>40.773288776323142</v>
      </c>
      <c r="Y229" s="94">
        <f t="shared" si="99"/>
        <v>54.367306409676871</v>
      </c>
      <c r="Z229" s="105">
        <v>22</v>
      </c>
      <c r="AA229" s="33">
        <f t="shared" si="101"/>
        <v>9.36</v>
      </c>
      <c r="AB229" s="32">
        <f t="shared" si="83"/>
        <v>-12.64</v>
      </c>
      <c r="AC229" s="31">
        <v>153.20189834688779</v>
      </c>
      <c r="AD229" s="15">
        <f t="shared" si="84"/>
        <v>-2.7113912747217066E-2</v>
      </c>
      <c r="AE229" s="15">
        <f t="shared" si="85"/>
        <v>-0.10091036646696482</v>
      </c>
      <c r="AF229" s="15">
        <f t="shared" si="86"/>
        <v>-0.18249300748334182</v>
      </c>
      <c r="AG229" s="15">
        <f t="shared" si="87"/>
        <v>-0.26614088478200265</v>
      </c>
      <c r="AH229" s="106">
        <f t="shared" si="88"/>
        <v>-0.3548735818310525</v>
      </c>
    </row>
    <row r="230" spans="1:34" ht="15.75" x14ac:dyDescent="0.25">
      <c r="A230" s="24">
        <v>698</v>
      </c>
      <c r="B230" s="25" t="s">
        <v>223</v>
      </c>
      <c r="C230" s="24">
        <v>19</v>
      </c>
      <c r="D230" s="24">
        <v>21</v>
      </c>
      <c r="E230" s="30">
        <f>'Tasapainon muutos, pl. tasaus'!D223</f>
        <v>64535</v>
      </c>
      <c r="F230" s="62">
        <v>15.521606079233674</v>
      </c>
      <c r="G230" s="31">
        <v>202.52732711141721</v>
      </c>
      <c r="H230" s="59">
        <f t="shared" si="100"/>
        <v>187.00572103218354</v>
      </c>
      <c r="I230" s="62">
        <f t="shared" si="89"/>
        <v>-182.85181812769801</v>
      </c>
      <c r="J230" s="31">
        <f t="shared" si="90"/>
        <v>-171.5460613265644</v>
      </c>
      <c r="K230" s="31">
        <f t="shared" si="91"/>
        <v>-159.04744585070279</v>
      </c>
      <c r="L230" s="31">
        <f t="shared" si="92"/>
        <v>-146.2324322558604</v>
      </c>
      <c r="M230" s="31">
        <f t="shared" si="93"/>
        <v>-132.63841462250667</v>
      </c>
      <c r="N230" s="59">
        <f t="shared" si="94"/>
        <v>69.888912488910535</v>
      </c>
      <c r="O230" s="82">
        <f t="shared" si="82"/>
        <v>54.367306409676857</v>
      </c>
      <c r="P230" s="31">
        <f>Taulukko5[[#This Row],[Tasaus 2023, €/asukas]]*Taulukko5[[#This Row],[Asukasluku 31.12.2022]]</f>
        <v>-11800342.082870992</v>
      </c>
      <c r="Q230" s="31">
        <f>Taulukko5[[#This Row],[Tasaus 2024, €/asukas]]*Taulukko5[[#This Row],[Asukasluku 31.12.2022]]</f>
        <v>-11070725.067709833</v>
      </c>
      <c r="R230" s="31">
        <f>Taulukko5[[#This Row],[Tasaus 2025, €/asukas]]*Taulukko5[[#This Row],[Asukasluku 31.12.2022]]</f>
        <v>-10264126.917975103</v>
      </c>
      <c r="S230" s="31">
        <f>Taulukko5[[#This Row],[Tasaus 2026, €/asukas]]*Taulukko5[[#This Row],[Asukasluku 31.12.2022]]</f>
        <v>-9437110.0156319514</v>
      </c>
      <c r="T230" s="31">
        <f>Taulukko5[[#This Row],[Tasaus 2027, €/asukas]]*Taulukko5[[#This Row],[Asukasluku 31.12.2022]]</f>
        <v>-8559820.087663468</v>
      </c>
      <c r="U230" s="62">
        <f t="shared" si="95"/>
        <v>4.153902904485534</v>
      </c>
      <c r="V230" s="31">
        <f t="shared" si="96"/>
        <v>15.459659705619146</v>
      </c>
      <c r="W230" s="31">
        <f t="shared" si="97"/>
        <v>27.958275181480758</v>
      </c>
      <c r="X230" s="31">
        <f t="shared" si="98"/>
        <v>40.773288776323142</v>
      </c>
      <c r="Y230" s="94">
        <f t="shared" si="99"/>
        <v>54.367306409676871</v>
      </c>
      <c r="Z230" s="105">
        <v>21.5</v>
      </c>
      <c r="AA230" s="33">
        <f t="shared" si="101"/>
        <v>8.86</v>
      </c>
      <c r="AB230" s="32">
        <f t="shared" si="83"/>
        <v>-12.64</v>
      </c>
      <c r="AC230" s="31">
        <v>182.85586544814214</v>
      </c>
      <c r="AD230" s="15">
        <f t="shared" si="84"/>
        <v>-2.2716815204725162E-2</v>
      </c>
      <c r="AE230" s="15">
        <f t="shared" si="85"/>
        <v>-8.4545604636365901E-2</v>
      </c>
      <c r="AF230" s="15">
        <f t="shared" si="86"/>
        <v>-0.15289788551743075</v>
      </c>
      <c r="AG230" s="15">
        <f t="shared" si="87"/>
        <v>-0.22298048069935406</v>
      </c>
      <c r="AH230" s="106">
        <f t="shared" si="88"/>
        <v>-0.29732328397797786</v>
      </c>
    </row>
    <row r="231" spans="1:34" ht="15.75" x14ac:dyDescent="0.25">
      <c r="A231" s="24">
        <v>700</v>
      </c>
      <c r="B231" s="25" t="s">
        <v>224</v>
      </c>
      <c r="C231" s="24">
        <v>9</v>
      </c>
      <c r="D231" s="24">
        <v>24</v>
      </c>
      <c r="E231" s="30">
        <f>'Tasapainon muutos, pl. tasaus'!D224</f>
        <v>4842</v>
      </c>
      <c r="F231" s="62">
        <v>-146.93073346530144</v>
      </c>
      <c r="G231" s="31">
        <v>-250.02488573023436</v>
      </c>
      <c r="H231" s="59">
        <f t="shared" si="100"/>
        <v>-103.09415226493292</v>
      </c>
      <c r="I231" s="62">
        <f t="shared" si="89"/>
        <v>107.24805516941845</v>
      </c>
      <c r="J231" s="31">
        <f t="shared" si="90"/>
        <v>88.553811970552061</v>
      </c>
      <c r="K231" s="31">
        <f t="shared" si="91"/>
        <v>71.052427446413674</v>
      </c>
      <c r="L231" s="31">
        <f t="shared" si="92"/>
        <v>53.867441041256058</v>
      </c>
      <c r="M231" s="31">
        <f t="shared" si="93"/>
        <v>37.461458674609794</v>
      </c>
      <c r="N231" s="59">
        <f t="shared" si="94"/>
        <v>-212.56342705562457</v>
      </c>
      <c r="O231" s="82">
        <f t="shared" si="82"/>
        <v>-65.632693590323129</v>
      </c>
      <c r="P231" s="31">
        <f>Taulukko5[[#This Row],[Tasaus 2023, €/asukas]]*Taulukko5[[#This Row],[Asukasluku 31.12.2022]]</f>
        <v>519295.08313032414</v>
      </c>
      <c r="Q231" s="31">
        <f>Taulukko5[[#This Row],[Tasaus 2024, €/asukas]]*Taulukko5[[#This Row],[Asukasluku 31.12.2022]]</f>
        <v>428777.55756141309</v>
      </c>
      <c r="R231" s="31">
        <f>Taulukko5[[#This Row],[Tasaus 2025, €/asukas]]*Taulukko5[[#This Row],[Asukasluku 31.12.2022]]</f>
        <v>344035.85369553498</v>
      </c>
      <c r="S231" s="31">
        <f>Taulukko5[[#This Row],[Tasaus 2026, €/asukas]]*Taulukko5[[#This Row],[Asukasluku 31.12.2022]]</f>
        <v>260826.14952176184</v>
      </c>
      <c r="T231" s="31">
        <f>Taulukko5[[#This Row],[Tasaus 2027, €/asukas]]*Taulukko5[[#This Row],[Asukasluku 31.12.2022]]</f>
        <v>181388.38290246061</v>
      </c>
      <c r="U231" s="62">
        <f t="shared" si="95"/>
        <v>4.153902904485534</v>
      </c>
      <c r="V231" s="31">
        <f t="shared" si="96"/>
        <v>-14.540340294380854</v>
      </c>
      <c r="W231" s="31">
        <f t="shared" si="97"/>
        <v>-32.041724818519242</v>
      </c>
      <c r="X231" s="31">
        <f t="shared" si="98"/>
        <v>-49.226711223676858</v>
      </c>
      <c r="Y231" s="94">
        <f t="shared" si="99"/>
        <v>-65.632693590323129</v>
      </c>
      <c r="Z231" s="105">
        <v>20.5</v>
      </c>
      <c r="AA231" s="33">
        <f t="shared" si="101"/>
        <v>7.8599999999999994</v>
      </c>
      <c r="AB231" s="32">
        <f t="shared" si="83"/>
        <v>-12.64</v>
      </c>
      <c r="AC231" s="31">
        <v>186.08498629032584</v>
      </c>
      <c r="AD231" s="15">
        <f t="shared" si="84"/>
        <v>-2.2322611766242673E-2</v>
      </c>
      <c r="AE231" s="15">
        <f t="shared" si="85"/>
        <v>7.8138170006339602E-2</v>
      </c>
      <c r="AF231" s="15">
        <f t="shared" si="86"/>
        <v>0.17218866205857372</v>
      </c>
      <c r="AG231" s="15">
        <f t="shared" si="87"/>
        <v>0.26453886584312819</v>
      </c>
      <c r="AH231" s="106">
        <f t="shared" si="88"/>
        <v>0.35270278864907667</v>
      </c>
    </row>
    <row r="232" spans="1:34" ht="15.75" x14ac:dyDescent="0.25">
      <c r="A232" s="24">
        <v>702</v>
      </c>
      <c r="B232" s="25" t="s">
        <v>225</v>
      </c>
      <c r="C232" s="24">
        <v>6</v>
      </c>
      <c r="D232" s="24">
        <v>25</v>
      </c>
      <c r="E232" s="30">
        <f>'Tasapainon muutos, pl. tasaus'!D225</f>
        <v>4114</v>
      </c>
      <c r="F232" s="62">
        <v>-159.82348949621817</v>
      </c>
      <c r="G232" s="31">
        <v>-214.28233992380004</v>
      </c>
      <c r="H232" s="59">
        <f t="shared" si="100"/>
        <v>-54.458850427581865</v>
      </c>
      <c r="I232" s="62">
        <f t="shared" si="89"/>
        <v>58.612753332067399</v>
      </c>
      <c r="J232" s="31">
        <f t="shared" si="90"/>
        <v>39.918510133201003</v>
      </c>
      <c r="K232" s="31">
        <f t="shared" si="91"/>
        <v>22.41712560906263</v>
      </c>
      <c r="L232" s="31">
        <f t="shared" si="92"/>
        <v>5.2321392039050103</v>
      </c>
      <c r="M232" s="31">
        <f t="shared" si="93"/>
        <v>-5.6326935903231243</v>
      </c>
      <c r="N232" s="59">
        <f t="shared" si="94"/>
        <v>-219.91503351412317</v>
      </c>
      <c r="O232" s="82">
        <f t="shared" si="82"/>
        <v>-60.091544017904994</v>
      </c>
      <c r="P232" s="31">
        <f>Taulukko5[[#This Row],[Tasaus 2023, €/asukas]]*Taulukko5[[#This Row],[Asukasluku 31.12.2022]]</f>
        <v>241132.86720812527</v>
      </c>
      <c r="Q232" s="31">
        <f>Taulukko5[[#This Row],[Tasaus 2024, €/asukas]]*Taulukko5[[#This Row],[Asukasluku 31.12.2022]]</f>
        <v>164224.75068798894</v>
      </c>
      <c r="R232" s="31">
        <f>Taulukko5[[#This Row],[Tasaus 2025, €/asukas]]*Taulukko5[[#This Row],[Asukasluku 31.12.2022]]</f>
        <v>92224.054755683654</v>
      </c>
      <c r="S232" s="31">
        <f>Taulukko5[[#This Row],[Tasaus 2026, €/asukas]]*Taulukko5[[#This Row],[Asukasluku 31.12.2022]]</f>
        <v>21525.020684865212</v>
      </c>
      <c r="T232" s="31">
        <f>Taulukko5[[#This Row],[Tasaus 2027, €/asukas]]*Taulukko5[[#This Row],[Asukasluku 31.12.2022]]</f>
        <v>-23172.901430589332</v>
      </c>
      <c r="U232" s="62">
        <f t="shared" si="95"/>
        <v>4.153902904485534</v>
      </c>
      <c r="V232" s="31">
        <f t="shared" si="96"/>
        <v>-14.540340294380862</v>
      </c>
      <c r="W232" s="31">
        <f t="shared" si="97"/>
        <v>-32.041724818519235</v>
      </c>
      <c r="X232" s="31">
        <f t="shared" si="98"/>
        <v>-49.226711223676858</v>
      </c>
      <c r="Y232" s="94">
        <f t="shared" si="99"/>
        <v>-60.091544017904987</v>
      </c>
      <c r="Z232" s="105">
        <v>22</v>
      </c>
      <c r="AA232" s="33">
        <f t="shared" si="101"/>
        <v>9.36</v>
      </c>
      <c r="AB232" s="32">
        <f t="shared" si="83"/>
        <v>-12.64</v>
      </c>
      <c r="AC232" s="31">
        <v>152.42289164555967</v>
      </c>
      <c r="AD232" s="15">
        <f t="shared" si="84"/>
        <v>-2.7252487206087878E-2</v>
      </c>
      <c r="AE232" s="15">
        <f t="shared" si="85"/>
        <v>9.53947280320111E-2</v>
      </c>
      <c r="AF232" s="15">
        <f t="shared" si="86"/>
        <v>0.2102159621340097</v>
      </c>
      <c r="AG232" s="15">
        <f t="shared" si="87"/>
        <v>0.32296140489282543</v>
      </c>
      <c r="AH232" s="106">
        <f t="shared" si="88"/>
        <v>0.39424225173237326</v>
      </c>
    </row>
    <row r="233" spans="1:34" ht="15.75" x14ac:dyDescent="0.25">
      <c r="A233" s="24">
        <v>704</v>
      </c>
      <c r="B233" s="25" t="s">
        <v>226</v>
      </c>
      <c r="C233" s="24">
        <v>2</v>
      </c>
      <c r="D233" s="24">
        <v>24</v>
      </c>
      <c r="E233" s="30">
        <f>'Tasapainon muutos, pl. tasaus'!D226</f>
        <v>6428</v>
      </c>
      <c r="F233" s="62">
        <v>54.219866862459142</v>
      </c>
      <c r="G233" s="31">
        <v>11.508301805260903</v>
      </c>
      <c r="H233" s="59">
        <f t="shared" si="100"/>
        <v>-42.711565057198243</v>
      </c>
      <c r="I233" s="62">
        <f t="shared" si="89"/>
        <v>46.865467961683777</v>
      </c>
      <c r="J233" s="31">
        <f t="shared" si="90"/>
        <v>28.171224762817385</v>
      </c>
      <c r="K233" s="31">
        <f t="shared" si="91"/>
        <v>10.669840238679008</v>
      </c>
      <c r="L233" s="31">
        <f t="shared" si="92"/>
        <v>-4.2267112236768547</v>
      </c>
      <c r="M233" s="31">
        <f t="shared" si="93"/>
        <v>-5.6326935903231243</v>
      </c>
      <c r="N233" s="59">
        <f t="shared" si="94"/>
        <v>5.8756082149377784</v>
      </c>
      <c r="O233" s="82">
        <f t="shared" si="82"/>
        <v>-48.344258647521364</v>
      </c>
      <c r="P233" s="31">
        <f>Taulukko5[[#This Row],[Tasaus 2023, €/asukas]]*Taulukko5[[#This Row],[Asukasluku 31.12.2022]]</f>
        <v>301251.22805770329</v>
      </c>
      <c r="Q233" s="31">
        <f>Taulukko5[[#This Row],[Tasaus 2024, €/asukas]]*Taulukko5[[#This Row],[Asukasluku 31.12.2022]]</f>
        <v>181084.63277539014</v>
      </c>
      <c r="R233" s="31">
        <f>Taulukko5[[#This Row],[Tasaus 2025, €/asukas]]*Taulukko5[[#This Row],[Asukasluku 31.12.2022]]</f>
        <v>68585.733054228665</v>
      </c>
      <c r="S233" s="31">
        <f>Taulukko5[[#This Row],[Tasaus 2026, €/asukas]]*Taulukko5[[#This Row],[Asukasluku 31.12.2022]]</f>
        <v>-27169.299745794822</v>
      </c>
      <c r="T233" s="31">
        <f>Taulukko5[[#This Row],[Tasaus 2027, €/asukas]]*Taulukko5[[#This Row],[Asukasluku 31.12.2022]]</f>
        <v>-36206.954398597045</v>
      </c>
      <c r="U233" s="62">
        <f t="shared" si="95"/>
        <v>4.153902904485534</v>
      </c>
      <c r="V233" s="31">
        <f t="shared" si="96"/>
        <v>-14.540340294380858</v>
      </c>
      <c r="W233" s="31">
        <f t="shared" si="97"/>
        <v>-32.041724818519235</v>
      </c>
      <c r="X233" s="31">
        <f t="shared" si="98"/>
        <v>-46.938276280875101</v>
      </c>
      <c r="Y233" s="94">
        <f t="shared" si="99"/>
        <v>-48.344258647521364</v>
      </c>
      <c r="Z233" s="105">
        <v>19.75</v>
      </c>
      <c r="AA233" s="33">
        <f t="shared" si="101"/>
        <v>7.1099999999999994</v>
      </c>
      <c r="AB233" s="32">
        <f t="shared" si="83"/>
        <v>-12.64</v>
      </c>
      <c r="AC233" s="31">
        <v>204.31406576635567</v>
      </c>
      <c r="AD233" s="15">
        <f t="shared" si="84"/>
        <v>-2.0330968839099652E-2</v>
      </c>
      <c r="AE233" s="15">
        <f t="shared" si="85"/>
        <v>7.1166614201728692E-2</v>
      </c>
      <c r="AF233" s="15">
        <f t="shared" si="86"/>
        <v>0.15682583917232945</v>
      </c>
      <c r="AG233" s="15">
        <f t="shared" si="87"/>
        <v>0.22973590244418901</v>
      </c>
      <c r="AH233" s="106">
        <f t="shared" si="88"/>
        <v>0.2366173785744427</v>
      </c>
    </row>
    <row r="234" spans="1:34" ht="15.75" x14ac:dyDescent="0.25">
      <c r="A234" s="24">
        <v>707</v>
      </c>
      <c r="B234" s="25" t="s">
        <v>227</v>
      </c>
      <c r="C234" s="24">
        <v>12</v>
      </c>
      <c r="D234" s="24">
        <v>25</v>
      </c>
      <c r="E234" s="30">
        <f>'Tasapainon muutos, pl. tasaus'!D227</f>
        <v>1960</v>
      </c>
      <c r="F234" s="62">
        <v>782.6391260608242</v>
      </c>
      <c r="G234" s="31">
        <v>773.20994366285083</v>
      </c>
      <c r="H234" s="59">
        <f t="shared" si="100"/>
        <v>-9.4291823979733635</v>
      </c>
      <c r="I234" s="62">
        <f t="shared" si="89"/>
        <v>13.583085302458898</v>
      </c>
      <c r="J234" s="31">
        <f t="shared" si="90"/>
        <v>0.45965970561914199</v>
      </c>
      <c r="K234" s="31">
        <f t="shared" si="91"/>
        <v>-2.0417248185192354</v>
      </c>
      <c r="L234" s="31">
        <f t="shared" si="92"/>
        <v>-4.2267112236768547</v>
      </c>
      <c r="M234" s="31">
        <f t="shared" si="93"/>
        <v>-5.6326935903231243</v>
      </c>
      <c r="N234" s="59">
        <f t="shared" si="94"/>
        <v>767.5772500725277</v>
      </c>
      <c r="O234" s="82">
        <f t="shared" si="82"/>
        <v>-15.061875988296492</v>
      </c>
      <c r="P234" s="31">
        <f>Taulukko5[[#This Row],[Tasaus 2023, €/asukas]]*Taulukko5[[#This Row],[Asukasluku 31.12.2022]]</f>
        <v>26622.847192819438</v>
      </c>
      <c r="Q234" s="31">
        <f>Taulukko5[[#This Row],[Tasaus 2024, €/asukas]]*Taulukko5[[#This Row],[Asukasluku 31.12.2022]]</f>
        <v>900.93302301351832</v>
      </c>
      <c r="R234" s="31">
        <f>Taulukko5[[#This Row],[Tasaus 2025, €/asukas]]*Taulukko5[[#This Row],[Asukasluku 31.12.2022]]</f>
        <v>-4001.7806442977012</v>
      </c>
      <c r="S234" s="31">
        <f>Taulukko5[[#This Row],[Tasaus 2026, €/asukas]]*Taulukko5[[#This Row],[Asukasluku 31.12.2022]]</f>
        <v>-8284.3539984066356</v>
      </c>
      <c r="T234" s="31">
        <f>Taulukko5[[#This Row],[Tasaus 2027, €/asukas]]*Taulukko5[[#This Row],[Asukasluku 31.12.2022]]</f>
        <v>-11040.079437033324</v>
      </c>
      <c r="U234" s="62">
        <f t="shared" si="95"/>
        <v>4.153902904485534</v>
      </c>
      <c r="V234" s="31">
        <f t="shared" si="96"/>
        <v>-8.9695226923542215</v>
      </c>
      <c r="W234" s="31">
        <f t="shared" si="97"/>
        <v>-11.470907216492598</v>
      </c>
      <c r="X234" s="31">
        <f t="shared" si="98"/>
        <v>-13.655893621650218</v>
      </c>
      <c r="Y234" s="94">
        <f t="shared" si="99"/>
        <v>-15.061875988296489</v>
      </c>
      <c r="Z234" s="105">
        <v>21.500000000000004</v>
      </c>
      <c r="AA234" s="33">
        <f t="shared" si="101"/>
        <v>8.860000000000003</v>
      </c>
      <c r="AB234" s="32">
        <f t="shared" si="83"/>
        <v>-12.64</v>
      </c>
      <c r="AC234" s="31">
        <v>125.96642053011037</v>
      </c>
      <c r="AD234" s="15">
        <f t="shared" si="84"/>
        <v>-3.2976271668310256E-2</v>
      </c>
      <c r="AE234" s="15">
        <f t="shared" si="85"/>
        <v>7.1205664609721858E-2</v>
      </c>
      <c r="AF234" s="15">
        <f t="shared" si="86"/>
        <v>9.1063214848997404E-2</v>
      </c>
      <c r="AG234" s="15">
        <f t="shared" si="87"/>
        <v>0.10840899951099256</v>
      </c>
      <c r="AH234" s="106">
        <f t="shared" si="88"/>
        <v>0.11957056432111743</v>
      </c>
    </row>
    <row r="235" spans="1:34" ht="15.75" x14ac:dyDescent="0.25">
      <c r="A235" s="24">
        <v>710</v>
      </c>
      <c r="B235" s="25" t="s">
        <v>228</v>
      </c>
      <c r="C235" s="24">
        <v>33</v>
      </c>
      <c r="D235" s="24">
        <v>22</v>
      </c>
      <c r="E235" s="30">
        <f>'Tasapainon muutos, pl. tasaus'!D228</f>
        <v>27306</v>
      </c>
      <c r="F235" s="62">
        <v>148.68094556955316</v>
      </c>
      <c r="G235" s="31">
        <v>149.80559423400516</v>
      </c>
      <c r="H235" s="59">
        <f t="shared" si="100"/>
        <v>1.1246486644519962</v>
      </c>
      <c r="I235" s="62">
        <f t="shared" si="89"/>
        <v>3.0292542400335378</v>
      </c>
      <c r="J235" s="31">
        <f t="shared" si="90"/>
        <v>0.45965970561914199</v>
      </c>
      <c r="K235" s="31">
        <f t="shared" si="91"/>
        <v>-2.0417248185192354</v>
      </c>
      <c r="L235" s="31">
        <f t="shared" si="92"/>
        <v>-4.2267112236768547</v>
      </c>
      <c r="M235" s="31">
        <f t="shared" si="93"/>
        <v>-5.6326935903231243</v>
      </c>
      <c r="N235" s="59">
        <f t="shared" si="94"/>
        <v>144.17290064368203</v>
      </c>
      <c r="O235" s="82">
        <f t="shared" si="82"/>
        <v>-4.5080449258711326</v>
      </c>
      <c r="P235" s="31">
        <f>Taulukko5[[#This Row],[Tasaus 2023, €/asukas]]*Taulukko5[[#This Row],[Asukasluku 31.12.2022]]</f>
        <v>82716.816278355778</v>
      </c>
      <c r="Q235" s="31">
        <f>Taulukko5[[#This Row],[Tasaus 2024, €/asukas]]*Taulukko5[[#This Row],[Asukasluku 31.12.2022]]</f>
        <v>12551.467921636291</v>
      </c>
      <c r="R235" s="31">
        <f>Taulukko5[[#This Row],[Tasaus 2025, €/asukas]]*Taulukko5[[#This Row],[Asukasluku 31.12.2022]]</f>
        <v>-55751.337894486242</v>
      </c>
      <c r="S235" s="31">
        <f>Taulukko5[[#This Row],[Tasaus 2026, €/asukas]]*Taulukko5[[#This Row],[Asukasluku 31.12.2022]]</f>
        <v>-115414.57667372019</v>
      </c>
      <c r="T235" s="31">
        <f>Taulukko5[[#This Row],[Tasaus 2027, €/asukas]]*Taulukko5[[#This Row],[Asukasluku 31.12.2022]]</f>
        <v>-153806.33117736323</v>
      </c>
      <c r="U235" s="62">
        <f t="shared" si="95"/>
        <v>4.153902904485534</v>
      </c>
      <c r="V235" s="31">
        <f t="shared" si="96"/>
        <v>1.5843083700711382</v>
      </c>
      <c r="W235" s="31">
        <f t="shared" si="97"/>
        <v>-0.91707615406723919</v>
      </c>
      <c r="X235" s="31">
        <f t="shared" si="98"/>
        <v>-3.1020625592248585</v>
      </c>
      <c r="Y235" s="94">
        <f t="shared" si="99"/>
        <v>-4.5080449258711282</v>
      </c>
      <c r="Z235" s="105">
        <v>22</v>
      </c>
      <c r="AA235" s="33">
        <f t="shared" si="101"/>
        <v>9.36</v>
      </c>
      <c r="AB235" s="32">
        <f t="shared" si="83"/>
        <v>-12.64</v>
      </c>
      <c r="AC235" s="31">
        <v>186.13673574210603</v>
      </c>
      <c r="AD235" s="15">
        <f t="shared" si="84"/>
        <v>-2.2316405667717309E-2</v>
      </c>
      <c r="AE235" s="15">
        <f t="shared" si="85"/>
        <v>-8.5115297834931977E-3</v>
      </c>
      <c r="AF235" s="15">
        <f t="shared" si="86"/>
        <v>4.9268950076456468E-3</v>
      </c>
      <c r="AG235" s="15">
        <f t="shared" si="87"/>
        <v>1.6665504242659501E-2</v>
      </c>
      <c r="AH235" s="106">
        <f t="shared" si="88"/>
        <v>2.4218996362529218E-2</v>
      </c>
    </row>
    <row r="236" spans="1:34" ht="15.75" x14ac:dyDescent="0.25">
      <c r="A236" s="24">
        <v>729</v>
      </c>
      <c r="B236" s="25" t="s">
        <v>229</v>
      </c>
      <c r="C236" s="24">
        <v>13</v>
      </c>
      <c r="D236" s="24">
        <v>24</v>
      </c>
      <c r="E236" s="30">
        <f>'Tasapainon muutos, pl. tasaus'!D229</f>
        <v>8975</v>
      </c>
      <c r="F236" s="62">
        <v>111.63075358168162</v>
      </c>
      <c r="G236" s="31">
        <v>131.58356654238693</v>
      </c>
      <c r="H236" s="59">
        <f t="shared" si="100"/>
        <v>19.952812960705316</v>
      </c>
      <c r="I236" s="62">
        <f t="shared" si="89"/>
        <v>-15.798910056219782</v>
      </c>
      <c r="J236" s="31">
        <f t="shared" si="90"/>
        <v>-4.4931532550861739</v>
      </c>
      <c r="K236" s="31">
        <f t="shared" si="91"/>
        <v>-2.0417248185192354</v>
      </c>
      <c r="L236" s="31">
        <f t="shared" si="92"/>
        <v>-4.2267112236768547</v>
      </c>
      <c r="M236" s="31">
        <f t="shared" si="93"/>
        <v>-5.6326935903231243</v>
      </c>
      <c r="N236" s="59">
        <f t="shared" si="94"/>
        <v>125.9508729520638</v>
      </c>
      <c r="O236" s="82">
        <f t="shared" si="82"/>
        <v>14.320119370382187</v>
      </c>
      <c r="P236" s="31">
        <f>Taulukko5[[#This Row],[Tasaus 2023, €/asukas]]*Taulukko5[[#This Row],[Asukasluku 31.12.2022]]</f>
        <v>-141795.21775457254</v>
      </c>
      <c r="Q236" s="31">
        <f>Taulukko5[[#This Row],[Tasaus 2024, €/asukas]]*Taulukko5[[#This Row],[Asukasluku 31.12.2022]]</f>
        <v>-40326.05046439841</v>
      </c>
      <c r="R236" s="31">
        <f>Taulukko5[[#This Row],[Tasaus 2025, €/asukas]]*Taulukko5[[#This Row],[Asukasluku 31.12.2022]]</f>
        <v>-18324.480246210136</v>
      </c>
      <c r="S236" s="31">
        <f>Taulukko5[[#This Row],[Tasaus 2026, €/asukas]]*Taulukko5[[#This Row],[Asukasluku 31.12.2022]]</f>
        <v>-37934.73323249977</v>
      </c>
      <c r="T236" s="31">
        <f>Taulukko5[[#This Row],[Tasaus 2027, €/asukas]]*Taulukko5[[#This Row],[Asukasluku 31.12.2022]]</f>
        <v>-50553.424973150039</v>
      </c>
      <c r="U236" s="62">
        <f t="shared" si="95"/>
        <v>4.153902904485534</v>
      </c>
      <c r="V236" s="31">
        <f t="shared" si="96"/>
        <v>15.459659705619142</v>
      </c>
      <c r="W236" s="31">
        <f t="shared" si="97"/>
        <v>17.911088142186081</v>
      </c>
      <c r="X236" s="31">
        <f t="shared" si="98"/>
        <v>15.726101737028461</v>
      </c>
      <c r="Y236" s="94">
        <f t="shared" si="99"/>
        <v>14.320119370382191</v>
      </c>
      <c r="Z236" s="105">
        <v>22</v>
      </c>
      <c r="AA236" s="33">
        <f t="shared" si="101"/>
        <v>9.36</v>
      </c>
      <c r="AB236" s="32">
        <f t="shared" si="83"/>
        <v>-12.64</v>
      </c>
      <c r="AC236" s="31">
        <v>144.25851924967748</v>
      </c>
      <c r="AD236" s="15">
        <f t="shared" si="84"/>
        <v>-2.8794853337542635E-2</v>
      </c>
      <c r="AE236" s="15">
        <f t="shared" si="85"/>
        <v>-0.1071663551381816</v>
      </c>
      <c r="AF236" s="15">
        <f t="shared" si="86"/>
        <v>-0.12415965611837601</v>
      </c>
      <c r="AG236" s="15">
        <f t="shared" si="87"/>
        <v>-0.10901333119751692</v>
      </c>
      <c r="AH236" s="106">
        <f t="shared" si="88"/>
        <v>-9.9267061972246093E-2</v>
      </c>
    </row>
    <row r="237" spans="1:34" ht="15.75" x14ac:dyDescent="0.25">
      <c r="A237" s="24">
        <v>732</v>
      </c>
      <c r="B237" s="25" t="s">
        <v>230</v>
      </c>
      <c r="C237" s="24">
        <v>19</v>
      </c>
      <c r="D237" s="24">
        <v>25</v>
      </c>
      <c r="E237" s="30">
        <f>'Tasapainon muutos, pl. tasaus'!D230</f>
        <v>3336</v>
      </c>
      <c r="F237" s="62">
        <v>878.32917819048305</v>
      </c>
      <c r="G237" s="31">
        <v>730.4163718543399</v>
      </c>
      <c r="H237" s="59">
        <f t="shared" si="100"/>
        <v>-147.91280633614315</v>
      </c>
      <c r="I237" s="62">
        <f t="shared" si="89"/>
        <v>152.06670924062868</v>
      </c>
      <c r="J237" s="31">
        <f t="shared" si="90"/>
        <v>133.37246604176229</v>
      </c>
      <c r="K237" s="31">
        <f t="shared" si="91"/>
        <v>115.87108151762391</v>
      </c>
      <c r="L237" s="31">
        <f t="shared" si="92"/>
        <v>98.68609511246629</v>
      </c>
      <c r="M237" s="31">
        <f t="shared" si="93"/>
        <v>82.28011274582002</v>
      </c>
      <c r="N237" s="59">
        <f t="shared" si="94"/>
        <v>812.69648460015992</v>
      </c>
      <c r="O237" s="82">
        <f t="shared" si="82"/>
        <v>-65.632693590323129</v>
      </c>
      <c r="P237" s="31">
        <f>Taulukko5[[#This Row],[Tasaus 2023, €/asukas]]*Taulukko5[[#This Row],[Asukasluku 31.12.2022]]</f>
        <v>507294.5420267373</v>
      </c>
      <c r="Q237" s="31">
        <f>Taulukko5[[#This Row],[Tasaus 2024, €/asukas]]*Taulukko5[[#This Row],[Asukasluku 31.12.2022]]</f>
        <v>444930.54671531904</v>
      </c>
      <c r="R237" s="31">
        <f>Taulukko5[[#This Row],[Tasaus 2025, €/asukas]]*Taulukko5[[#This Row],[Asukasluku 31.12.2022]]</f>
        <v>386545.92794279335</v>
      </c>
      <c r="S237" s="31">
        <f>Taulukko5[[#This Row],[Tasaus 2026, €/asukas]]*Taulukko5[[#This Row],[Asukasluku 31.12.2022]]</f>
        <v>329216.81329518755</v>
      </c>
      <c r="T237" s="31">
        <f>Taulukko5[[#This Row],[Tasaus 2027, €/asukas]]*Taulukko5[[#This Row],[Asukasluku 31.12.2022]]</f>
        <v>274486.45612005558</v>
      </c>
      <c r="U237" s="62">
        <f t="shared" si="95"/>
        <v>4.153902904485534</v>
      </c>
      <c r="V237" s="31">
        <f t="shared" si="96"/>
        <v>-14.540340294380854</v>
      </c>
      <c r="W237" s="31">
        <f t="shared" si="97"/>
        <v>-32.041724818519242</v>
      </c>
      <c r="X237" s="31">
        <f t="shared" si="98"/>
        <v>-49.226711223676858</v>
      </c>
      <c r="Y237" s="94">
        <f t="shared" si="99"/>
        <v>-65.632693590323129</v>
      </c>
      <c r="Z237" s="105">
        <v>20.25</v>
      </c>
      <c r="AA237" s="33">
        <f t="shared" si="101"/>
        <v>7.6099999999999994</v>
      </c>
      <c r="AB237" s="32">
        <f t="shared" si="83"/>
        <v>-12.64</v>
      </c>
      <c r="AC237" s="31">
        <v>150.85223960823328</v>
      </c>
      <c r="AD237" s="15">
        <f t="shared" si="84"/>
        <v>-2.7536236222102602E-2</v>
      </c>
      <c r="AE237" s="15">
        <f t="shared" si="85"/>
        <v>9.6387964355997974E-2</v>
      </c>
      <c r="AF237" s="15">
        <f t="shared" si="86"/>
        <v>0.21240470079683493</v>
      </c>
      <c r="AG237" s="15">
        <f t="shared" si="87"/>
        <v>0.32632403305061797</v>
      </c>
      <c r="AH237" s="106">
        <f t="shared" si="88"/>
        <v>0.43507934493231748</v>
      </c>
    </row>
    <row r="238" spans="1:34" ht="15.75" x14ac:dyDescent="0.25">
      <c r="A238" s="24">
        <v>734</v>
      </c>
      <c r="B238" s="25" t="s">
        <v>231</v>
      </c>
      <c r="C238" s="24">
        <v>2</v>
      </c>
      <c r="D238" s="24">
        <v>21</v>
      </c>
      <c r="E238" s="30">
        <f>'Tasapainon muutos, pl. tasaus'!D231</f>
        <v>50933</v>
      </c>
      <c r="F238" s="62">
        <v>78.021729181401142</v>
      </c>
      <c r="G238" s="31">
        <v>63.540934851628656</v>
      </c>
      <c r="H238" s="59">
        <f t="shared" si="100"/>
        <v>-14.480794329772486</v>
      </c>
      <c r="I238" s="62">
        <f t="shared" si="89"/>
        <v>18.63469723425802</v>
      </c>
      <c r="J238" s="31">
        <f t="shared" si="90"/>
        <v>0.45965970561914199</v>
      </c>
      <c r="K238" s="31">
        <f t="shared" si="91"/>
        <v>-2.0417248185192354</v>
      </c>
      <c r="L238" s="31">
        <f t="shared" si="92"/>
        <v>-4.2267112236768547</v>
      </c>
      <c r="M238" s="31">
        <f t="shared" si="93"/>
        <v>-5.6326935903231243</v>
      </c>
      <c r="N238" s="59">
        <f t="shared" si="94"/>
        <v>57.908241261305534</v>
      </c>
      <c r="O238" s="82">
        <f t="shared" si="82"/>
        <v>-20.113487920095608</v>
      </c>
      <c r="P238" s="31">
        <f>Taulukko5[[#This Row],[Tasaus 2023, €/asukas]]*Taulukko5[[#This Row],[Asukasluku 31.12.2022]]</f>
        <v>949121.03423246369</v>
      </c>
      <c r="Q238" s="31">
        <f>Taulukko5[[#This Row],[Tasaus 2024, €/asukas]]*Taulukko5[[#This Row],[Asukasluku 31.12.2022]]</f>
        <v>23411.847786299761</v>
      </c>
      <c r="R238" s="31">
        <f>Taulukko5[[#This Row],[Tasaus 2025, €/asukas]]*Taulukko5[[#This Row],[Asukasluku 31.12.2022]]</f>
        <v>-103991.17018164022</v>
      </c>
      <c r="S238" s="31">
        <f>Taulukko5[[#This Row],[Tasaus 2026, €/asukas]]*Taulukko5[[#This Row],[Asukasluku 31.12.2022]]</f>
        <v>-215279.08275553325</v>
      </c>
      <c r="T238" s="31">
        <f>Taulukko5[[#This Row],[Tasaus 2027, €/asukas]]*Taulukko5[[#This Row],[Asukasluku 31.12.2022]]</f>
        <v>-286889.98263592768</v>
      </c>
      <c r="U238" s="62">
        <f t="shared" si="95"/>
        <v>4.153902904485534</v>
      </c>
      <c r="V238" s="31">
        <f t="shared" si="96"/>
        <v>-14.021134624153344</v>
      </c>
      <c r="W238" s="31">
        <f t="shared" si="97"/>
        <v>-16.522519148291721</v>
      </c>
      <c r="X238" s="31">
        <f t="shared" si="98"/>
        <v>-18.707505553449341</v>
      </c>
      <c r="Y238" s="94">
        <f t="shared" si="99"/>
        <v>-20.113487920095611</v>
      </c>
      <c r="Z238" s="105">
        <v>20.75</v>
      </c>
      <c r="AA238" s="33">
        <f t="shared" si="101"/>
        <v>8.11</v>
      </c>
      <c r="AB238" s="32">
        <f t="shared" si="83"/>
        <v>-12.64</v>
      </c>
      <c r="AC238" s="31">
        <v>177.8865439917295</v>
      </c>
      <c r="AD238" s="15">
        <f t="shared" si="84"/>
        <v>-2.3351417208255291E-2</v>
      </c>
      <c r="AE238" s="15">
        <f t="shared" si="85"/>
        <v>7.882065899714838E-2</v>
      </c>
      <c r="AF238" s="15">
        <f t="shared" si="86"/>
        <v>9.2882343866660902E-2</v>
      </c>
      <c r="AG238" s="15">
        <f t="shared" si="87"/>
        <v>0.10516537751342851</v>
      </c>
      <c r="AH238" s="106">
        <f t="shared" si="88"/>
        <v>0.11306919269301646</v>
      </c>
    </row>
    <row r="239" spans="1:34" ht="15.75" x14ac:dyDescent="0.25">
      <c r="A239" s="24">
        <v>738</v>
      </c>
      <c r="B239" s="25" t="s">
        <v>232</v>
      </c>
      <c r="C239" s="24">
        <v>2</v>
      </c>
      <c r="D239" s="24">
        <v>25</v>
      </c>
      <c r="E239" s="30">
        <f>'Tasapainon muutos, pl. tasaus'!D232</f>
        <v>2917</v>
      </c>
      <c r="F239" s="62">
        <v>150.35298198615294</v>
      </c>
      <c r="G239" s="31">
        <v>145.85580837078243</v>
      </c>
      <c r="H239" s="59">
        <f t="shared" si="100"/>
        <v>-4.4971736153705137</v>
      </c>
      <c r="I239" s="62">
        <f t="shared" si="89"/>
        <v>8.6510765198560478</v>
      </c>
      <c r="J239" s="31">
        <f t="shared" si="90"/>
        <v>0.45965970561914199</v>
      </c>
      <c r="K239" s="31">
        <f t="shared" si="91"/>
        <v>-2.0417248185192354</v>
      </c>
      <c r="L239" s="31">
        <f t="shared" si="92"/>
        <v>-4.2267112236768547</v>
      </c>
      <c r="M239" s="31">
        <f t="shared" si="93"/>
        <v>-5.6326935903231243</v>
      </c>
      <c r="N239" s="59">
        <f t="shared" si="94"/>
        <v>140.2231147804593</v>
      </c>
      <c r="O239" s="82">
        <f t="shared" si="82"/>
        <v>-10.129867205693643</v>
      </c>
      <c r="P239" s="31">
        <f>Taulukko5[[#This Row],[Tasaus 2023, €/asukas]]*Taulukko5[[#This Row],[Asukasluku 31.12.2022]]</f>
        <v>25235.190208420092</v>
      </c>
      <c r="Q239" s="31">
        <f>Taulukko5[[#This Row],[Tasaus 2024, €/asukas]]*Taulukko5[[#This Row],[Asukasluku 31.12.2022]]</f>
        <v>1340.8273612910373</v>
      </c>
      <c r="R239" s="31">
        <f>Taulukko5[[#This Row],[Tasaus 2025, €/asukas]]*Taulukko5[[#This Row],[Asukasluku 31.12.2022]]</f>
        <v>-5955.7112956206092</v>
      </c>
      <c r="S239" s="31">
        <f>Taulukko5[[#This Row],[Tasaus 2026, €/asukas]]*Taulukko5[[#This Row],[Asukasluku 31.12.2022]]</f>
        <v>-12329.316639465385</v>
      </c>
      <c r="T239" s="31">
        <f>Taulukko5[[#This Row],[Tasaus 2027, €/asukas]]*Taulukko5[[#This Row],[Asukasluku 31.12.2022]]</f>
        <v>-16430.567202972554</v>
      </c>
      <c r="U239" s="62">
        <f t="shared" si="95"/>
        <v>4.153902904485534</v>
      </c>
      <c r="V239" s="31">
        <f t="shared" si="96"/>
        <v>-4.0375139097513717</v>
      </c>
      <c r="W239" s="31">
        <f t="shared" si="97"/>
        <v>-6.5388984338897487</v>
      </c>
      <c r="X239" s="31">
        <f t="shared" si="98"/>
        <v>-8.7238848390473684</v>
      </c>
      <c r="Y239" s="94">
        <f t="shared" si="99"/>
        <v>-10.129867205693639</v>
      </c>
      <c r="Z239" s="105">
        <v>21.5</v>
      </c>
      <c r="AA239" s="33">
        <f t="shared" si="101"/>
        <v>8.86</v>
      </c>
      <c r="AB239" s="32">
        <f t="shared" si="83"/>
        <v>-12.64</v>
      </c>
      <c r="AC239" s="31">
        <v>180.2494070992183</v>
      </c>
      <c r="AD239" s="15">
        <f t="shared" si="84"/>
        <v>-2.3045306896344007E-2</v>
      </c>
      <c r="AE239" s="15">
        <f t="shared" si="85"/>
        <v>2.2399596063741402E-2</v>
      </c>
      <c r="AF239" s="15">
        <f t="shared" si="86"/>
        <v>3.6276948363499532E-2</v>
      </c>
      <c r="AG239" s="15">
        <f t="shared" si="87"/>
        <v>4.8398965519178133E-2</v>
      </c>
      <c r="AH239" s="106">
        <f t="shared" si="88"/>
        <v>5.6199170741891277E-2</v>
      </c>
    </row>
    <row r="240" spans="1:34" ht="15.75" x14ac:dyDescent="0.25">
      <c r="A240" s="24">
        <v>739</v>
      </c>
      <c r="B240" s="25" t="s">
        <v>233</v>
      </c>
      <c r="C240" s="24">
        <v>9</v>
      </c>
      <c r="D240" s="24">
        <v>25</v>
      </c>
      <c r="E240" s="30">
        <f>'Tasapainon muutos, pl. tasaus'!D233</f>
        <v>3256</v>
      </c>
      <c r="F240" s="62">
        <v>142.13898631650039</v>
      </c>
      <c r="G240" s="31">
        <v>-170.44843540546034</v>
      </c>
      <c r="H240" s="59">
        <f t="shared" si="100"/>
        <v>-312.58742172196071</v>
      </c>
      <c r="I240" s="62">
        <f t="shared" si="89"/>
        <v>316.74132462644627</v>
      </c>
      <c r="J240" s="31">
        <f t="shared" si="90"/>
        <v>298.04708142757983</v>
      </c>
      <c r="K240" s="31">
        <f t="shared" si="91"/>
        <v>280.54569690344147</v>
      </c>
      <c r="L240" s="31">
        <f t="shared" si="92"/>
        <v>263.36071049828388</v>
      </c>
      <c r="M240" s="31">
        <f t="shared" si="93"/>
        <v>246.95472813163758</v>
      </c>
      <c r="N240" s="59">
        <f t="shared" si="94"/>
        <v>76.506292726177236</v>
      </c>
      <c r="O240" s="82">
        <f t="shared" si="82"/>
        <v>-65.632693590323157</v>
      </c>
      <c r="P240" s="31">
        <f>Taulukko5[[#This Row],[Tasaus 2023, €/asukas]]*Taulukko5[[#This Row],[Asukasluku 31.12.2022]]</f>
        <v>1031309.7529837091</v>
      </c>
      <c r="Q240" s="31">
        <f>Taulukko5[[#This Row],[Tasaus 2024, €/asukas]]*Taulukko5[[#This Row],[Asukasluku 31.12.2022]]</f>
        <v>970441.29712819995</v>
      </c>
      <c r="R240" s="31">
        <f>Taulukko5[[#This Row],[Tasaus 2025, €/asukas]]*Taulukko5[[#This Row],[Asukasluku 31.12.2022]]</f>
        <v>913456.78911760543</v>
      </c>
      <c r="S240" s="31">
        <f>Taulukko5[[#This Row],[Tasaus 2026, €/asukas]]*Taulukko5[[#This Row],[Asukasluku 31.12.2022]]</f>
        <v>857502.47338241234</v>
      </c>
      <c r="T240" s="31">
        <f>Taulukko5[[#This Row],[Tasaus 2027, €/asukas]]*Taulukko5[[#This Row],[Asukasluku 31.12.2022]]</f>
        <v>804084.59479661193</v>
      </c>
      <c r="U240" s="62">
        <f t="shared" si="95"/>
        <v>4.1539029044855624</v>
      </c>
      <c r="V240" s="31">
        <f t="shared" si="96"/>
        <v>-14.540340294380883</v>
      </c>
      <c r="W240" s="31">
        <f t="shared" si="97"/>
        <v>-32.041724818519242</v>
      </c>
      <c r="X240" s="31">
        <f t="shared" si="98"/>
        <v>-49.22671122367683</v>
      </c>
      <c r="Y240" s="94">
        <f t="shared" si="99"/>
        <v>-65.632693590323129</v>
      </c>
      <c r="Z240" s="105">
        <v>21.5</v>
      </c>
      <c r="AA240" s="33">
        <f t="shared" si="101"/>
        <v>8.86</v>
      </c>
      <c r="AB240" s="32">
        <f t="shared" si="83"/>
        <v>-12.64</v>
      </c>
      <c r="AC240" s="31">
        <v>152.3037071462993</v>
      </c>
      <c r="AD240" s="15">
        <f t="shared" si="84"/>
        <v>-2.7273813502749624E-2</v>
      </c>
      <c r="AE240" s="15">
        <f t="shared" si="85"/>
        <v>9.5469378696171711E-2</v>
      </c>
      <c r="AF240" s="15">
        <f t="shared" si="86"/>
        <v>0.2103804655768538</v>
      </c>
      <c r="AG240" s="15">
        <f t="shared" si="87"/>
        <v>0.32321413671428778</v>
      </c>
      <c r="AH240" s="106">
        <f t="shared" si="88"/>
        <v>0.4309330010416485</v>
      </c>
    </row>
    <row r="241" spans="1:34" ht="15.75" x14ac:dyDescent="0.25">
      <c r="A241" s="24">
        <v>740</v>
      </c>
      <c r="B241" s="25" t="s">
        <v>234</v>
      </c>
      <c r="C241" s="24">
        <v>10</v>
      </c>
      <c r="D241" s="24">
        <v>22</v>
      </c>
      <c r="E241" s="30">
        <f>'Tasapainon muutos, pl. tasaus'!D234</f>
        <v>32085</v>
      </c>
      <c r="F241" s="62">
        <v>88.541470102441266</v>
      </c>
      <c r="G241" s="31">
        <v>158.05584901490323</v>
      </c>
      <c r="H241" s="59">
        <f t="shared" si="100"/>
        <v>69.514378912461964</v>
      </c>
      <c r="I241" s="62">
        <f t="shared" si="89"/>
        <v>-65.36047600797643</v>
      </c>
      <c r="J241" s="31">
        <f t="shared" si="90"/>
        <v>-54.054719206842826</v>
      </c>
      <c r="K241" s="31">
        <f t="shared" si="91"/>
        <v>-41.556103730981199</v>
      </c>
      <c r="L241" s="31">
        <f t="shared" si="92"/>
        <v>-28.741090136138819</v>
      </c>
      <c r="M241" s="31">
        <f t="shared" si="93"/>
        <v>-15.14707250278509</v>
      </c>
      <c r="N241" s="59">
        <f t="shared" si="94"/>
        <v>142.90877651211815</v>
      </c>
      <c r="O241" s="82">
        <f t="shared" si="82"/>
        <v>54.367306409676885</v>
      </c>
      <c r="P241" s="31">
        <f>Taulukko5[[#This Row],[Tasaus 2023, €/asukas]]*Taulukko5[[#This Row],[Asukasluku 31.12.2022]]</f>
        <v>-2097090.8727159237</v>
      </c>
      <c r="Q241" s="31">
        <f>Taulukko5[[#This Row],[Tasaus 2024, €/asukas]]*Taulukko5[[#This Row],[Asukasluku 31.12.2022]]</f>
        <v>-1734345.665751552</v>
      </c>
      <c r="R241" s="31">
        <f>Taulukko5[[#This Row],[Tasaus 2025, €/asukas]]*Taulukko5[[#This Row],[Asukasluku 31.12.2022]]</f>
        <v>-1333327.5882085317</v>
      </c>
      <c r="S241" s="31">
        <f>Taulukko5[[#This Row],[Tasaus 2026, €/asukas]]*Taulukko5[[#This Row],[Asukasluku 31.12.2022]]</f>
        <v>-922157.87701801397</v>
      </c>
      <c r="T241" s="31">
        <f>Taulukko5[[#This Row],[Tasaus 2027, €/asukas]]*Taulukko5[[#This Row],[Asukasluku 31.12.2022]]</f>
        <v>-485993.8212518596</v>
      </c>
      <c r="U241" s="62">
        <f t="shared" si="95"/>
        <v>4.153902904485534</v>
      </c>
      <c r="V241" s="31">
        <f t="shared" si="96"/>
        <v>15.459659705619138</v>
      </c>
      <c r="W241" s="31">
        <f t="shared" si="97"/>
        <v>27.958275181480765</v>
      </c>
      <c r="X241" s="31">
        <f t="shared" si="98"/>
        <v>40.773288776323142</v>
      </c>
      <c r="Y241" s="94">
        <f t="shared" si="99"/>
        <v>54.367306409676871</v>
      </c>
      <c r="Z241" s="105">
        <v>22</v>
      </c>
      <c r="AA241" s="33">
        <f t="shared" si="101"/>
        <v>9.36</v>
      </c>
      <c r="AB241" s="32">
        <f t="shared" si="83"/>
        <v>-12.64</v>
      </c>
      <c r="AC241" s="31">
        <v>169.24289336164432</v>
      </c>
      <c r="AD241" s="15">
        <f t="shared" si="84"/>
        <v>-2.4544031492118989E-2</v>
      </c>
      <c r="AE241" s="15">
        <f t="shared" si="85"/>
        <v>-9.1345990360637355E-2</v>
      </c>
      <c r="AF241" s="15">
        <f t="shared" si="86"/>
        <v>-0.16519615462812087</v>
      </c>
      <c r="AG241" s="15">
        <f t="shared" si="87"/>
        <v>-0.24091581020892444</v>
      </c>
      <c r="AH241" s="106">
        <f t="shared" si="88"/>
        <v>-0.32123834170988114</v>
      </c>
    </row>
    <row r="242" spans="1:34" ht="15.75" x14ac:dyDescent="0.25">
      <c r="A242" s="24">
        <v>742</v>
      </c>
      <c r="B242" s="25" t="s">
        <v>235</v>
      </c>
      <c r="C242" s="24">
        <v>19</v>
      </c>
      <c r="D242" s="24">
        <v>26</v>
      </c>
      <c r="E242" s="30">
        <f>'Tasapainon muutos, pl. tasaus'!D235</f>
        <v>988</v>
      </c>
      <c r="F242" s="62">
        <v>1050.3561261558834</v>
      </c>
      <c r="G242" s="31">
        <v>823.18704307712107</v>
      </c>
      <c r="H242" s="59">
        <f t="shared" si="100"/>
        <v>-227.16908307876236</v>
      </c>
      <c r="I242" s="62">
        <f t="shared" si="89"/>
        <v>231.32298598324789</v>
      </c>
      <c r="J242" s="31">
        <f t="shared" si="90"/>
        <v>212.6287427843815</v>
      </c>
      <c r="K242" s="31">
        <f t="shared" si="91"/>
        <v>195.12735826024311</v>
      </c>
      <c r="L242" s="31">
        <f t="shared" si="92"/>
        <v>177.9423718550855</v>
      </c>
      <c r="M242" s="31">
        <f t="shared" si="93"/>
        <v>161.53638948843923</v>
      </c>
      <c r="N242" s="59">
        <f t="shared" si="94"/>
        <v>984.7234325655603</v>
      </c>
      <c r="O242" s="82">
        <f t="shared" si="82"/>
        <v>-65.632693590323129</v>
      </c>
      <c r="P242" s="31">
        <f>Taulukko5[[#This Row],[Tasaus 2023, €/asukas]]*Taulukko5[[#This Row],[Asukasluku 31.12.2022]]</f>
        <v>228547.11015144893</v>
      </c>
      <c r="Q242" s="31">
        <f>Taulukko5[[#This Row],[Tasaus 2024, €/asukas]]*Taulukko5[[#This Row],[Asukasluku 31.12.2022]]</f>
        <v>210077.19787096893</v>
      </c>
      <c r="R242" s="31">
        <f>Taulukko5[[#This Row],[Tasaus 2025, €/asukas]]*Taulukko5[[#This Row],[Asukasluku 31.12.2022]]</f>
        <v>192785.82996112021</v>
      </c>
      <c r="S242" s="31">
        <f>Taulukko5[[#This Row],[Tasaus 2026, €/asukas]]*Taulukko5[[#This Row],[Asukasluku 31.12.2022]]</f>
        <v>175807.06339282446</v>
      </c>
      <c r="T242" s="31">
        <f>Taulukko5[[#This Row],[Tasaus 2027, €/asukas]]*Taulukko5[[#This Row],[Asukasluku 31.12.2022]]</f>
        <v>159597.95281457796</v>
      </c>
      <c r="U242" s="62">
        <f t="shared" si="95"/>
        <v>4.153902904485534</v>
      </c>
      <c r="V242" s="31">
        <f t="shared" si="96"/>
        <v>-14.540340294380854</v>
      </c>
      <c r="W242" s="31">
        <f t="shared" si="97"/>
        <v>-32.041724818519242</v>
      </c>
      <c r="X242" s="31">
        <f t="shared" si="98"/>
        <v>-49.226711223676858</v>
      </c>
      <c r="Y242" s="94">
        <f t="shared" si="99"/>
        <v>-65.632693590323129</v>
      </c>
      <c r="Z242" s="105">
        <v>21.75</v>
      </c>
      <c r="AA242" s="33">
        <f t="shared" si="101"/>
        <v>9.11</v>
      </c>
      <c r="AB242" s="32">
        <f t="shared" si="83"/>
        <v>-12.64</v>
      </c>
      <c r="AC242" s="31">
        <v>157.25393185227119</v>
      </c>
      <c r="AD242" s="15">
        <f t="shared" si="84"/>
        <v>-2.6415256239111579E-2</v>
      </c>
      <c r="AE242" s="15">
        <f t="shared" si="85"/>
        <v>9.2464081012870722E-2</v>
      </c>
      <c r="AF242" s="15">
        <f t="shared" si="86"/>
        <v>0.20375786119370387</v>
      </c>
      <c r="AG242" s="15">
        <f t="shared" si="87"/>
        <v>0.31303962097381344</v>
      </c>
      <c r="AH242" s="106">
        <f t="shared" si="88"/>
        <v>0.41736758386416911</v>
      </c>
    </row>
    <row r="243" spans="1:34" ht="15.75" x14ac:dyDescent="0.25">
      <c r="A243" s="24">
        <v>743</v>
      </c>
      <c r="B243" s="25" t="s">
        <v>236</v>
      </c>
      <c r="C243" s="24">
        <v>14</v>
      </c>
      <c r="D243" s="24">
        <v>21</v>
      </c>
      <c r="E243" s="30">
        <f>'Tasapainon muutos, pl. tasaus'!D236</f>
        <v>65323</v>
      </c>
      <c r="F243" s="62">
        <v>9.9322260847319495</v>
      </c>
      <c r="G243" s="31">
        <v>86.620664937172663</v>
      </c>
      <c r="H243" s="59">
        <f t="shared" si="100"/>
        <v>76.688438852440711</v>
      </c>
      <c r="I243" s="62">
        <f t="shared" si="89"/>
        <v>-72.534535947955177</v>
      </c>
      <c r="J243" s="31">
        <f t="shared" si="90"/>
        <v>-61.228779146821573</v>
      </c>
      <c r="K243" s="31">
        <f t="shared" si="91"/>
        <v>-48.730163670959946</v>
      </c>
      <c r="L243" s="31">
        <f t="shared" si="92"/>
        <v>-35.91515007611757</v>
      </c>
      <c r="M243" s="31">
        <f t="shared" si="93"/>
        <v>-22.321132442763837</v>
      </c>
      <c r="N243" s="59">
        <f t="shared" si="94"/>
        <v>64.299532494408822</v>
      </c>
      <c r="O243" s="82">
        <f t="shared" si="82"/>
        <v>54.367306409676871</v>
      </c>
      <c r="P243" s="31">
        <f>Taulukko5[[#This Row],[Tasaus 2023, €/asukas]]*Taulukko5[[#This Row],[Asukasluku 31.12.2022]]</f>
        <v>-4738173.491728276</v>
      </c>
      <c r="Q243" s="31">
        <f>Taulukko5[[#This Row],[Tasaus 2024, €/asukas]]*Taulukko5[[#This Row],[Asukasluku 31.12.2022]]</f>
        <v>-3999647.5402078256</v>
      </c>
      <c r="R243" s="31">
        <f>Taulukko5[[#This Row],[Tasaus 2025, €/asukas]]*Taulukko5[[#This Row],[Asukasluku 31.12.2022]]</f>
        <v>-3183200.4814781165</v>
      </c>
      <c r="S243" s="31">
        <f>Taulukko5[[#This Row],[Tasaus 2026, €/asukas]]*Taulukko5[[#This Row],[Asukasluku 31.12.2022]]</f>
        <v>-2346085.3484222279</v>
      </c>
      <c r="T243" s="31">
        <f>Taulukko5[[#This Row],[Tasaus 2027, €/asukas]]*Taulukko5[[#This Row],[Asukasluku 31.12.2022]]</f>
        <v>-1458083.334558662</v>
      </c>
      <c r="U243" s="62">
        <f t="shared" si="95"/>
        <v>4.153902904485534</v>
      </c>
      <c r="V243" s="31">
        <f t="shared" si="96"/>
        <v>15.459659705619138</v>
      </c>
      <c r="W243" s="31">
        <f t="shared" si="97"/>
        <v>27.958275181480765</v>
      </c>
      <c r="X243" s="31">
        <f t="shared" si="98"/>
        <v>40.773288776323142</v>
      </c>
      <c r="Y243" s="94">
        <f t="shared" si="99"/>
        <v>54.367306409676871</v>
      </c>
      <c r="Z243" s="105">
        <v>21</v>
      </c>
      <c r="AA243" s="33">
        <f t="shared" si="101"/>
        <v>8.36</v>
      </c>
      <c r="AB243" s="32">
        <f t="shared" si="83"/>
        <v>-12.64</v>
      </c>
      <c r="AC243" s="31">
        <v>183.97709671694966</v>
      </c>
      <c r="AD243" s="15">
        <f t="shared" si="84"/>
        <v>-2.2578369691724994E-2</v>
      </c>
      <c r="AE243" s="15">
        <f t="shared" si="85"/>
        <v>-8.4030349328775192E-2</v>
      </c>
      <c r="AF243" s="15">
        <f t="shared" si="86"/>
        <v>-0.15196606360461712</v>
      </c>
      <c r="AG243" s="15">
        <f t="shared" si="87"/>
        <v>-0.2216215469420805</v>
      </c>
      <c r="AH243" s="106">
        <f t="shared" si="88"/>
        <v>-0.2955112749350613</v>
      </c>
    </row>
    <row r="244" spans="1:34" ht="15.75" x14ac:dyDescent="0.25">
      <c r="A244" s="24">
        <v>746</v>
      </c>
      <c r="B244" s="25" t="s">
        <v>237</v>
      </c>
      <c r="C244" s="24">
        <v>17</v>
      </c>
      <c r="D244" s="24">
        <v>25</v>
      </c>
      <c r="E244" s="30">
        <f>'Tasapainon muutos, pl. tasaus'!D237</f>
        <v>4735</v>
      </c>
      <c r="F244" s="62">
        <v>578.31355070642962</v>
      </c>
      <c r="G244" s="31">
        <v>717.38754666786338</v>
      </c>
      <c r="H244" s="59">
        <f t="shared" si="100"/>
        <v>139.07399596143375</v>
      </c>
      <c r="I244" s="62">
        <f t="shared" si="89"/>
        <v>-134.92009305694822</v>
      </c>
      <c r="J244" s="31">
        <f t="shared" si="90"/>
        <v>-123.61433625581461</v>
      </c>
      <c r="K244" s="31">
        <f t="shared" si="91"/>
        <v>-111.11572077995299</v>
      </c>
      <c r="L244" s="31">
        <f t="shared" si="92"/>
        <v>-98.30070718511061</v>
      </c>
      <c r="M244" s="31">
        <f t="shared" si="93"/>
        <v>-84.706689551756881</v>
      </c>
      <c r="N244" s="59">
        <f t="shared" si="94"/>
        <v>632.68085711610649</v>
      </c>
      <c r="O244" s="82">
        <f t="shared" si="82"/>
        <v>54.367306409676871</v>
      </c>
      <c r="P244" s="31">
        <f>Taulukko5[[#This Row],[Tasaus 2023, €/asukas]]*Taulukko5[[#This Row],[Asukasluku 31.12.2022]]</f>
        <v>-638846.64062464982</v>
      </c>
      <c r="Q244" s="31">
        <f>Taulukko5[[#This Row],[Tasaus 2024, €/asukas]]*Taulukko5[[#This Row],[Asukasluku 31.12.2022]]</f>
        <v>-585313.8821712822</v>
      </c>
      <c r="R244" s="31">
        <f>Taulukko5[[#This Row],[Tasaus 2025, €/asukas]]*Taulukko5[[#This Row],[Asukasluku 31.12.2022]]</f>
        <v>-526132.93789307738</v>
      </c>
      <c r="S244" s="31">
        <f>Taulukko5[[#This Row],[Tasaus 2026, €/asukas]]*Taulukko5[[#This Row],[Asukasluku 31.12.2022]]</f>
        <v>-465453.84852149873</v>
      </c>
      <c r="T244" s="31">
        <f>Taulukko5[[#This Row],[Tasaus 2027, €/asukas]]*Taulukko5[[#This Row],[Asukasluku 31.12.2022]]</f>
        <v>-401086.17502756882</v>
      </c>
      <c r="U244" s="62">
        <f t="shared" si="95"/>
        <v>4.153902904485534</v>
      </c>
      <c r="V244" s="31">
        <f t="shared" si="96"/>
        <v>15.459659705619146</v>
      </c>
      <c r="W244" s="31">
        <f t="shared" si="97"/>
        <v>27.958275181480758</v>
      </c>
      <c r="X244" s="31">
        <f t="shared" si="98"/>
        <v>40.773288776323142</v>
      </c>
      <c r="Y244" s="94">
        <f t="shared" si="99"/>
        <v>54.367306409676871</v>
      </c>
      <c r="Z244" s="105">
        <v>21.75</v>
      </c>
      <c r="AA244" s="33">
        <f t="shared" si="101"/>
        <v>9.11</v>
      </c>
      <c r="AB244" s="32">
        <f t="shared" si="83"/>
        <v>-12.64</v>
      </c>
      <c r="AC244" s="31">
        <v>136.87265958405899</v>
      </c>
      <c r="AD244" s="15">
        <f t="shared" si="84"/>
        <v>-3.0348668003593923E-2</v>
      </c>
      <c r="AE244" s="15">
        <f t="shared" si="85"/>
        <v>-0.11294921683117254</v>
      </c>
      <c r="AF244" s="15">
        <f t="shared" si="86"/>
        <v>-0.20426486389935647</v>
      </c>
      <c r="AG244" s="15">
        <f t="shared" si="87"/>
        <v>-0.29789213492474464</v>
      </c>
      <c r="AH244" s="106">
        <f t="shared" si="88"/>
        <v>-0.39721085697387015</v>
      </c>
    </row>
    <row r="245" spans="1:34" ht="15.75" x14ac:dyDescent="0.25">
      <c r="A245" s="24">
        <v>747</v>
      </c>
      <c r="B245" s="25" t="s">
        <v>238</v>
      </c>
      <c r="C245" s="24">
        <v>4</v>
      </c>
      <c r="D245" s="24">
        <v>26</v>
      </c>
      <c r="E245" s="30">
        <f>'Tasapainon muutos, pl. tasaus'!D238</f>
        <v>1308</v>
      </c>
      <c r="F245" s="62">
        <v>150.61667281042767</v>
      </c>
      <c r="G245" s="31">
        <v>-81.009741562034861</v>
      </c>
      <c r="H245" s="59">
        <f t="shared" si="100"/>
        <v>-231.62641437246253</v>
      </c>
      <c r="I245" s="62">
        <f t="shared" si="89"/>
        <v>235.78031727694807</v>
      </c>
      <c r="J245" s="31">
        <f t="shared" si="90"/>
        <v>217.08607407808168</v>
      </c>
      <c r="K245" s="31">
        <f t="shared" si="91"/>
        <v>199.58468955394329</v>
      </c>
      <c r="L245" s="31">
        <f t="shared" si="92"/>
        <v>182.39970314878568</v>
      </c>
      <c r="M245" s="31">
        <f t="shared" si="93"/>
        <v>165.99372078213941</v>
      </c>
      <c r="N245" s="59">
        <f t="shared" si="94"/>
        <v>84.983979220104544</v>
      </c>
      <c r="O245" s="82">
        <f t="shared" si="82"/>
        <v>-65.632693590323129</v>
      </c>
      <c r="P245" s="31">
        <f>Taulukko5[[#This Row],[Tasaus 2023, €/asukas]]*Taulukko5[[#This Row],[Asukasluku 31.12.2022]]</f>
        <v>308400.65499824809</v>
      </c>
      <c r="Q245" s="31">
        <f>Taulukko5[[#This Row],[Tasaus 2024, €/asukas]]*Taulukko5[[#This Row],[Asukasluku 31.12.2022]]</f>
        <v>283948.58489413082</v>
      </c>
      <c r="R245" s="31">
        <f>Taulukko5[[#This Row],[Tasaus 2025, €/asukas]]*Taulukko5[[#This Row],[Asukasluku 31.12.2022]]</f>
        <v>261056.77393655782</v>
      </c>
      <c r="S245" s="31">
        <f>Taulukko5[[#This Row],[Tasaus 2026, €/asukas]]*Taulukko5[[#This Row],[Asukasluku 31.12.2022]]</f>
        <v>238578.81171861166</v>
      </c>
      <c r="T245" s="31">
        <f>Taulukko5[[#This Row],[Tasaus 2027, €/asukas]]*Taulukko5[[#This Row],[Asukasluku 31.12.2022]]</f>
        <v>217119.78678303835</v>
      </c>
      <c r="U245" s="62">
        <f t="shared" si="95"/>
        <v>4.153902904485534</v>
      </c>
      <c r="V245" s="31">
        <f t="shared" si="96"/>
        <v>-14.540340294380854</v>
      </c>
      <c r="W245" s="31">
        <f t="shared" si="97"/>
        <v>-32.041724818519242</v>
      </c>
      <c r="X245" s="31">
        <f t="shared" si="98"/>
        <v>-49.226711223676858</v>
      </c>
      <c r="Y245" s="94">
        <f t="shared" si="99"/>
        <v>-65.632693590323129</v>
      </c>
      <c r="Z245" s="105">
        <v>22</v>
      </c>
      <c r="AA245" s="33">
        <f t="shared" si="101"/>
        <v>9.36</v>
      </c>
      <c r="AB245" s="32">
        <f t="shared" si="83"/>
        <v>-12.64</v>
      </c>
      <c r="AC245" s="31">
        <v>131.28178647989861</v>
      </c>
      <c r="AD245" s="15">
        <f t="shared" si="84"/>
        <v>-3.164112110190978E-2</v>
      </c>
      <c r="AE245" s="15">
        <f t="shared" si="85"/>
        <v>0.11075672173768916</v>
      </c>
      <c r="AF245" s="15">
        <f t="shared" si="86"/>
        <v>0.24406831806349127</v>
      </c>
      <c r="AG245" s="15">
        <f t="shared" si="87"/>
        <v>0.37496984573114622</v>
      </c>
      <c r="AH245" s="106">
        <f t="shared" si="88"/>
        <v>0.49993754160538156</v>
      </c>
    </row>
    <row r="246" spans="1:34" ht="15.75" x14ac:dyDescent="0.25">
      <c r="A246" s="24">
        <v>748</v>
      </c>
      <c r="B246" s="25" t="s">
        <v>239</v>
      </c>
      <c r="C246" s="24">
        <v>17</v>
      </c>
      <c r="D246" s="24">
        <v>24</v>
      </c>
      <c r="E246" s="30">
        <f>'Tasapainon muutos, pl. tasaus'!D239</f>
        <v>4897</v>
      </c>
      <c r="F246" s="62">
        <v>383.32993247822361</v>
      </c>
      <c r="G246" s="31">
        <v>580.82332086873294</v>
      </c>
      <c r="H246" s="59">
        <f t="shared" si="100"/>
        <v>197.49338839050932</v>
      </c>
      <c r="I246" s="62">
        <f t="shared" si="89"/>
        <v>-193.33948548602379</v>
      </c>
      <c r="J246" s="31">
        <f t="shared" si="90"/>
        <v>-182.03372868489018</v>
      </c>
      <c r="K246" s="31">
        <f t="shared" si="91"/>
        <v>-169.53511320902857</v>
      </c>
      <c r="L246" s="31">
        <f t="shared" si="92"/>
        <v>-156.72009961418618</v>
      </c>
      <c r="M246" s="31">
        <f t="shared" si="93"/>
        <v>-143.12608198083245</v>
      </c>
      <c r="N246" s="59">
        <f t="shared" si="94"/>
        <v>437.69723888790048</v>
      </c>
      <c r="O246" s="82">
        <f t="shared" si="82"/>
        <v>54.367306409676871</v>
      </c>
      <c r="P246" s="31">
        <f>Taulukko5[[#This Row],[Tasaus 2023, €/asukas]]*Taulukko5[[#This Row],[Asukasluku 31.12.2022]]</f>
        <v>-946783.4604250585</v>
      </c>
      <c r="Q246" s="31">
        <f>Taulukko5[[#This Row],[Tasaus 2024, €/asukas]]*Taulukko5[[#This Row],[Asukasluku 31.12.2022]]</f>
        <v>-891419.16936990723</v>
      </c>
      <c r="R246" s="31">
        <f>Taulukko5[[#This Row],[Tasaus 2025, €/asukas]]*Taulukko5[[#This Row],[Asukasluku 31.12.2022]]</f>
        <v>-830213.44938461285</v>
      </c>
      <c r="S246" s="31">
        <f>Taulukko5[[#This Row],[Tasaus 2026, €/asukas]]*Taulukko5[[#This Row],[Asukasluku 31.12.2022]]</f>
        <v>-767458.32781066978</v>
      </c>
      <c r="T246" s="31">
        <f>Taulukko5[[#This Row],[Tasaus 2027, €/asukas]]*Taulukko5[[#This Row],[Asukasluku 31.12.2022]]</f>
        <v>-700888.42346013652</v>
      </c>
      <c r="U246" s="62">
        <f t="shared" si="95"/>
        <v>4.153902904485534</v>
      </c>
      <c r="V246" s="31">
        <f t="shared" si="96"/>
        <v>15.459659705619146</v>
      </c>
      <c r="W246" s="31">
        <f t="shared" si="97"/>
        <v>27.958275181480758</v>
      </c>
      <c r="X246" s="31">
        <f t="shared" si="98"/>
        <v>40.773288776323142</v>
      </c>
      <c r="Y246" s="94">
        <f t="shared" si="99"/>
        <v>54.367306409676871</v>
      </c>
      <c r="Z246" s="105">
        <v>22</v>
      </c>
      <c r="AA246" s="33">
        <f t="shared" si="101"/>
        <v>9.36</v>
      </c>
      <c r="AB246" s="32">
        <f t="shared" si="83"/>
        <v>-12.64</v>
      </c>
      <c r="AC246" s="31">
        <v>150.31953141319678</v>
      </c>
      <c r="AD246" s="15">
        <f t="shared" si="84"/>
        <v>-2.7633820205754424E-2</v>
      </c>
      <c r="AE246" s="15">
        <f t="shared" si="85"/>
        <v>-0.10284531597643018</v>
      </c>
      <c r="AF246" s="15">
        <f t="shared" si="86"/>
        <v>-0.1859922986629684</v>
      </c>
      <c r="AG246" s="15">
        <f t="shared" si="87"/>
        <v>-0.27124411839899865</v>
      </c>
      <c r="AH246" s="106">
        <f t="shared" si="88"/>
        <v>-0.36167825896311889</v>
      </c>
    </row>
    <row r="247" spans="1:34" ht="15.75" x14ac:dyDescent="0.25">
      <c r="A247" s="24">
        <v>749</v>
      </c>
      <c r="B247" s="25" t="s">
        <v>240</v>
      </c>
      <c r="C247" s="24">
        <v>11</v>
      </c>
      <c r="D247" s="24">
        <v>22</v>
      </c>
      <c r="E247" s="30">
        <f>'Tasapainon muutos, pl. tasaus'!D240</f>
        <v>21232</v>
      </c>
      <c r="F247" s="62">
        <v>-119.74825587677093</v>
      </c>
      <c r="G247" s="31">
        <v>-2.9212035271728634</v>
      </c>
      <c r="H247" s="59">
        <f t="shared" si="100"/>
        <v>116.82705234959806</v>
      </c>
      <c r="I247" s="62">
        <f t="shared" si="89"/>
        <v>-112.67314944511253</v>
      </c>
      <c r="J247" s="31">
        <f t="shared" si="90"/>
        <v>-101.36739264397892</v>
      </c>
      <c r="K247" s="31">
        <f t="shared" si="91"/>
        <v>-88.868777168117305</v>
      </c>
      <c r="L247" s="31">
        <f t="shared" si="92"/>
        <v>-76.053763573274921</v>
      </c>
      <c r="M247" s="31">
        <f t="shared" si="93"/>
        <v>-62.459745939921184</v>
      </c>
      <c r="N247" s="59">
        <f t="shared" si="94"/>
        <v>-65.380949467094041</v>
      </c>
      <c r="O247" s="82">
        <f t="shared" si="82"/>
        <v>54.367306409676885</v>
      </c>
      <c r="P247" s="31">
        <f>Taulukko5[[#This Row],[Tasaus 2023, €/asukas]]*Taulukko5[[#This Row],[Asukasluku 31.12.2022]]</f>
        <v>-2392276.3090186291</v>
      </c>
      <c r="Q247" s="31">
        <f>Taulukko5[[#This Row],[Tasaus 2024, €/asukas]]*Taulukko5[[#This Row],[Asukasluku 31.12.2022]]</f>
        <v>-2152232.4806169602</v>
      </c>
      <c r="R247" s="31">
        <f>Taulukko5[[#This Row],[Tasaus 2025, €/asukas]]*Taulukko5[[#This Row],[Asukasluku 31.12.2022]]</f>
        <v>-1886861.8768334666</v>
      </c>
      <c r="S247" s="31">
        <f>Taulukko5[[#This Row],[Tasaus 2026, €/asukas]]*Taulukko5[[#This Row],[Asukasluku 31.12.2022]]</f>
        <v>-1614773.5081877732</v>
      </c>
      <c r="T247" s="31">
        <f>Taulukko5[[#This Row],[Tasaus 2027, €/asukas]]*Taulukko5[[#This Row],[Asukasluku 31.12.2022]]</f>
        <v>-1326145.3257964065</v>
      </c>
      <c r="U247" s="62">
        <f t="shared" si="95"/>
        <v>4.153902904485534</v>
      </c>
      <c r="V247" s="31">
        <f t="shared" si="96"/>
        <v>15.459659705619146</v>
      </c>
      <c r="W247" s="31">
        <f t="shared" si="97"/>
        <v>27.958275181480758</v>
      </c>
      <c r="X247" s="31">
        <f t="shared" si="98"/>
        <v>40.773288776323142</v>
      </c>
      <c r="Y247" s="94">
        <f t="shared" si="99"/>
        <v>54.367306409676878</v>
      </c>
      <c r="Z247" s="105">
        <v>22.000000000000004</v>
      </c>
      <c r="AA247" s="33">
        <f t="shared" si="101"/>
        <v>9.360000000000003</v>
      </c>
      <c r="AB247" s="32">
        <f t="shared" si="83"/>
        <v>-12.64</v>
      </c>
      <c r="AC247" s="31">
        <v>190.86616971381099</v>
      </c>
      <c r="AD247" s="15">
        <f t="shared" si="84"/>
        <v>-2.1763431993810055E-2</v>
      </c>
      <c r="AE247" s="15">
        <f t="shared" si="85"/>
        <v>-8.0997380147564677E-2</v>
      </c>
      <c r="AF247" s="15">
        <f t="shared" si="86"/>
        <v>-0.14648104073866008</v>
      </c>
      <c r="AG247" s="15">
        <f t="shared" si="87"/>
        <v>-0.21362239750218451</v>
      </c>
      <c r="AH247" s="106">
        <f t="shared" si="88"/>
        <v>-0.28484516921566788</v>
      </c>
    </row>
    <row r="248" spans="1:34" ht="15.75" x14ac:dyDescent="0.25">
      <c r="A248" s="24">
        <v>751</v>
      </c>
      <c r="B248" s="25" t="s">
        <v>241</v>
      </c>
      <c r="C248" s="24">
        <v>19</v>
      </c>
      <c r="D248" s="24">
        <v>25</v>
      </c>
      <c r="E248" s="30">
        <f>'Tasapainon muutos, pl. tasaus'!D241</f>
        <v>2877</v>
      </c>
      <c r="F248" s="62">
        <v>592.24933181884887</v>
      </c>
      <c r="G248" s="31">
        <v>631.71226220048106</v>
      </c>
      <c r="H248" s="59">
        <f t="shared" si="100"/>
        <v>39.462930381632191</v>
      </c>
      <c r="I248" s="62">
        <f t="shared" si="89"/>
        <v>-35.309027477146657</v>
      </c>
      <c r="J248" s="31">
        <f t="shared" si="90"/>
        <v>-24.003270676013049</v>
      </c>
      <c r="K248" s="31">
        <f t="shared" si="91"/>
        <v>-11.504655200151426</v>
      </c>
      <c r="L248" s="31">
        <f t="shared" si="92"/>
        <v>-4.2267112236768547</v>
      </c>
      <c r="M248" s="31">
        <f t="shared" si="93"/>
        <v>-5.6326935903231243</v>
      </c>
      <c r="N248" s="59">
        <f t="shared" si="94"/>
        <v>626.07956861015793</v>
      </c>
      <c r="O248" s="82">
        <f t="shared" si="82"/>
        <v>33.830236791309062</v>
      </c>
      <c r="P248" s="31">
        <f>Taulukko5[[#This Row],[Tasaus 2023, €/asukas]]*Taulukko5[[#This Row],[Asukasluku 31.12.2022]]</f>
        <v>-101584.07205175093</v>
      </c>
      <c r="Q248" s="31">
        <f>Taulukko5[[#This Row],[Tasaus 2024, €/asukas]]*Taulukko5[[#This Row],[Asukasluku 31.12.2022]]</f>
        <v>-69057.409734889545</v>
      </c>
      <c r="R248" s="31">
        <f>Taulukko5[[#This Row],[Tasaus 2025, €/asukas]]*Taulukko5[[#This Row],[Asukasluku 31.12.2022]]</f>
        <v>-33098.893010835651</v>
      </c>
      <c r="S248" s="31">
        <f>Taulukko5[[#This Row],[Tasaus 2026, €/asukas]]*Taulukko5[[#This Row],[Asukasluku 31.12.2022]]</f>
        <v>-12160.24819051831</v>
      </c>
      <c r="T248" s="31">
        <f>Taulukko5[[#This Row],[Tasaus 2027, €/asukas]]*Taulukko5[[#This Row],[Asukasluku 31.12.2022]]</f>
        <v>-16205.25945935963</v>
      </c>
      <c r="U248" s="62">
        <f t="shared" si="95"/>
        <v>4.153902904485534</v>
      </c>
      <c r="V248" s="31">
        <f t="shared" si="96"/>
        <v>15.459659705619142</v>
      </c>
      <c r="W248" s="31">
        <f t="shared" si="97"/>
        <v>27.958275181480765</v>
      </c>
      <c r="X248" s="31">
        <f t="shared" si="98"/>
        <v>35.236219157955333</v>
      </c>
      <c r="Y248" s="94">
        <f t="shared" si="99"/>
        <v>33.830236791309069</v>
      </c>
      <c r="Z248" s="105">
        <v>22.000000000000004</v>
      </c>
      <c r="AA248" s="33">
        <f t="shared" si="101"/>
        <v>9.360000000000003</v>
      </c>
      <c r="AB248" s="32">
        <f t="shared" si="83"/>
        <v>-12.64</v>
      </c>
      <c r="AC248" s="31">
        <v>178.67108790391339</v>
      </c>
      <c r="AD248" s="15">
        <f t="shared" si="84"/>
        <v>-2.3248881244398313E-2</v>
      </c>
      <c r="AE248" s="15">
        <f t="shared" si="85"/>
        <v>-8.6525804969257894E-2</v>
      </c>
      <c r="AF248" s="15">
        <f t="shared" si="86"/>
        <v>-0.15647901129093872</v>
      </c>
      <c r="AG248" s="15">
        <f t="shared" si="87"/>
        <v>-0.19721276436680588</v>
      </c>
      <c r="AH248" s="106">
        <f t="shared" si="88"/>
        <v>-0.18934365480274268</v>
      </c>
    </row>
    <row r="249" spans="1:34" ht="15.75" x14ac:dyDescent="0.25">
      <c r="A249" s="24">
        <v>753</v>
      </c>
      <c r="B249" s="25" t="s">
        <v>242</v>
      </c>
      <c r="C249" s="24">
        <v>34</v>
      </c>
      <c r="D249" s="24">
        <v>22</v>
      </c>
      <c r="E249" s="30">
        <f>'Tasapainon muutos, pl. tasaus'!D242</f>
        <v>22320</v>
      </c>
      <c r="F249" s="62">
        <v>532.26373273141246</v>
      </c>
      <c r="G249" s="31">
        <v>356.06633727224175</v>
      </c>
      <c r="H249" s="59">
        <f t="shared" si="100"/>
        <v>-176.19739545917071</v>
      </c>
      <c r="I249" s="62">
        <f t="shared" si="89"/>
        <v>180.35129836365624</v>
      </c>
      <c r="J249" s="31">
        <f t="shared" si="90"/>
        <v>161.65705516478985</v>
      </c>
      <c r="K249" s="31">
        <f t="shared" si="91"/>
        <v>144.15567064065146</v>
      </c>
      <c r="L249" s="31">
        <f t="shared" si="92"/>
        <v>126.97068423549385</v>
      </c>
      <c r="M249" s="31">
        <f t="shared" si="93"/>
        <v>110.56470186884758</v>
      </c>
      <c r="N249" s="59">
        <f t="shared" si="94"/>
        <v>466.63103914108933</v>
      </c>
      <c r="O249" s="82">
        <f t="shared" si="82"/>
        <v>-65.632693590323129</v>
      </c>
      <c r="P249" s="31">
        <f>Taulukko5[[#This Row],[Tasaus 2023, €/asukas]]*Taulukko5[[#This Row],[Asukasluku 31.12.2022]]</f>
        <v>4025440.9794768072</v>
      </c>
      <c r="Q249" s="31">
        <f>Taulukko5[[#This Row],[Tasaus 2024, €/asukas]]*Taulukko5[[#This Row],[Asukasluku 31.12.2022]]</f>
        <v>3608185.4712781096</v>
      </c>
      <c r="R249" s="31">
        <f>Taulukko5[[#This Row],[Tasaus 2025, €/asukas]]*Taulukko5[[#This Row],[Asukasluku 31.12.2022]]</f>
        <v>3217554.5686993408</v>
      </c>
      <c r="S249" s="31">
        <f>Taulukko5[[#This Row],[Tasaus 2026, €/asukas]]*Taulukko5[[#This Row],[Asukasluku 31.12.2022]]</f>
        <v>2833985.6721362225</v>
      </c>
      <c r="T249" s="31">
        <f>Taulukko5[[#This Row],[Tasaus 2027, €/asukas]]*Taulukko5[[#This Row],[Asukasluku 31.12.2022]]</f>
        <v>2467804.1457126779</v>
      </c>
      <c r="U249" s="62">
        <f t="shared" si="95"/>
        <v>4.153902904485534</v>
      </c>
      <c r="V249" s="31">
        <f t="shared" si="96"/>
        <v>-14.540340294380854</v>
      </c>
      <c r="W249" s="31">
        <f t="shared" si="97"/>
        <v>-32.041724818519242</v>
      </c>
      <c r="X249" s="31">
        <f t="shared" si="98"/>
        <v>-49.226711223676858</v>
      </c>
      <c r="Y249" s="94">
        <f t="shared" si="99"/>
        <v>-65.632693590323129</v>
      </c>
      <c r="Z249" s="105">
        <v>19.25</v>
      </c>
      <c r="AA249" s="33">
        <f t="shared" si="101"/>
        <v>6.6099999999999994</v>
      </c>
      <c r="AB249" s="32">
        <f t="shared" si="83"/>
        <v>-12.64</v>
      </c>
      <c r="AC249" s="31">
        <v>241.37021794822445</v>
      </c>
      <c r="AD249" s="15">
        <f t="shared" si="84"/>
        <v>-1.7209674581213554E-2</v>
      </c>
      <c r="AE249" s="15">
        <f t="shared" si="85"/>
        <v>6.0240821829559171E-2</v>
      </c>
      <c r="AF249" s="15">
        <f t="shared" si="86"/>
        <v>0.13274928900048641</v>
      </c>
      <c r="AG249" s="15">
        <f t="shared" si="87"/>
        <v>0.20394691458677111</v>
      </c>
      <c r="AH249" s="106">
        <f t="shared" si="88"/>
        <v>0.27191711615557224</v>
      </c>
    </row>
    <row r="250" spans="1:34" ht="15.75" x14ac:dyDescent="0.25">
      <c r="A250" s="24">
        <v>755</v>
      </c>
      <c r="B250" s="25" t="s">
        <v>243</v>
      </c>
      <c r="C250" s="24">
        <v>33</v>
      </c>
      <c r="D250" s="24">
        <v>24</v>
      </c>
      <c r="E250" s="30">
        <f>'Tasapainon muutos, pl. tasaus'!D243</f>
        <v>6217</v>
      </c>
      <c r="F250" s="62">
        <v>78.048191335431554</v>
      </c>
      <c r="G250" s="31">
        <v>-103.88006611647273</v>
      </c>
      <c r="H250" s="59">
        <f t="shared" si="100"/>
        <v>-181.9282574519043</v>
      </c>
      <c r="I250" s="62">
        <f t="shared" si="89"/>
        <v>186.08216035638983</v>
      </c>
      <c r="J250" s="31">
        <f t="shared" si="90"/>
        <v>167.38791715752345</v>
      </c>
      <c r="K250" s="31">
        <f t="shared" si="91"/>
        <v>149.88653263338506</v>
      </c>
      <c r="L250" s="31">
        <f t="shared" si="92"/>
        <v>132.70154622822744</v>
      </c>
      <c r="M250" s="31">
        <f t="shared" si="93"/>
        <v>116.29556386158117</v>
      </c>
      <c r="N250" s="59">
        <f t="shared" si="94"/>
        <v>12.415497745108439</v>
      </c>
      <c r="O250" s="82">
        <f t="shared" si="82"/>
        <v>-65.632693590323115</v>
      </c>
      <c r="P250" s="31">
        <f>Taulukko5[[#This Row],[Tasaus 2023, €/asukas]]*Taulukko5[[#This Row],[Asukasluku 31.12.2022]]</f>
        <v>1156872.7909356756</v>
      </c>
      <c r="Q250" s="31">
        <f>Taulukko5[[#This Row],[Tasaus 2024, €/asukas]]*Taulukko5[[#This Row],[Asukasluku 31.12.2022]]</f>
        <v>1040650.6809683233</v>
      </c>
      <c r="R250" s="31">
        <f>Taulukko5[[#This Row],[Tasaus 2025, €/asukas]]*Taulukko5[[#This Row],[Asukasluku 31.12.2022]]</f>
        <v>931844.57338175492</v>
      </c>
      <c r="S250" s="31">
        <f>Taulukko5[[#This Row],[Tasaus 2026, €/asukas]]*Taulukko5[[#This Row],[Asukasluku 31.12.2022]]</f>
        <v>825005.51290088997</v>
      </c>
      <c r="T250" s="31">
        <f>Taulukko5[[#This Row],[Tasaus 2027, €/asukas]]*Taulukko5[[#This Row],[Asukasluku 31.12.2022]]</f>
        <v>723009.52052745013</v>
      </c>
      <c r="U250" s="62">
        <f t="shared" si="95"/>
        <v>4.153902904485534</v>
      </c>
      <c r="V250" s="31">
        <f t="shared" si="96"/>
        <v>-14.540340294380854</v>
      </c>
      <c r="W250" s="31">
        <f t="shared" si="97"/>
        <v>-32.041724818519242</v>
      </c>
      <c r="X250" s="31">
        <f t="shared" si="98"/>
        <v>-49.226711223676858</v>
      </c>
      <c r="Y250" s="94">
        <f t="shared" si="99"/>
        <v>-65.632693590323129</v>
      </c>
      <c r="Z250" s="105">
        <v>21.25</v>
      </c>
      <c r="AA250" s="33">
        <f t="shared" si="101"/>
        <v>8.61</v>
      </c>
      <c r="AB250" s="32">
        <f t="shared" si="83"/>
        <v>-12.64</v>
      </c>
      <c r="AC250" s="31">
        <v>234.9985631460041</v>
      </c>
      <c r="AD250" s="15">
        <f t="shared" si="84"/>
        <v>-1.7676290649933563E-2</v>
      </c>
      <c r="AE250" s="15">
        <f t="shared" si="85"/>
        <v>6.1874166802232629E-2</v>
      </c>
      <c r="AF250" s="15">
        <f t="shared" si="86"/>
        <v>0.13634859885765255</v>
      </c>
      <c r="AG250" s="15">
        <f t="shared" si="87"/>
        <v>0.2094766477065326</v>
      </c>
      <c r="AH250" s="106">
        <f t="shared" si="88"/>
        <v>0.27928976548484546</v>
      </c>
    </row>
    <row r="251" spans="1:34" ht="15.75" x14ac:dyDescent="0.25">
      <c r="A251" s="24">
        <v>758</v>
      </c>
      <c r="B251" s="25" t="s">
        <v>244</v>
      </c>
      <c r="C251" s="24">
        <v>19</v>
      </c>
      <c r="D251" s="24">
        <v>24</v>
      </c>
      <c r="E251" s="30">
        <f>'Tasapainon muutos, pl. tasaus'!D244</f>
        <v>8134</v>
      </c>
      <c r="F251" s="62">
        <v>803.4960022752806</v>
      </c>
      <c r="G251" s="31">
        <v>926.42864772131816</v>
      </c>
      <c r="H251" s="59">
        <f t="shared" si="100"/>
        <v>122.93264544603755</v>
      </c>
      <c r="I251" s="62">
        <f t="shared" si="89"/>
        <v>-118.77874254155202</v>
      </c>
      <c r="J251" s="31">
        <f t="shared" si="90"/>
        <v>-107.47298574041841</v>
      </c>
      <c r="K251" s="31">
        <f t="shared" si="91"/>
        <v>-94.974370264556796</v>
      </c>
      <c r="L251" s="31">
        <f t="shared" si="92"/>
        <v>-82.159356669714413</v>
      </c>
      <c r="M251" s="31">
        <f t="shared" si="93"/>
        <v>-68.565339036360683</v>
      </c>
      <c r="N251" s="59">
        <f t="shared" si="94"/>
        <v>857.86330868495747</v>
      </c>
      <c r="O251" s="82">
        <f t="shared" si="82"/>
        <v>54.367306409676871</v>
      </c>
      <c r="P251" s="31">
        <f>Taulukko5[[#This Row],[Tasaus 2023, €/asukas]]*Taulukko5[[#This Row],[Asukasluku 31.12.2022]]</f>
        <v>-966146.29183298408</v>
      </c>
      <c r="Q251" s="31">
        <f>Taulukko5[[#This Row],[Tasaus 2024, €/asukas]]*Taulukko5[[#This Row],[Asukasluku 31.12.2022]]</f>
        <v>-874185.26601256337</v>
      </c>
      <c r="R251" s="31">
        <f>Taulukko5[[#This Row],[Tasaus 2025, €/asukas]]*Taulukko5[[#This Row],[Asukasluku 31.12.2022]]</f>
        <v>-772521.52773190499</v>
      </c>
      <c r="S251" s="31">
        <f>Taulukko5[[#This Row],[Tasaus 2026, €/asukas]]*Taulukko5[[#This Row],[Asukasluku 31.12.2022]]</f>
        <v>-668284.20715145709</v>
      </c>
      <c r="T251" s="31">
        <f>Taulukko5[[#This Row],[Tasaus 2027, €/asukas]]*Taulukko5[[#This Row],[Asukasluku 31.12.2022]]</f>
        <v>-557710.46772175783</v>
      </c>
      <c r="U251" s="62">
        <f t="shared" si="95"/>
        <v>4.153902904485534</v>
      </c>
      <c r="V251" s="31">
        <f t="shared" si="96"/>
        <v>15.459659705619146</v>
      </c>
      <c r="W251" s="31">
        <f t="shared" si="97"/>
        <v>27.958275181480758</v>
      </c>
      <c r="X251" s="31">
        <f t="shared" si="98"/>
        <v>40.773288776323142</v>
      </c>
      <c r="Y251" s="94">
        <f t="shared" si="99"/>
        <v>54.367306409676871</v>
      </c>
      <c r="Z251" s="105">
        <v>21</v>
      </c>
      <c r="AA251" s="33">
        <f t="shared" si="101"/>
        <v>8.36</v>
      </c>
      <c r="AB251" s="32">
        <f t="shared" si="83"/>
        <v>-12.64</v>
      </c>
      <c r="AC251" s="31">
        <v>185.16425911154411</v>
      </c>
      <c r="AD251" s="15">
        <f t="shared" si="84"/>
        <v>-2.2433610700125433E-2</v>
      </c>
      <c r="AE251" s="15">
        <f t="shared" si="85"/>
        <v>-8.3491597027405537E-2</v>
      </c>
      <c r="AF251" s="15">
        <f t="shared" si="86"/>
        <v>-0.15099174816797942</v>
      </c>
      <c r="AG251" s="15">
        <f t="shared" si="87"/>
        <v>-0.22020064224036376</v>
      </c>
      <c r="AH251" s="106">
        <f t="shared" si="88"/>
        <v>-0.29361663352605033</v>
      </c>
    </row>
    <row r="252" spans="1:34" ht="15.75" x14ac:dyDescent="0.25">
      <c r="A252" s="24">
        <v>759</v>
      </c>
      <c r="B252" s="25" t="s">
        <v>245</v>
      </c>
      <c r="C252" s="24">
        <v>14</v>
      </c>
      <c r="D252" s="24">
        <v>25</v>
      </c>
      <c r="E252" s="30">
        <f>'Tasapainon muutos, pl. tasaus'!D245</f>
        <v>1942</v>
      </c>
      <c r="F252" s="62">
        <v>274.02862498724602</v>
      </c>
      <c r="G252" s="31">
        <v>356.96143339460053</v>
      </c>
      <c r="H252" s="59">
        <f t="shared" si="100"/>
        <v>82.932808407354514</v>
      </c>
      <c r="I252" s="62">
        <f t="shared" si="89"/>
        <v>-78.77890550286898</v>
      </c>
      <c r="J252" s="31">
        <f t="shared" si="90"/>
        <v>-67.473148701735369</v>
      </c>
      <c r="K252" s="31">
        <f t="shared" si="91"/>
        <v>-54.974533225873749</v>
      </c>
      <c r="L252" s="31">
        <f t="shared" si="92"/>
        <v>-42.159519631031372</v>
      </c>
      <c r="M252" s="31">
        <f t="shared" si="93"/>
        <v>-28.565501997677639</v>
      </c>
      <c r="N252" s="59">
        <f t="shared" si="94"/>
        <v>328.39593139692289</v>
      </c>
      <c r="O252" s="82">
        <f t="shared" si="82"/>
        <v>54.367306409676871</v>
      </c>
      <c r="P252" s="31">
        <f>Taulukko5[[#This Row],[Tasaus 2023, €/asukas]]*Taulukko5[[#This Row],[Asukasluku 31.12.2022]]</f>
        <v>-152988.63448657157</v>
      </c>
      <c r="Q252" s="31">
        <f>Taulukko5[[#This Row],[Tasaus 2024, €/asukas]]*Taulukko5[[#This Row],[Asukasluku 31.12.2022]]</f>
        <v>-131032.85477877008</v>
      </c>
      <c r="R252" s="31">
        <f>Taulukko5[[#This Row],[Tasaus 2025, €/asukas]]*Taulukko5[[#This Row],[Asukasluku 31.12.2022]]</f>
        <v>-106760.54352464683</v>
      </c>
      <c r="S252" s="31">
        <f>Taulukko5[[#This Row],[Tasaus 2026, €/asukas]]*Taulukko5[[#This Row],[Asukasluku 31.12.2022]]</f>
        <v>-81873.787123462927</v>
      </c>
      <c r="T252" s="31">
        <f>Taulukko5[[#This Row],[Tasaus 2027, €/asukas]]*Taulukko5[[#This Row],[Asukasluku 31.12.2022]]</f>
        <v>-55474.204879489975</v>
      </c>
      <c r="U252" s="62">
        <f t="shared" si="95"/>
        <v>4.153902904485534</v>
      </c>
      <c r="V252" s="31">
        <f t="shared" si="96"/>
        <v>15.459659705619146</v>
      </c>
      <c r="W252" s="31">
        <f t="shared" si="97"/>
        <v>27.958275181480765</v>
      </c>
      <c r="X252" s="31">
        <f t="shared" si="98"/>
        <v>40.773288776323142</v>
      </c>
      <c r="Y252" s="94">
        <f t="shared" si="99"/>
        <v>54.367306409676871</v>
      </c>
      <c r="Z252" s="105">
        <v>21.750000000000004</v>
      </c>
      <c r="AA252" s="33">
        <f t="shared" si="101"/>
        <v>9.110000000000003</v>
      </c>
      <c r="AB252" s="32">
        <f t="shared" si="83"/>
        <v>-12.64</v>
      </c>
      <c r="AC252" s="31">
        <v>129.45594137865567</v>
      </c>
      <c r="AD252" s="15">
        <f t="shared" si="84"/>
        <v>-3.2087387108293959E-2</v>
      </c>
      <c r="AE252" s="15">
        <f t="shared" si="85"/>
        <v>-0.11942024090188333</v>
      </c>
      <c r="AF252" s="15">
        <f t="shared" si="86"/>
        <v>-0.21596749352510172</v>
      </c>
      <c r="AG252" s="15">
        <f t="shared" si="87"/>
        <v>-0.31495880638697149</v>
      </c>
      <c r="AH252" s="106">
        <f t="shared" si="88"/>
        <v>-0.41996764173730539</v>
      </c>
    </row>
    <row r="253" spans="1:34" ht="15.75" x14ac:dyDescent="0.25">
      <c r="A253" s="24">
        <v>761</v>
      </c>
      <c r="B253" s="25" t="s">
        <v>246</v>
      </c>
      <c r="C253" s="24">
        <v>2</v>
      </c>
      <c r="D253" s="24">
        <v>24</v>
      </c>
      <c r="E253" s="30">
        <f>'Tasapainon muutos, pl. tasaus'!D246</f>
        <v>8426</v>
      </c>
      <c r="F253" s="62">
        <v>-75.375572825594759</v>
      </c>
      <c r="G253" s="31">
        <v>-171.45625119458387</v>
      </c>
      <c r="H253" s="59">
        <f t="shared" si="100"/>
        <v>-96.080678368989112</v>
      </c>
      <c r="I253" s="62">
        <f t="shared" si="89"/>
        <v>100.23458127347465</v>
      </c>
      <c r="J253" s="31">
        <f t="shared" si="90"/>
        <v>81.540338074608258</v>
      </c>
      <c r="K253" s="31">
        <f t="shared" si="91"/>
        <v>64.03895355046987</v>
      </c>
      <c r="L253" s="31">
        <f t="shared" si="92"/>
        <v>46.853967145312254</v>
      </c>
      <c r="M253" s="31">
        <f t="shared" si="93"/>
        <v>30.447984778665987</v>
      </c>
      <c r="N253" s="59">
        <f t="shared" si="94"/>
        <v>-141.00826641591789</v>
      </c>
      <c r="O253" s="82">
        <f t="shared" si="82"/>
        <v>-65.632693590323129</v>
      </c>
      <c r="P253" s="31">
        <f>Taulukko5[[#This Row],[Tasaus 2023, €/asukas]]*Taulukko5[[#This Row],[Asukasluku 31.12.2022]]</f>
        <v>844576.58181029733</v>
      </c>
      <c r="Q253" s="31">
        <f>Taulukko5[[#This Row],[Tasaus 2024, €/asukas]]*Taulukko5[[#This Row],[Asukasluku 31.12.2022]]</f>
        <v>687058.8886166492</v>
      </c>
      <c r="R253" s="31">
        <f>Taulukko5[[#This Row],[Tasaus 2025, €/asukas]]*Taulukko5[[#This Row],[Asukasluku 31.12.2022]]</f>
        <v>539592.22261625913</v>
      </c>
      <c r="S253" s="31">
        <f>Taulukko5[[#This Row],[Tasaus 2026, €/asukas]]*Taulukko5[[#This Row],[Asukasluku 31.12.2022]]</f>
        <v>394791.52716640104</v>
      </c>
      <c r="T253" s="31">
        <f>Taulukko5[[#This Row],[Tasaus 2027, €/asukas]]*Taulukko5[[#This Row],[Asukasluku 31.12.2022]]</f>
        <v>256554.71974503959</v>
      </c>
      <c r="U253" s="62">
        <f t="shared" si="95"/>
        <v>4.153902904485534</v>
      </c>
      <c r="V253" s="31">
        <f t="shared" si="96"/>
        <v>-14.540340294380854</v>
      </c>
      <c r="W253" s="31">
        <f t="shared" si="97"/>
        <v>-32.041724818519242</v>
      </c>
      <c r="X253" s="31">
        <f t="shared" si="98"/>
        <v>-49.226711223676858</v>
      </c>
      <c r="Y253" s="94">
        <f t="shared" si="99"/>
        <v>-65.632693590323129</v>
      </c>
      <c r="Z253" s="105">
        <v>20.5</v>
      </c>
      <c r="AA253" s="33">
        <f t="shared" si="101"/>
        <v>7.8599999999999994</v>
      </c>
      <c r="AB253" s="32">
        <f t="shared" si="83"/>
        <v>-12.64</v>
      </c>
      <c r="AC253" s="31">
        <v>163.73505423389014</v>
      </c>
      <c r="AD253" s="15">
        <f t="shared" si="84"/>
        <v>-2.5369661517635804E-2</v>
      </c>
      <c r="AE253" s="15">
        <f t="shared" si="85"/>
        <v>8.8804076576115804E-2</v>
      </c>
      <c r="AF253" s="15">
        <f t="shared" si="86"/>
        <v>0.19569251659909484</v>
      </c>
      <c r="AG253" s="15">
        <f t="shared" si="87"/>
        <v>0.30064857799697625</v>
      </c>
      <c r="AH253" s="106">
        <f t="shared" si="88"/>
        <v>0.40084692857870852</v>
      </c>
    </row>
    <row r="254" spans="1:34" ht="15.75" x14ac:dyDescent="0.25">
      <c r="A254" s="24">
        <v>762</v>
      </c>
      <c r="B254" s="25" t="s">
        <v>247</v>
      </c>
      <c r="C254" s="24">
        <v>11</v>
      </c>
      <c r="D254" s="24">
        <v>25</v>
      </c>
      <c r="E254" s="30">
        <f>'Tasapainon muutos, pl. tasaus'!D247</f>
        <v>3672</v>
      </c>
      <c r="F254" s="62">
        <v>141.30219217045192</v>
      </c>
      <c r="G254" s="31">
        <v>-35.196499957407831</v>
      </c>
      <c r="H254" s="59">
        <f t="shared" si="100"/>
        <v>-176.49869212785975</v>
      </c>
      <c r="I254" s="62">
        <f t="shared" si="89"/>
        <v>180.65259503234529</v>
      </c>
      <c r="J254" s="31">
        <f t="shared" si="90"/>
        <v>161.9583518334789</v>
      </c>
      <c r="K254" s="31">
        <f t="shared" si="91"/>
        <v>144.45696730934051</v>
      </c>
      <c r="L254" s="31">
        <f t="shared" si="92"/>
        <v>127.2719809041829</v>
      </c>
      <c r="M254" s="31">
        <f t="shared" si="93"/>
        <v>110.86599853753663</v>
      </c>
      <c r="N254" s="59">
        <f t="shared" si="94"/>
        <v>75.669498580128788</v>
      </c>
      <c r="O254" s="82">
        <f t="shared" si="82"/>
        <v>-65.632693590323129</v>
      </c>
      <c r="P254" s="31">
        <f>Taulukko5[[#This Row],[Tasaus 2023, €/asukas]]*Taulukko5[[#This Row],[Asukasluku 31.12.2022]]</f>
        <v>663356.32895877189</v>
      </c>
      <c r="Q254" s="31">
        <f>Taulukko5[[#This Row],[Tasaus 2024, €/asukas]]*Taulukko5[[#This Row],[Asukasluku 31.12.2022]]</f>
        <v>594711.0679325345</v>
      </c>
      <c r="R254" s="31">
        <f>Taulukko5[[#This Row],[Tasaus 2025, €/asukas]]*Taulukko5[[#This Row],[Asukasluku 31.12.2022]]</f>
        <v>530445.98395989835</v>
      </c>
      <c r="S254" s="31">
        <f>Taulukko5[[#This Row],[Tasaus 2026, €/asukas]]*Taulukko5[[#This Row],[Asukasluku 31.12.2022]]</f>
        <v>467342.7138801596</v>
      </c>
      <c r="T254" s="31">
        <f>Taulukko5[[#This Row],[Tasaus 2027, €/asukas]]*Taulukko5[[#This Row],[Asukasluku 31.12.2022]]</f>
        <v>407099.94662983448</v>
      </c>
      <c r="U254" s="62">
        <f t="shared" si="95"/>
        <v>4.153902904485534</v>
      </c>
      <c r="V254" s="31">
        <f t="shared" si="96"/>
        <v>-14.540340294380854</v>
      </c>
      <c r="W254" s="31">
        <f t="shared" si="97"/>
        <v>-32.041724818519242</v>
      </c>
      <c r="X254" s="31">
        <f t="shared" si="98"/>
        <v>-49.226711223676858</v>
      </c>
      <c r="Y254" s="94">
        <f t="shared" si="99"/>
        <v>-65.632693590323129</v>
      </c>
      <c r="Z254" s="105">
        <v>21.25</v>
      </c>
      <c r="AA254" s="33">
        <f t="shared" si="101"/>
        <v>8.61</v>
      </c>
      <c r="AB254" s="32">
        <f t="shared" si="83"/>
        <v>-12.64</v>
      </c>
      <c r="AC254" s="31">
        <v>143.59141817730008</v>
      </c>
      <c r="AD254" s="15">
        <f t="shared" si="84"/>
        <v>-2.8928629281705996E-2</v>
      </c>
      <c r="AE254" s="15">
        <f t="shared" si="85"/>
        <v>0.10126190324568778</v>
      </c>
      <c r="AF254" s="15">
        <f t="shared" si="86"/>
        <v>0.2231451240279248</v>
      </c>
      <c r="AG254" s="15">
        <f t="shared" si="87"/>
        <v>0.34282488360755636</v>
      </c>
      <c r="AH254" s="106">
        <f t="shared" si="88"/>
        <v>0.45707949976009637</v>
      </c>
    </row>
    <row r="255" spans="1:34" ht="15.75" x14ac:dyDescent="0.25">
      <c r="A255" s="24">
        <v>765</v>
      </c>
      <c r="B255" s="25" t="s">
        <v>248</v>
      </c>
      <c r="C255" s="24">
        <v>18</v>
      </c>
      <c r="D255" s="24">
        <v>23</v>
      </c>
      <c r="E255" s="30">
        <f>'Tasapainon muutos, pl. tasaus'!D248</f>
        <v>10354</v>
      </c>
      <c r="F255" s="62">
        <v>-313.04763453631375</v>
      </c>
      <c r="G255" s="31">
        <v>-307.97661721655084</v>
      </c>
      <c r="H255" s="59">
        <f t="shared" si="100"/>
        <v>5.071017319762916</v>
      </c>
      <c r="I255" s="62">
        <f t="shared" si="89"/>
        <v>-0.91711441527738202</v>
      </c>
      <c r="J255" s="31">
        <f t="shared" si="90"/>
        <v>0.45965970561914199</v>
      </c>
      <c r="K255" s="31">
        <f t="shared" si="91"/>
        <v>-2.0417248185192354</v>
      </c>
      <c r="L255" s="31">
        <f t="shared" si="92"/>
        <v>-4.2267112236768547</v>
      </c>
      <c r="M255" s="31">
        <f t="shared" si="93"/>
        <v>-5.6326935903231243</v>
      </c>
      <c r="N255" s="59">
        <f t="shared" si="94"/>
        <v>-313.60931080687396</v>
      </c>
      <c r="O255" s="82">
        <f t="shared" si="82"/>
        <v>-0.56167627056021274</v>
      </c>
      <c r="P255" s="31">
        <f>Taulukko5[[#This Row],[Tasaus 2023, €/asukas]]*Taulukko5[[#This Row],[Asukasluku 31.12.2022]]</f>
        <v>-9495.802655782014</v>
      </c>
      <c r="Q255" s="31">
        <f>Taulukko5[[#This Row],[Tasaus 2024, €/asukas]]*Taulukko5[[#This Row],[Asukasluku 31.12.2022]]</f>
        <v>4759.3165919805961</v>
      </c>
      <c r="R255" s="31">
        <f>Taulukko5[[#This Row],[Tasaus 2025, €/asukas]]*Taulukko5[[#This Row],[Asukasluku 31.12.2022]]</f>
        <v>-21140.018770948162</v>
      </c>
      <c r="S255" s="31">
        <f>Taulukko5[[#This Row],[Tasaus 2026, €/asukas]]*Taulukko5[[#This Row],[Asukasluku 31.12.2022]]</f>
        <v>-43763.368009950151</v>
      </c>
      <c r="T255" s="31">
        <f>Taulukko5[[#This Row],[Tasaus 2027, €/asukas]]*Taulukko5[[#This Row],[Asukasluku 31.12.2022]]</f>
        <v>-58320.909434205627</v>
      </c>
      <c r="U255" s="62">
        <f t="shared" si="95"/>
        <v>4.153902904485534</v>
      </c>
      <c r="V255" s="31">
        <f t="shared" si="96"/>
        <v>5.5306770253820581</v>
      </c>
      <c r="W255" s="31">
        <f t="shared" si="97"/>
        <v>3.0292925012436807</v>
      </c>
      <c r="X255" s="31">
        <f t="shared" si="98"/>
        <v>0.84430609608606133</v>
      </c>
      <c r="Y255" s="94">
        <f t="shared" si="99"/>
        <v>-0.5616762705602083</v>
      </c>
      <c r="Z255" s="105">
        <v>19.75</v>
      </c>
      <c r="AA255" s="33">
        <f t="shared" si="101"/>
        <v>7.1099999999999994</v>
      </c>
      <c r="AB255" s="32">
        <f t="shared" si="83"/>
        <v>-12.64</v>
      </c>
      <c r="AC255" s="31">
        <v>178.09110558366123</v>
      </c>
      <c r="AD255" s="15">
        <f t="shared" si="84"/>
        <v>-2.332459496431263E-2</v>
      </c>
      <c r="AE255" s="15">
        <f t="shared" si="85"/>
        <v>-3.1055324224397784E-2</v>
      </c>
      <c r="AF255" s="15">
        <f t="shared" si="86"/>
        <v>-1.7009791091563642E-2</v>
      </c>
      <c r="AG255" s="15">
        <f t="shared" si="87"/>
        <v>-4.7408661612774062E-3</v>
      </c>
      <c r="AH255" s="106">
        <f t="shared" si="88"/>
        <v>3.1538704233398766E-3</v>
      </c>
    </row>
    <row r="256" spans="1:34" ht="15.75" x14ac:dyDescent="0.25">
      <c r="A256" s="24">
        <v>768</v>
      </c>
      <c r="B256" s="25" t="s">
        <v>249</v>
      </c>
      <c r="C256" s="24">
        <v>10</v>
      </c>
      <c r="D256" s="24">
        <v>25</v>
      </c>
      <c r="E256" s="30">
        <f>'Tasapainon muutos, pl. tasaus'!D249</f>
        <v>2375</v>
      </c>
      <c r="F256" s="62">
        <v>158.99608975013777</v>
      </c>
      <c r="G256" s="31">
        <v>-100.17971808137352</v>
      </c>
      <c r="H256" s="59">
        <f t="shared" si="100"/>
        <v>-259.17580783151129</v>
      </c>
      <c r="I256" s="62">
        <f t="shared" si="89"/>
        <v>263.32971073599685</v>
      </c>
      <c r="J256" s="31">
        <f t="shared" si="90"/>
        <v>244.63546753713044</v>
      </c>
      <c r="K256" s="31">
        <f t="shared" si="91"/>
        <v>227.13408301299205</v>
      </c>
      <c r="L256" s="31">
        <f t="shared" si="92"/>
        <v>209.94909660783443</v>
      </c>
      <c r="M256" s="31">
        <f t="shared" si="93"/>
        <v>193.54311424118816</v>
      </c>
      <c r="N256" s="59">
        <f t="shared" si="94"/>
        <v>93.363396159814641</v>
      </c>
      <c r="O256" s="82">
        <f t="shared" si="82"/>
        <v>-65.632693590323129</v>
      </c>
      <c r="P256" s="31">
        <f>Taulukko5[[#This Row],[Tasaus 2023, €/asukas]]*Taulukko5[[#This Row],[Asukasluku 31.12.2022]]</f>
        <v>625408.0629979925</v>
      </c>
      <c r="Q256" s="31">
        <f>Taulukko5[[#This Row],[Tasaus 2024, €/asukas]]*Taulukko5[[#This Row],[Asukasluku 31.12.2022]]</f>
        <v>581009.23540068476</v>
      </c>
      <c r="R256" s="31">
        <f>Taulukko5[[#This Row],[Tasaus 2025, €/asukas]]*Taulukko5[[#This Row],[Asukasluku 31.12.2022]]</f>
        <v>539443.44715585606</v>
      </c>
      <c r="S256" s="31">
        <f>Taulukko5[[#This Row],[Tasaus 2026, €/asukas]]*Taulukko5[[#This Row],[Asukasluku 31.12.2022]]</f>
        <v>498629.1044436068</v>
      </c>
      <c r="T256" s="31">
        <f>Taulukko5[[#This Row],[Tasaus 2027, €/asukas]]*Taulukko5[[#This Row],[Asukasluku 31.12.2022]]</f>
        <v>459664.89632282191</v>
      </c>
      <c r="U256" s="62">
        <f t="shared" si="95"/>
        <v>4.1539029044855624</v>
      </c>
      <c r="V256" s="31">
        <f t="shared" si="96"/>
        <v>-14.540340294380854</v>
      </c>
      <c r="W256" s="31">
        <f t="shared" si="97"/>
        <v>-32.041724818519242</v>
      </c>
      <c r="X256" s="31">
        <f t="shared" si="98"/>
        <v>-49.226711223676858</v>
      </c>
      <c r="Y256" s="94">
        <f t="shared" si="99"/>
        <v>-65.632693590323129</v>
      </c>
      <c r="Z256" s="105">
        <v>21</v>
      </c>
      <c r="AA256" s="33">
        <f t="shared" si="101"/>
        <v>8.36</v>
      </c>
      <c r="AB256" s="32">
        <f t="shared" si="83"/>
        <v>-12.64</v>
      </c>
      <c r="AC256" s="31">
        <v>138.7983315222389</v>
      </c>
      <c r="AD256" s="15">
        <f t="shared" si="84"/>
        <v>-2.9927614106946273E-2</v>
      </c>
      <c r="AE256" s="15">
        <f t="shared" si="85"/>
        <v>0.10475875419331777</v>
      </c>
      <c r="AF256" s="15">
        <f t="shared" si="86"/>
        <v>0.23085093651421432</v>
      </c>
      <c r="AG256" s="15">
        <f t="shared" si="87"/>
        <v>0.35466356608032806</v>
      </c>
      <c r="AH256" s="106">
        <f t="shared" si="88"/>
        <v>0.47286370715347659</v>
      </c>
    </row>
    <row r="257" spans="1:34" ht="15.75" x14ac:dyDescent="0.25">
      <c r="A257" s="24">
        <v>777</v>
      </c>
      <c r="B257" s="25" t="s">
        <v>250</v>
      </c>
      <c r="C257" s="24">
        <v>18</v>
      </c>
      <c r="D257" s="24">
        <v>24</v>
      </c>
      <c r="E257" s="30">
        <f>'Tasapainon muutos, pl. tasaus'!D250</f>
        <v>7367</v>
      </c>
      <c r="F257" s="62">
        <v>523.17326655661816</v>
      </c>
      <c r="G257" s="31">
        <v>432.37609358746835</v>
      </c>
      <c r="H257" s="59">
        <f t="shared" si="100"/>
        <v>-90.797172969149813</v>
      </c>
      <c r="I257" s="62">
        <f t="shared" si="89"/>
        <v>94.951075873635347</v>
      </c>
      <c r="J257" s="31">
        <f t="shared" si="90"/>
        <v>76.256832674768958</v>
      </c>
      <c r="K257" s="31">
        <f t="shared" si="91"/>
        <v>58.755448150630578</v>
      </c>
      <c r="L257" s="31">
        <f t="shared" si="92"/>
        <v>41.570461745472954</v>
      </c>
      <c r="M257" s="31">
        <f t="shared" si="93"/>
        <v>25.164479378826687</v>
      </c>
      <c r="N257" s="59">
        <f t="shared" si="94"/>
        <v>457.54057296629503</v>
      </c>
      <c r="O257" s="82">
        <f t="shared" si="82"/>
        <v>-65.632693590323129</v>
      </c>
      <c r="P257" s="31">
        <f>Taulukko5[[#This Row],[Tasaus 2023, €/asukas]]*Taulukko5[[#This Row],[Asukasluku 31.12.2022]]</f>
        <v>699504.57596107165</v>
      </c>
      <c r="Q257" s="31">
        <f>Taulukko5[[#This Row],[Tasaus 2024, €/asukas]]*Taulukko5[[#This Row],[Asukasluku 31.12.2022]]</f>
        <v>561784.0863150229</v>
      </c>
      <c r="R257" s="31">
        <f>Taulukko5[[#This Row],[Tasaus 2025, €/asukas]]*Taulukko5[[#This Row],[Asukasluku 31.12.2022]]</f>
        <v>432851.38652569545</v>
      </c>
      <c r="S257" s="31">
        <f>Taulukko5[[#This Row],[Tasaus 2026, €/asukas]]*Taulukko5[[#This Row],[Asukasluku 31.12.2022]]</f>
        <v>306249.59167889925</v>
      </c>
      <c r="T257" s="31">
        <f>Taulukko5[[#This Row],[Tasaus 2027, €/asukas]]*Taulukko5[[#This Row],[Asukasluku 31.12.2022]]</f>
        <v>185386.71958381622</v>
      </c>
      <c r="U257" s="62">
        <f t="shared" si="95"/>
        <v>4.153902904485534</v>
      </c>
      <c r="V257" s="31">
        <f t="shared" si="96"/>
        <v>-14.540340294380854</v>
      </c>
      <c r="W257" s="31">
        <f t="shared" si="97"/>
        <v>-32.041724818519235</v>
      </c>
      <c r="X257" s="31">
        <f t="shared" si="98"/>
        <v>-49.226711223676858</v>
      </c>
      <c r="Y257" s="94">
        <f t="shared" si="99"/>
        <v>-65.632693590323129</v>
      </c>
      <c r="Z257" s="105">
        <v>21.5</v>
      </c>
      <c r="AA257" s="33">
        <f t="shared" si="101"/>
        <v>8.86</v>
      </c>
      <c r="AB257" s="32">
        <f t="shared" si="83"/>
        <v>-12.64</v>
      </c>
      <c r="AC257" s="31">
        <v>148.81762588485907</v>
      </c>
      <c r="AD257" s="15">
        <f t="shared" si="84"/>
        <v>-2.7912707784354989E-2</v>
      </c>
      <c r="AE257" s="15">
        <f t="shared" si="85"/>
        <v>9.7705767095295465E-2</v>
      </c>
      <c r="AF257" s="15">
        <f t="shared" si="86"/>
        <v>0.2153086680962783</v>
      </c>
      <c r="AG257" s="15">
        <f t="shared" si="87"/>
        <v>0.33078548949412623</v>
      </c>
      <c r="AH257" s="106">
        <f t="shared" si="88"/>
        <v>0.44102768875713327</v>
      </c>
    </row>
    <row r="258" spans="1:34" ht="15.75" x14ac:dyDescent="0.25">
      <c r="A258" s="24">
        <v>778</v>
      </c>
      <c r="B258" s="25" t="s">
        <v>251</v>
      </c>
      <c r="C258" s="24">
        <v>11</v>
      </c>
      <c r="D258" s="24">
        <v>24</v>
      </c>
      <c r="E258" s="30">
        <f>'Tasapainon muutos, pl. tasaus'!D251</f>
        <v>6763</v>
      </c>
      <c r="F258" s="62">
        <v>117.58559767841525</v>
      </c>
      <c r="G258" s="31">
        <v>69.947287852954517</v>
      </c>
      <c r="H258" s="59">
        <f t="shared" si="100"/>
        <v>-47.638309825460738</v>
      </c>
      <c r="I258" s="62">
        <f t="shared" si="89"/>
        <v>51.792212729946272</v>
      </c>
      <c r="J258" s="31">
        <f t="shared" si="90"/>
        <v>33.097969531079876</v>
      </c>
      <c r="K258" s="31">
        <f t="shared" si="91"/>
        <v>15.596585006941503</v>
      </c>
      <c r="L258" s="31">
        <f t="shared" si="92"/>
        <v>-1.5884013982161171</v>
      </c>
      <c r="M258" s="31">
        <f t="shared" si="93"/>
        <v>-5.6326935903231243</v>
      </c>
      <c r="N258" s="59">
        <f t="shared" si="94"/>
        <v>64.314594262631388</v>
      </c>
      <c r="O258" s="82">
        <f t="shared" si="82"/>
        <v>-53.271003415783866</v>
      </c>
      <c r="P258" s="31">
        <f>Taulukko5[[#This Row],[Tasaus 2023, €/asukas]]*Taulukko5[[#This Row],[Asukasluku 31.12.2022]]</f>
        <v>350270.73469262663</v>
      </c>
      <c r="Q258" s="31">
        <f>Taulukko5[[#This Row],[Tasaus 2024, €/asukas]]*Taulukko5[[#This Row],[Asukasluku 31.12.2022]]</f>
        <v>223841.56793869319</v>
      </c>
      <c r="R258" s="31">
        <f>Taulukko5[[#This Row],[Tasaus 2025, €/asukas]]*Taulukko5[[#This Row],[Asukasluku 31.12.2022]]</f>
        <v>105479.70440194538</v>
      </c>
      <c r="S258" s="31">
        <f>Taulukko5[[#This Row],[Tasaus 2026, €/asukas]]*Taulukko5[[#This Row],[Asukasluku 31.12.2022]]</f>
        <v>-10742.358656135601</v>
      </c>
      <c r="T258" s="31">
        <f>Taulukko5[[#This Row],[Tasaus 2027, €/asukas]]*Taulukko5[[#This Row],[Asukasluku 31.12.2022]]</f>
        <v>-38093.906751355287</v>
      </c>
      <c r="U258" s="62">
        <f t="shared" si="95"/>
        <v>4.153902904485534</v>
      </c>
      <c r="V258" s="31">
        <f t="shared" si="96"/>
        <v>-14.540340294380862</v>
      </c>
      <c r="W258" s="31">
        <f t="shared" si="97"/>
        <v>-32.041724818519235</v>
      </c>
      <c r="X258" s="31">
        <f t="shared" si="98"/>
        <v>-49.226711223676858</v>
      </c>
      <c r="Y258" s="94">
        <f t="shared" si="99"/>
        <v>-53.271003415783859</v>
      </c>
      <c r="Z258" s="105">
        <v>21.75</v>
      </c>
      <c r="AA258" s="33">
        <f t="shared" si="101"/>
        <v>9.11</v>
      </c>
      <c r="AB258" s="32">
        <f t="shared" si="83"/>
        <v>-12.64</v>
      </c>
      <c r="AC258" s="31">
        <v>156.03951457540458</v>
      </c>
      <c r="AD258" s="15">
        <f t="shared" si="84"/>
        <v>-2.6620839700691332E-2</v>
      </c>
      <c r="AE258" s="15">
        <f t="shared" si="85"/>
        <v>9.3183706280721493E-2</v>
      </c>
      <c r="AF258" s="15">
        <f t="shared" si="86"/>
        <v>0.20534365866048232</v>
      </c>
      <c r="AG258" s="15">
        <f t="shared" si="87"/>
        <v>0.31547593157814219</v>
      </c>
      <c r="AH258" s="106">
        <f t="shared" si="88"/>
        <v>0.34139431643797613</v>
      </c>
    </row>
    <row r="259" spans="1:34" ht="15.75" x14ac:dyDescent="0.25">
      <c r="A259" s="24">
        <v>781</v>
      </c>
      <c r="B259" s="25" t="s">
        <v>252</v>
      </c>
      <c r="C259" s="24">
        <v>7</v>
      </c>
      <c r="D259" s="24">
        <v>25</v>
      </c>
      <c r="E259" s="30">
        <f>'Tasapainon muutos, pl. tasaus'!D252</f>
        <v>3504</v>
      </c>
      <c r="F259" s="62">
        <v>151.67061495920538</v>
      </c>
      <c r="G259" s="31">
        <v>-318.19422465029066</v>
      </c>
      <c r="H259" s="59">
        <f t="shared" si="100"/>
        <v>-469.86483960949602</v>
      </c>
      <c r="I259" s="62">
        <f t="shared" si="89"/>
        <v>474.01874251398158</v>
      </c>
      <c r="J259" s="31">
        <f t="shared" si="90"/>
        <v>455.32449931511513</v>
      </c>
      <c r="K259" s="31">
        <f t="shared" si="91"/>
        <v>437.82311479097677</v>
      </c>
      <c r="L259" s="31">
        <f t="shared" si="92"/>
        <v>420.63812838581919</v>
      </c>
      <c r="M259" s="31">
        <f t="shared" si="93"/>
        <v>404.23214601917289</v>
      </c>
      <c r="N259" s="59">
        <f t="shared" si="94"/>
        <v>86.037921368882223</v>
      </c>
      <c r="O259" s="82">
        <f t="shared" si="82"/>
        <v>-65.632693590323157</v>
      </c>
      <c r="P259" s="31">
        <f>Taulukko5[[#This Row],[Tasaus 2023, €/asukas]]*Taulukko5[[#This Row],[Asukasluku 31.12.2022]]</f>
        <v>1660961.6737689914</v>
      </c>
      <c r="Q259" s="31">
        <f>Taulukko5[[#This Row],[Tasaus 2024, €/asukas]]*Taulukko5[[#This Row],[Asukasluku 31.12.2022]]</f>
        <v>1595457.0456001635</v>
      </c>
      <c r="R259" s="31">
        <f>Taulukko5[[#This Row],[Tasaus 2025, €/asukas]]*Taulukko5[[#This Row],[Asukasluku 31.12.2022]]</f>
        <v>1534132.1942275825</v>
      </c>
      <c r="S259" s="31">
        <f>Taulukko5[[#This Row],[Tasaus 2026, €/asukas]]*Taulukko5[[#This Row],[Asukasluku 31.12.2022]]</f>
        <v>1473916.0018639104</v>
      </c>
      <c r="T259" s="31">
        <f>Taulukko5[[#This Row],[Tasaus 2027, €/asukas]]*Taulukko5[[#This Row],[Asukasluku 31.12.2022]]</f>
        <v>1416429.4396511817</v>
      </c>
      <c r="U259" s="62">
        <f t="shared" si="95"/>
        <v>4.1539029044855624</v>
      </c>
      <c r="V259" s="31">
        <f t="shared" si="96"/>
        <v>-14.540340294380883</v>
      </c>
      <c r="W259" s="31">
        <f t="shared" si="97"/>
        <v>-32.041724818519242</v>
      </c>
      <c r="X259" s="31">
        <f t="shared" si="98"/>
        <v>-49.22671122367683</v>
      </c>
      <c r="Y259" s="94">
        <f t="shared" si="99"/>
        <v>-65.632693590323129</v>
      </c>
      <c r="Z259" s="105">
        <v>19</v>
      </c>
      <c r="AA259" s="33">
        <f t="shared" si="101"/>
        <v>6.3599999999999994</v>
      </c>
      <c r="AB259" s="32">
        <f t="shared" si="83"/>
        <v>-12.64</v>
      </c>
      <c r="AC259" s="31">
        <v>149.89186914070916</v>
      </c>
      <c r="AD259" s="15">
        <f t="shared" si="84"/>
        <v>-2.7712663323893418E-2</v>
      </c>
      <c r="AE259" s="15">
        <f t="shared" si="85"/>
        <v>9.7005530571717111E-2</v>
      </c>
      <c r="AF259" s="15">
        <f t="shared" si="86"/>
        <v>0.2137655965077096</v>
      </c>
      <c r="AG259" s="15">
        <f t="shared" si="87"/>
        <v>0.32841482000245026</v>
      </c>
      <c r="AH259" s="106">
        <f t="shared" si="88"/>
        <v>0.4378669367896883</v>
      </c>
    </row>
    <row r="260" spans="1:34" ht="15.75" x14ac:dyDescent="0.25">
      <c r="A260" s="24">
        <v>783</v>
      </c>
      <c r="B260" s="25" t="s">
        <v>253</v>
      </c>
      <c r="C260" s="24">
        <v>4</v>
      </c>
      <c r="D260" s="24">
        <v>24</v>
      </c>
      <c r="E260" s="30">
        <f>'Tasapainon muutos, pl. tasaus'!D253</f>
        <v>6419</v>
      </c>
      <c r="F260" s="62">
        <v>158.92652661055743</v>
      </c>
      <c r="G260" s="31">
        <v>178.26136241016192</v>
      </c>
      <c r="H260" s="59">
        <f t="shared" si="100"/>
        <v>19.334835799604491</v>
      </c>
      <c r="I260" s="62">
        <f t="shared" si="89"/>
        <v>-15.180932895118957</v>
      </c>
      <c r="J260" s="31">
        <f t="shared" si="90"/>
        <v>-3.875176093985349</v>
      </c>
      <c r="K260" s="31">
        <f t="shared" si="91"/>
        <v>-2.0417248185192354</v>
      </c>
      <c r="L260" s="31">
        <f t="shared" si="92"/>
        <v>-4.2267112236768547</v>
      </c>
      <c r="M260" s="31">
        <f t="shared" si="93"/>
        <v>-5.6326935903231243</v>
      </c>
      <c r="N260" s="59">
        <f t="shared" si="94"/>
        <v>172.62866881983879</v>
      </c>
      <c r="O260" s="82">
        <f t="shared" si="82"/>
        <v>13.702142209281362</v>
      </c>
      <c r="P260" s="31">
        <f>Taulukko5[[#This Row],[Tasaus 2023, €/asukas]]*Taulukko5[[#This Row],[Asukasluku 31.12.2022]]</f>
        <v>-97446.40825376859</v>
      </c>
      <c r="Q260" s="31">
        <f>Taulukko5[[#This Row],[Tasaus 2024, €/asukas]]*Taulukko5[[#This Row],[Asukasluku 31.12.2022]]</f>
        <v>-24874.755347291954</v>
      </c>
      <c r="R260" s="31">
        <f>Taulukko5[[#This Row],[Tasaus 2025, €/asukas]]*Taulukko5[[#This Row],[Asukasluku 31.12.2022]]</f>
        <v>-13105.831610074973</v>
      </c>
      <c r="S260" s="31">
        <f>Taulukko5[[#This Row],[Tasaus 2026, €/asukas]]*Taulukko5[[#This Row],[Asukasluku 31.12.2022]]</f>
        <v>-27131.259344781731</v>
      </c>
      <c r="T260" s="31">
        <f>Taulukko5[[#This Row],[Tasaus 2027, €/asukas]]*Taulukko5[[#This Row],[Asukasluku 31.12.2022]]</f>
        <v>-36156.260156284137</v>
      </c>
      <c r="U260" s="62">
        <f t="shared" si="95"/>
        <v>4.153902904485534</v>
      </c>
      <c r="V260" s="31">
        <f t="shared" si="96"/>
        <v>15.459659705619142</v>
      </c>
      <c r="W260" s="31">
        <f t="shared" si="97"/>
        <v>17.293110981085256</v>
      </c>
      <c r="X260" s="31">
        <f t="shared" si="98"/>
        <v>15.108124575927636</v>
      </c>
      <c r="Y260" s="94">
        <f t="shared" si="99"/>
        <v>13.702142209281366</v>
      </c>
      <c r="Z260" s="105">
        <v>21.5</v>
      </c>
      <c r="AA260" s="33">
        <f t="shared" si="101"/>
        <v>8.86</v>
      </c>
      <c r="AB260" s="32">
        <f t="shared" si="83"/>
        <v>-12.64</v>
      </c>
      <c r="AC260" s="31">
        <v>186.76089913817833</v>
      </c>
      <c r="AD260" s="15">
        <f t="shared" si="84"/>
        <v>-2.2241823227742097E-2</v>
      </c>
      <c r="AE260" s="15">
        <f t="shared" si="85"/>
        <v>-8.2777817931691589E-2</v>
      </c>
      <c r="AF260" s="15">
        <f t="shared" si="86"/>
        <v>-9.2594922496548077E-2</v>
      </c>
      <c r="AG260" s="15">
        <f t="shared" si="87"/>
        <v>-8.0895544226040728E-2</v>
      </c>
      <c r="AH260" s="106">
        <f t="shared" si="88"/>
        <v>-7.3367296219448999E-2</v>
      </c>
    </row>
    <row r="261" spans="1:34" ht="15.75" x14ac:dyDescent="0.25">
      <c r="A261" s="24">
        <v>785</v>
      </c>
      <c r="B261" s="25" t="s">
        <v>254</v>
      </c>
      <c r="C261" s="24">
        <v>17</v>
      </c>
      <c r="D261" s="24">
        <v>25</v>
      </c>
      <c r="E261" s="30">
        <f>'Tasapainon muutos, pl. tasaus'!D254</f>
        <v>2626</v>
      </c>
      <c r="F261" s="62">
        <v>483.24592799121785</v>
      </c>
      <c r="G261" s="31">
        <v>88.553675172478805</v>
      </c>
      <c r="H261" s="59">
        <f t="shared" si="100"/>
        <v>-394.69225281873906</v>
      </c>
      <c r="I261" s="62">
        <f t="shared" si="89"/>
        <v>398.84615572322457</v>
      </c>
      <c r="J261" s="31">
        <f t="shared" si="90"/>
        <v>380.15191252435818</v>
      </c>
      <c r="K261" s="31">
        <f t="shared" si="91"/>
        <v>362.65052800021982</v>
      </c>
      <c r="L261" s="31">
        <f t="shared" si="92"/>
        <v>345.46554159506223</v>
      </c>
      <c r="M261" s="31">
        <f t="shared" si="93"/>
        <v>329.05955922841594</v>
      </c>
      <c r="N261" s="59">
        <f t="shared" si="94"/>
        <v>417.61323440089473</v>
      </c>
      <c r="O261" s="82">
        <f t="shared" si="82"/>
        <v>-65.632693590323129</v>
      </c>
      <c r="P261" s="31">
        <f>Taulukko5[[#This Row],[Tasaus 2023, €/asukas]]*Taulukko5[[#This Row],[Asukasluku 31.12.2022]]</f>
        <v>1047370.0049291877</v>
      </c>
      <c r="Q261" s="31">
        <f>Taulukko5[[#This Row],[Tasaus 2024, €/asukas]]*Taulukko5[[#This Row],[Asukasluku 31.12.2022]]</f>
        <v>998278.92228896462</v>
      </c>
      <c r="R261" s="31">
        <f>Taulukko5[[#This Row],[Tasaus 2025, €/asukas]]*Taulukko5[[#This Row],[Asukasluku 31.12.2022]]</f>
        <v>952320.28652857721</v>
      </c>
      <c r="S261" s="31">
        <f>Taulukko5[[#This Row],[Tasaus 2026, €/asukas]]*Taulukko5[[#This Row],[Asukasluku 31.12.2022]]</f>
        <v>907192.51222863339</v>
      </c>
      <c r="T261" s="31">
        <f>Taulukko5[[#This Row],[Tasaus 2027, €/asukas]]*Taulukko5[[#This Row],[Asukasluku 31.12.2022]]</f>
        <v>864110.40253382025</v>
      </c>
      <c r="U261" s="62">
        <f t="shared" si="95"/>
        <v>4.1539029044855056</v>
      </c>
      <c r="V261" s="31">
        <f t="shared" si="96"/>
        <v>-14.540340294380883</v>
      </c>
      <c r="W261" s="31">
        <f t="shared" si="97"/>
        <v>-32.041724818519242</v>
      </c>
      <c r="X261" s="31">
        <f t="shared" si="98"/>
        <v>-49.22671122367683</v>
      </c>
      <c r="Y261" s="94">
        <f t="shared" si="99"/>
        <v>-65.632693590323129</v>
      </c>
      <c r="Z261" s="105">
        <v>21</v>
      </c>
      <c r="AA261" s="33">
        <f t="shared" si="101"/>
        <v>8.36</v>
      </c>
      <c r="AB261" s="32">
        <f t="shared" si="83"/>
        <v>-12.64</v>
      </c>
      <c r="AC261" s="31">
        <v>144.67908843987664</v>
      </c>
      <c r="AD261" s="15">
        <f t="shared" si="84"/>
        <v>-2.8711149270281146E-2</v>
      </c>
      <c r="AE261" s="15">
        <f t="shared" si="85"/>
        <v>0.10050063524158379</v>
      </c>
      <c r="AF261" s="15">
        <f t="shared" si="86"/>
        <v>0.221467560820544</v>
      </c>
      <c r="AG261" s="15">
        <f t="shared" si="87"/>
        <v>0.34024759040511693</v>
      </c>
      <c r="AH261" s="106">
        <f t="shared" si="88"/>
        <v>0.45364326177378211</v>
      </c>
    </row>
    <row r="262" spans="1:34" ht="15.75" x14ac:dyDescent="0.25">
      <c r="A262" s="24">
        <v>790</v>
      </c>
      <c r="B262" s="25" t="s">
        <v>255</v>
      </c>
      <c r="C262" s="24">
        <v>6</v>
      </c>
      <c r="D262" s="24">
        <v>22</v>
      </c>
      <c r="E262" s="30">
        <f>'Tasapainon muutos, pl. tasaus'!D255</f>
        <v>23734</v>
      </c>
      <c r="F262" s="62">
        <v>232.3567122834167</v>
      </c>
      <c r="G262" s="31">
        <v>181.96823402101541</v>
      </c>
      <c r="H262" s="59">
        <f t="shared" si="100"/>
        <v>-50.388478262401293</v>
      </c>
      <c r="I262" s="62">
        <f t="shared" si="89"/>
        <v>54.542381166886827</v>
      </c>
      <c r="J262" s="31">
        <f t="shared" si="90"/>
        <v>35.848137968020431</v>
      </c>
      <c r="K262" s="31">
        <f t="shared" si="91"/>
        <v>18.346753443882058</v>
      </c>
      <c r="L262" s="31">
        <f t="shared" si="92"/>
        <v>1.1617670387244381</v>
      </c>
      <c r="M262" s="31">
        <f t="shared" si="93"/>
        <v>-5.6326935903231243</v>
      </c>
      <c r="N262" s="59">
        <f t="shared" si="94"/>
        <v>176.33554043069228</v>
      </c>
      <c r="O262" s="82">
        <f t="shared" si="82"/>
        <v>-56.021171852724422</v>
      </c>
      <c r="P262" s="31">
        <f>Taulukko5[[#This Row],[Tasaus 2023, €/asukas]]*Taulukko5[[#This Row],[Asukasluku 31.12.2022]]</f>
        <v>1294508.8746148921</v>
      </c>
      <c r="Q262" s="31">
        <f>Taulukko5[[#This Row],[Tasaus 2024, €/asukas]]*Taulukko5[[#This Row],[Asukasluku 31.12.2022]]</f>
        <v>850819.70653299696</v>
      </c>
      <c r="R262" s="31">
        <f>Taulukko5[[#This Row],[Tasaus 2025, €/asukas]]*Taulukko5[[#This Row],[Asukasluku 31.12.2022]]</f>
        <v>435441.84623709676</v>
      </c>
      <c r="S262" s="31">
        <f>Taulukko5[[#This Row],[Tasaus 2026, €/asukas]]*Taulukko5[[#This Row],[Asukasluku 31.12.2022]]</f>
        <v>27573.378897085815</v>
      </c>
      <c r="T262" s="31">
        <f>Taulukko5[[#This Row],[Tasaus 2027, €/asukas]]*Taulukko5[[#This Row],[Asukasluku 31.12.2022]]</f>
        <v>-133686.34967272903</v>
      </c>
      <c r="U262" s="62">
        <f t="shared" si="95"/>
        <v>4.153902904485534</v>
      </c>
      <c r="V262" s="31">
        <f t="shared" si="96"/>
        <v>-14.540340294380862</v>
      </c>
      <c r="W262" s="31">
        <f t="shared" si="97"/>
        <v>-32.041724818519235</v>
      </c>
      <c r="X262" s="31">
        <f t="shared" si="98"/>
        <v>-49.226711223676858</v>
      </c>
      <c r="Y262" s="94">
        <f t="shared" si="99"/>
        <v>-56.021171852724414</v>
      </c>
      <c r="Z262" s="105">
        <v>21.5</v>
      </c>
      <c r="AA262" s="33">
        <f t="shared" si="101"/>
        <v>8.86</v>
      </c>
      <c r="AB262" s="32">
        <f t="shared" si="83"/>
        <v>-12.64</v>
      </c>
      <c r="AC262" s="31">
        <v>163.63293345051997</v>
      </c>
      <c r="AD262" s="15">
        <f t="shared" si="84"/>
        <v>-2.538549433107614E-2</v>
      </c>
      <c r="AE262" s="15">
        <f t="shared" si="85"/>
        <v>8.8859497827053449E-2</v>
      </c>
      <c r="AF262" s="15">
        <f t="shared" si="86"/>
        <v>0.19581464527254319</v>
      </c>
      <c r="AG262" s="15">
        <f t="shared" si="87"/>
        <v>0.30083620812531753</v>
      </c>
      <c r="AH262" s="106">
        <f t="shared" si="88"/>
        <v>0.34235878237594719</v>
      </c>
    </row>
    <row r="263" spans="1:34" ht="15.75" x14ac:dyDescent="0.25">
      <c r="A263" s="24">
        <v>791</v>
      </c>
      <c r="B263" s="25" t="s">
        <v>256</v>
      </c>
      <c r="C263" s="24">
        <v>17</v>
      </c>
      <c r="D263" s="24">
        <v>24</v>
      </c>
      <c r="E263" s="30">
        <f>'Tasapainon muutos, pl. tasaus'!D256</f>
        <v>5029</v>
      </c>
      <c r="F263" s="62">
        <v>167.12555054230751</v>
      </c>
      <c r="G263" s="31">
        <v>187.42719555215911</v>
      </c>
      <c r="H263" s="59">
        <f t="shared" si="100"/>
        <v>20.301645009851597</v>
      </c>
      <c r="I263" s="62">
        <f t="shared" si="89"/>
        <v>-16.147742105366063</v>
      </c>
      <c r="J263" s="31">
        <f t="shared" si="90"/>
        <v>-4.8419853042324554</v>
      </c>
      <c r="K263" s="31">
        <f t="shared" si="91"/>
        <v>-2.0417248185192354</v>
      </c>
      <c r="L263" s="31">
        <f t="shared" si="92"/>
        <v>-4.2267112236768547</v>
      </c>
      <c r="M263" s="31">
        <f t="shared" si="93"/>
        <v>-5.6326935903231243</v>
      </c>
      <c r="N263" s="59">
        <f t="shared" si="94"/>
        <v>181.79450196183598</v>
      </c>
      <c r="O263" s="82">
        <f t="shared" si="82"/>
        <v>14.668951419528469</v>
      </c>
      <c r="P263" s="31">
        <f>Taulukko5[[#This Row],[Tasaus 2023, €/asukas]]*Taulukko5[[#This Row],[Asukasluku 31.12.2022]]</f>
        <v>-81206.995047885939</v>
      </c>
      <c r="Q263" s="31">
        <f>Taulukko5[[#This Row],[Tasaus 2024, €/asukas]]*Taulukko5[[#This Row],[Asukasluku 31.12.2022]]</f>
        <v>-24350.344094985019</v>
      </c>
      <c r="R263" s="31">
        <f>Taulukko5[[#This Row],[Tasaus 2025, €/asukas]]*Taulukko5[[#This Row],[Asukasluku 31.12.2022]]</f>
        <v>-10267.834112333234</v>
      </c>
      <c r="S263" s="31">
        <f>Taulukko5[[#This Row],[Tasaus 2026, €/asukas]]*Taulukko5[[#This Row],[Asukasluku 31.12.2022]]</f>
        <v>-21256.130743870901</v>
      </c>
      <c r="T263" s="31">
        <f>Taulukko5[[#This Row],[Tasaus 2027, €/asukas]]*Taulukko5[[#This Row],[Asukasluku 31.12.2022]]</f>
        <v>-28326.816065734991</v>
      </c>
      <c r="U263" s="62">
        <f t="shared" si="95"/>
        <v>4.153902904485534</v>
      </c>
      <c r="V263" s="31">
        <f t="shared" si="96"/>
        <v>15.459659705619142</v>
      </c>
      <c r="W263" s="31">
        <f t="shared" si="97"/>
        <v>18.259920191332363</v>
      </c>
      <c r="X263" s="31">
        <f t="shared" si="98"/>
        <v>16.074933786174743</v>
      </c>
      <c r="Y263" s="94">
        <f t="shared" si="99"/>
        <v>14.668951419528472</v>
      </c>
      <c r="Z263" s="105">
        <v>21.75</v>
      </c>
      <c r="AA263" s="33">
        <f t="shared" si="101"/>
        <v>9.11</v>
      </c>
      <c r="AB263" s="32">
        <f t="shared" si="83"/>
        <v>-12.64</v>
      </c>
      <c r="AC263" s="31">
        <v>138.9670668142804</v>
      </c>
      <c r="AD263" s="15">
        <f t="shared" si="84"/>
        <v>-2.9891275679272484E-2</v>
      </c>
      <c r="AE263" s="15">
        <f t="shared" si="85"/>
        <v>-0.11124693108965074</v>
      </c>
      <c r="AF263" s="15">
        <f t="shared" si="86"/>
        <v>-0.13139746423327367</v>
      </c>
      <c r="AG263" s="15">
        <f t="shared" si="87"/>
        <v>-0.1156744123243081</v>
      </c>
      <c r="AH263" s="106">
        <f t="shared" si="88"/>
        <v>-0.10555703416502618</v>
      </c>
    </row>
    <row r="264" spans="1:34" ht="15.75" x14ac:dyDescent="0.25">
      <c r="A264" s="24">
        <v>831</v>
      </c>
      <c r="B264" s="25" t="s">
        <v>257</v>
      </c>
      <c r="C264" s="24">
        <v>9</v>
      </c>
      <c r="D264" s="24">
        <v>25</v>
      </c>
      <c r="E264" s="30">
        <f>'Tasapainon muutos, pl. tasaus'!D257</f>
        <v>4559</v>
      </c>
      <c r="F264" s="62">
        <v>-95.513339850288375</v>
      </c>
      <c r="G264" s="31">
        <v>-151.85890555979955</v>
      </c>
      <c r="H264" s="59">
        <f t="shared" si="100"/>
        <v>-56.345565709511177</v>
      </c>
      <c r="I264" s="62">
        <f t="shared" si="89"/>
        <v>60.499468613996711</v>
      </c>
      <c r="J264" s="31">
        <f t="shared" si="90"/>
        <v>41.805225415130316</v>
      </c>
      <c r="K264" s="31">
        <f t="shared" si="91"/>
        <v>24.303840890991943</v>
      </c>
      <c r="L264" s="31">
        <f t="shared" si="92"/>
        <v>7.1188544858343228</v>
      </c>
      <c r="M264" s="31">
        <f t="shared" si="93"/>
        <v>-5.6326935903231243</v>
      </c>
      <c r="N264" s="59">
        <f t="shared" si="94"/>
        <v>-157.49159915012268</v>
      </c>
      <c r="O264" s="82">
        <f t="shared" si="82"/>
        <v>-61.978259299834306</v>
      </c>
      <c r="P264" s="31">
        <f>Taulukko5[[#This Row],[Tasaus 2023, €/asukas]]*Taulukko5[[#This Row],[Asukasluku 31.12.2022]]</f>
        <v>275817.07741121098</v>
      </c>
      <c r="Q264" s="31">
        <f>Taulukko5[[#This Row],[Tasaus 2024, €/asukas]]*Taulukko5[[#This Row],[Asukasluku 31.12.2022]]</f>
        <v>190590.02266757912</v>
      </c>
      <c r="R264" s="31">
        <f>Taulukko5[[#This Row],[Tasaus 2025, €/asukas]]*Taulukko5[[#This Row],[Asukasluku 31.12.2022]]</f>
        <v>110801.21062203226</v>
      </c>
      <c r="S264" s="31">
        <f>Taulukko5[[#This Row],[Tasaus 2026, €/asukas]]*Taulukko5[[#This Row],[Asukasluku 31.12.2022]]</f>
        <v>32454.857600918676</v>
      </c>
      <c r="T264" s="31">
        <f>Taulukko5[[#This Row],[Tasaus 2027, €/asukas]]*Taulukko5[[#This Row],[Asukasluku 31.12.2022]]</f>
        <v>-25679.450078283124</v>
      </c>
      <c r="U264" s="62">
        <f t="shared" si="95"/>
        <v>4.153902904485534</v>
      </c>
      <c r="V264" s="31">
        <f t="shared" si="96"/>
        <v>-14.540340294380862</v>
      </c>
      <c r="W264" s="31">
        <f t="shared" si="97"/>
        <v>-32.041724818519235</v>
      </c>
      <c r="X264" s="31">
        <f t="shared" si="98"/>
        <v>-49.226711223676858</v>
      </c>
      <c r="Y264" s="94">
        <f t="shared" si="99"/>
        <v>-61.978259299834299</v>
      </c>
      <c r="Z264" s="105">
        <v>21</v>
      </c>
      <c r="AA264" s="33">
        <f t="shared" si="101"/>
        <v>8.36</v>
      </c>
      <c r="AB264" s="32">
        <f t="shared" si="83"/>
        <v>-12.64</v>
      </c>
      <c r="AC264" s="31">
        <v>198.41373677066903</v>
      </c>
      <c r="AD264" s="15">
        <f t="shared" si="84"/>
        <v>-2.0935561076029261E-2</v>
      </c>
      <c r="AE264" s="15">
        <f t="shared" si="85"/>
        <v>7.3282931570342366E-2</v>
      </c>
      <c r="AF264" s="15">
        <f t="shared" si="86"/>
        <v>0.16148944795870543</v>
      </c>
      <c r="AG264" s="15">
        <f t="shared" si="87"/>
        <v>0.24810132617266403</v>
      </c>
      <c r="AH264" s="106">
        <f t="shared" si="88"/>
        <v>0.31236879214401436</v>
      </c>
    </row>
    <row r="265" spans="1:34" ht="15.75" x14ac:dyDescent="0.25">
      <c r="A265" s="24">
        <v>832</v>
      </c>
      <c r="B265" s="25" t="s">
        <v>258</v>
      </c>
      <c r="C265" s="24">
        <v>17</v>
      </c>
      <c r="D265" s="24">
        <v>25</v>
      </c>
      <c r="E265" s="30">
        <f>'Tasapainon muutos, pl. tasaus'!D258</f>
        <v>3825</v>
      </c>
      <c r="F265" s="62">
        <v>354.68352713117605</v>
      </c>
      <c r="G265" s="31">
        <v>80.714919884280832</v>
      </c>
      <c r="H265" s="59">
        <f t="shared" si="100"/>
        <v>-273.9686072468952</v>
      </c>
      <c r="I265" s="62">
        <f t="shared" si="89"/>
        <v>278.12251015138077</v>
      </c>
      <c r="J265" s="31">
        <f t="shared" si="90"/>
        <v>259.42826695251432</v>
      </c>
      <c r="K265" s="31">
        <f t="shared" si="91"/>
        <v>241.92688242837596</v>
      </c>
      <c r="L265" s="31">
        <f t="shared" si="92"/>
        <v>224.74189602321835</v>
      </c>
      <c r="M265" s="31">
        <f t="shared" si="93"/>
        <v>208.33591365657207</v>
      </c>
      <c r="N265" s="59">
        <f t="shared" si="94"/>
        <v>289.05083354085292</v>
      </c>
      <c r="O265" s="82">
        <f t="shared" si="82"/>
        <v>-65.632693590323129</v>
      </c>
      <c r="P265" s="31">
        <f>Taulukko5[[#This Row],[Tasaus 2023, €/asukas]]*Taulukko5[[#This Row],[Asukasluku 31.12.2022]]</f>
        <v>1063818.6013290314</v>
      </c>
      <c r="Q265" s="31">
        <f>Taulukko5[[#This Row],[Tasaus 2024, €/asukas]]*Taulukko5[[#This Row],[Asukasluku 31.12.2022]]</f>
        <v>992313.12109336723</v>
      </c>
      <c r="R265" s="31">
        <f>Taulukko5[[#This Row],[Tasaus 2025, €/asukas]]*Taulukko5[[#This Row],[Asukasluku 31.12.2022]]</f>
        <v>925370.32528853801</v>
      </c>
      <c r="S265" s="31">
        <f>Taulukko5[[#This Row],[Tasaus 2026, €/asukas]]*Taulukko5[[#This Row],[Asukasluku 31.12.2022]]</f>
        <v>859637.75228881021</v>
      </c>
      <c r="T265" s="31">
        <f>Taulukko5[[#This Row],[Tasaus 2027, €/asukas]]*Taulukko5[[#This Row],[Asukasluku 31.12.2022]]</f>
        <v>796884.86973638821</v>
      </c>
      <c r="U265" s="62">
        <f t="shared" si="95"/>
        <v>4.1539029044855624</v>
      </c>
      <c r="V265" s="31">
        <f t="shared" si="96"/>
        <v>-14.540340294380883</v>
      </c>
      <c r="W265" s="31">
        <f t="shared" si="97"/>
        <v>-32.041724818519242</v>
      </c>
      <c r="X265" s="31">
        <f t="shared" si="98"/>
        <v>-49.226711223676858</v>
      </c>
      <c r="Y265" s="94">
        <f t="shared" si="99"/>
        <v>-65.632693590323129</v>
      </c>
      <c r="Z265" s="105">
        <v>20.5</v>
      </c>
      <c r="AA265" s="33">
        <f t="shared" si="101"/>
        <v>7.8599999999999994</v>
      </c>
      <c r="AB265" s="32">
        <f t="shared" si="83"/>
        <v>-12.64</v>
      </c>
      <c r="AC265" s="31">
        <v>142.23320138718415</v>
      </c>
      <c r="AD265" s="15">
        <f t="shared" si="84"/>
        <v>-2.9204875261001104E-2</v>
      </c>
      <c r="AE265" s="15">
        <f t="shared" si="85"/>
        <v>0.10222887590640305</v>
      </c>
      <c r="AF265" s="15">
        <f t="shared" si="86"/>
        <v>0.22527598694271073</v>
      </c>
      <c r="AG265" s="15">
        <f t="shared" si="87"/>
        <v>0.34609859543042254</v>
      </c>
      <c r="AH265" s="106">
        <f t="shared" si="88"/>
        <v>0.46144425457779881</v>
      </c>
    </row>
    <row r="266" spans="1:34" ht="15.75" x14ac:dyDescent="0.25">
      <c r="A266" s="24">
        <v>833</v>
      </c>
      <c r="B266" s="25" t="s">
        <v>259</v>
      </c>
      <c r="C266" s="24">
        <v>2</v>
      </c>
      <c r="D266" s="24">
        <v>26</v>
      </c>
      <c r="E266" s="30">
        <f>'Tasapainon muutos, pl. tasaus'!D259</f>
        <v>1691</v>
      </c>
      <c r="F266" s="62">
        <v>-159.08688904634951</v>
      </c>
      <c r="G266" s="31">
        <v>-509.38421014429133</v>
      </c>
      <c r="H266" s="59">
        <f t="shared" si="100"/>
        <v>-350.29732109794179</v>
      </c>
      <c r="I266" s="62">
        <f t="shared" si="89"/>
        <v>354.45122400242735</v>
      </c>
      <c r="J266" s="31">
        <f t="shared" si="90"/>
        <v>335.75698080356091</v>
      </c>
      <c r="K266" s="31">
        <f t="shared" si="91"/>
        <v>318.25559627942255</v>
      </c>
      <c r="L266" s="31">
        <f t="shared" si="92"/>
        <v>301.07060987426496</v>
      </c>
      <c r="M266" s="31">
        <f t="shared" si="93"/>
        <v>284.66462750761866</v>
      </c>
      <c r="N266" s="59">
        <f t="shared" si="94"/>
        <v>-224.71958263667267</v>
      </c>
      <c r="O266" s="82">
        <f t="shared" si="82"/>
        <v>-65.632693590323157</v>
      </c>
      <c r="P266" s="31">
        <f>Taulukko5[[#This Row],[Tasaus 2023, €/asukas]]*Taulukko5[[#This Row],[Asukasluku 31.12.2022]]</f>
        <v>599377.01978810469</v>
      </c>
      <c r="Q266" s="31">
        <f>Taulukko5[[#This Row],[Tasaus 2024, €/asukas]]*Taulukko5[[#This Row],[Asukasluku 31.12.2022]]</f>
        <v>567765.05453882145</v>
      </c>
      <c r="R266" s="31">
        <f>Taulukko5[[#This Row],[Tasaus 2025, €/asukas]]*Taulukko5[[#This Row],[Asukasluku 31.12.2022]]</f>
        <v>538170.2133085035</v>
      </c>
      <c r="S266" s="31">
        <f>Taulukko5[[#This Row],[Tasaus 2026, €/asukas]]*Taulukko5[[#This Row],[Asukasluku 31.12.2022]]</f>
        <v>509110.40129738202</v>
      </c>
      <c r="T266" s="31">
        <f>Taulukko5[[#This Row],[Tasaus 2027, €/asukas]]*Taulukko5[[#This Row],[Asukasluku 31.12.2022]]</f>
        <v>481367.88511538313</v>
      </c>
      <c r="U266" s="62">
        <f t="shared" si="95"/>
        <v>4.1539029044855624</v>
      </c>
      <c r="V266" s="31">
        <f t="shared" si="96"/>
        <v>-14.540340294380883</v>
      </c>
      <c r="W266" s="31">
        <f t="shared" si="97"/>
        <v>-32.041724818519242</v>
      </c>
      <c r="X266" s="31">
        <f t="shared" si="98"/>
        <v>-49.22671122367683</v>
      </c>
      <c r="Y266" s="94">
        <f t="shared" si="99"/>
        <v>-65.632693590323129</v>
      </c>
      <c r="Z266" s="105">
        <v>19.5</v>
      </c>
      <c r="AA266" s="33">
        <f t="shared" si="101"/>
        <v>6.8599999999999994</v>
      </c>
      <c r="AB266" s="32">
        <f t="shared" si="83"/>
        <v>-12.64</v>
      </c>
      <c r="AC266" s="31">
        <v>171.60191978419033</v>
      </c>
      <c r="AD266" s="15">
        <f t="shared" si="84"/>
        <v>-2.4206622569896571E-2</v>
      </c>
      <c r="AE266" s="15">
        <f t="shared" si="85"/>
        <v>8.4732969844784234E-2</v>
      </c>
      <c r="AF266" s="15">
        <f t="shared" si="86"/>
        <v>0.18672124914928395</v>
      </c>
      <c r="AG266" s="15">
        <f t="shared" si="87"/>
        <v>0.28686573719912478</v>
      </c>
      <c r="AH266" s="106">
        <f t="shared" si="88"/>
        <v>0.38247062546190619</v>
      </c>
    </row>
    <row r="267" spans="1:34" ht="15.75" x14ac:dyDescent="0.25">
      <c r="A267" s="24">
        <v>834</v>
      </c>
      <c r="B267" s="25" t="s">
        <v>260</v>
      </c>
      <c r="C267" s="24">
        <v>5</v>
      </c>
      <c r="D267" s="24">
        <v>24</v>
      </c>
      <c r="E267" s="30">
        <f>'Tasapainon muutos, pl. tasaus'!D260</f>
        <v>5879</v>
      </c>
      <c r="F267" s="62">
        <v>366.28020945572973</v>
      </c>
      <c r="G267" s="31">
        <v>192.26263665128894</v>
      </c>
      <c r="H267" s="59">
        <f t="shared" si="100"/>
        <v>-174.01757280444079</v>
      </c>
      <c r="I267" s="62">
        <f t="shared" si="89"/>
        <v>178.17147570892632</v>
      </c>
      <c r="J267" s="31">
        <f t="shared" si="90"/>
        <v>159.47723251005993</v>
      </c>
      <c r="K267" s="31">
        <f t="shared" si="91"/>
        <v>141.97584798592155</v>
      </c>
      <c r="L267" s="31">
        <f t="shared" si="92"/>
        <v>124.79086158076393</v>
      </c>
      <c r="M267" s="31">
        <f t="shared" si="93"/>
        <v>108.38487921411766</v>
      </c>
      <c r="N267" s="59">
        <f t="shared" si="94"/>
        <v>300.6475158654066</v>
      </c>
      <c r="O267" s="82">
        <f t="shared" si="82"/>
        <v>-65.632693590323129</v>
      </c>
      <c r="P267" s="31">
        <f>Taulukko5[[#This Row],[Tasaus 2023, €/asukas]]*Taulukko5[[#This Row],[Asukasluku 31.12.2022]]</f>
        <v>1047470.1056927779</v>
      </c>
      <c r="Q267" s="31">
        <f>Taulukko5[[#This Row],[Tasaus 2024, €/asukas]]*Taulukko5[[#This Row],[Asukasluku 31.12.2022]]</f>
        <v>937566.64992664231</v>
      </c>
      <c r="R267" s="31">
        <f>Taulukko5[[#This Row],[Tasaus 2025, €/asukas]]*Taulukko5[[#This Row],[Asukasluku 31.12.2022]]</f>
        <v>834676.01030923275</v>
      </c>
      <c r="S267" s="31">
        <f>Taulukko5[[#This Row],[Tasaus 2026, €/asukas]]*Taulukko5[[#This Row],[Asukasluku 31.12.2022]]</f>
        <v>733645.47523331118</v>
      </c>
      <c r="T267" s="31">
        <f>Taulukko5[[#This Row],[Tasaus 2027, €/asukas]]*Taulukko5[[#This Row],[Asukasluku 31.12.2022]]</f>
        <v>637194.70489979768</v>
      </c>
      <c r="U267" s="62">
        <f t="shared" si="95"/>
        <v>4.153902904485534</v>
      </c>
      <c r="V267" s="31">
        <f t="shared" si="96"/>
        <v>-14.540340294380854</v>
      </c>
      <c r="W267" s="31">
        <f t="shared" si="97"/>
        <v>-32.041724818519242</v>
      </c>
      <c r="X267" s="31">
        <f t="shared" si="98"/>
        <v>-49.226711223676858</v>
      </c>
      <c r="Y267" s="94">
        <f t="shared" si="99"/>
        <v>-65.632693590323129</v>
      </c>
      <c r="Z267" s="105">
        <v>21.250000000000004</v>
      </c>
      <c r="AA267" s="33">
        <f t="shared" si="101"/>
        <v>8.610000000000003</v>
      </c>
      <c r="AB267" s="32">
        <f t="shared" si="83"/>
        <v>-12.64</v>
      </c>
      <c r="AC267" s="31">
        <v>181.77523589379766</v>
      </c>
      <c r="AD267" s="15">
        <f t="shared" si="84"/>
        <v>-2.2851863643914925E-2</v>
      </c>
      <c r="AE267" s="15">
        <f t="shared" si="85"/>
        <v>7.9990765644645134E-2</v>
      </c>
      <c r="AF267" s="15">
        <f t="shared" si="86"/>
        <v>0.1762711221964231</v>
      </c>
      <c r="AG267" s="15">
        <f t="shared" si="87"/>
        <v>0.27081087795940262</v>
      </c>
      <c r="AH267" s="106">
        <f t="shared" si="88"/>
        <v>0.36106509925625452</v>
      </c>
    </row>
    <row r="268" spans="1:34" ht="15.75" x14ac:dyDescent="0.25">
      <c r="A268" s="24">
        <v>837</v>
      </c>
      <c r="B268" s="25" t="s">
        <v>261</v>
      </c>
      <c r="C268" s="24">
        <v>6</v>
      </c>
      <c r="D268" s="24">
        <v>20</v>
      </c>
      <c r="E268" s="30">
        <f>'Tasapainon muutos, pl. tasaus'!D261</f>
        <v>249009</v>
      </c>
      <c r="F268" s="62">
        <v>81.998287787366451</v>
      </c>
      <c r="G268" s="31">
        <v>107.690598473885</v>
      </c>
      <c r="H268" s="59">
        <f t="shared" si="100"/>
        <v>25.692310686518553</v>
      </c>
      <c r="I268" s="62">
        <f t="shared" si="89"/>
        <v>-21.538407782033019</v>
      </c>
      <c r="J268" s="31">
        <f t="shared" si="90"/>
        <v>-10.232650980899411</v>
      </c>
      <c r="K268" s="31">
        <f t="shared" si="91"/>
        <v>-2.0417248185192354</v>
      </c>
      <c r="L268" s="31">
        <f t="shared" si="92"/>
        <v>-4.2267112236768547</v>
      </c>
      <c r="M268" s="31">
        <f t="shared" si="93"/>
        <v>-5.6326935903231243</v>
      </c>
      <c r="N268" s="59">
        <f t="shared" si="94"/>
        <v>102.05790488356187</v>
      </c>
      <c r="O268" s="82">
        <f t="shared" si="82"/>
        <v>20.059617096195424</v>
      </c>
      <c r="P268" s="31">
        <f>Taulukko5[[#This Row],[Tasaus 2023, €/asukas]]*Taulukko5[[#This Row],[Asukasluku 31.12.2022]]</f>
        <v>-5363257.3833962604</v>
      </c>
      <c r="Q268" s="31">
        <f>Taulukko5[[#This Row],[Tasaus 2024, €/asukas]]*Taulukko5[[#This Row],[Asukasluku 31.12.2022]]</f>
        <v>-2548022.1881027813</v>
      </c>
      <c r="R268" s="31">
        <f>Taulukko5[[#This Row],[Tasaus 2025, €/asukas]]*Taulukko5[[#This Row],[Asukasluku 31.12.2022]]</f>
        <v>-508407.85533465625</v>
      </c>
      <c r="S268" s="31">
        <f>Taulukko5[[#This Row],[Tasaus 2026, €/asukas]]*Taulukko5[[#This Row],[Asukasluku 31.12.2022]]</f>
        <v>-1052489.13509655</v>
      </c>
      <c r="T268" s="31">
        <f>Taulukko5[[#This Row],[Tasaus 2027, €/asukas]]*Taulukko5[[#This Row],[Asukasluku 31.12.2022]]</f>
        <v>-1402591.3982327709</v>
      </c>
      <c r="U268" s="62">
        <f t="shared" si="95"/>
        <v>4.153902904485534</v>
      </c>
      <c r="V268" s="31">
        <f t="shared" si="96"/>
        <v>15.459659705619142</v>
      </c>
      <c r="W268" s="31">
        <f t="shared" si="97"/>
        <v>23.650585867999318</v>
      </c>
      <c r="X268" s="31">
        <f t="shared" si="98"/>
        <v>21.465599462841698</v>
      </c>
      <c r="Y268" s="94">
        <f t="shared" si="99"/>
        <v>20.059617096195428</v>
      </c>
      <c r="Z268" s="105">
        <v>20.25</v>
      </c>
      <c r="AA268" s="33">
        <f t="shared" si="101"/>
        <v>7.6099999999999994</v>
      </c>
      <c r="AB268" s="32">
        <f t="shared" si="83"/>
        <v>-12.64</v>
      </c>
      <c r="AC268" s="31">
        <v>195.7610064935042</v>
      </c>
      <c r="AD268" s="15">
        <f t="shared" si="84"/>
        <v>-2.1219255963640389E-2</v>
      </c>
      <c r="AE268" s="15">
        <f t="shared" si="85"/>
        <v>-7.8972109831955364E-2</v>
      </c>
      <c r="AF268" s="15">
        <f t="shared" si="86"/>
        <v>-0.12081356901270376</v>
      </c>
      <c r="AG268" s="15">
        <f t="shared" si="87"/>
        <v>-0.10965206936425297</v>
      </c>
      <c r="AH268" s="106">
        <f t="shared" si="88"/>
        <v>-0.10246993237062792</v>
      </c>
    </row>
    <row r="269" spans="1:34" ht="15.75" x14ac:dyDescent="0.25">
      <c r="A269" s="24">
        <v>844</v>
      </c>
      <c r="B269" s="25" t="s">
        <v>262</v>
      </c>
      <c r="C269" s="24">
        <v>11</v>
      </c>
      <c r="D269" s="24">
        <v>26</v>
      </c>
      <c r="E269" s="30">
        <f>'Tasapainon muutos, pl. tasaus'!D262</f>
        <v>1441</v>
      </c>
      <c r="F269" s="62">
        <v>-128.10996288202037</v>
      </c>
      <c r="G269" s="31">
        <v>-97.1321431230689</v>
      </c>
      <c r="H269" s="59">
        <f t="shared" si="100"/>
        <v>30.977819758951469</v>
      </c>
      <c r="I269" s="62">
        <f t="shared" si="89"/>
        <v>-26.823916854465935</v>
      </c>
      <c r="J269" s="31">
        <f t="shared" si="90"/>
        <v>-15.518160053332327</v>
      </c>
      <c r="K269" s="31">
        <f t="shared" si="91"/>
        <v>-3.0195445774707044</v>
      </c>
      <c r="L269" s="31">
        <f t="shared" si="92"/>
        <v>-4.2267112236768547</v>
      </c>
      <c r="M269" s="31">
        <f t="shared" si="93"/>
        <v>-5.6326935903231243</v>
      </c>
      <c r="N269" s="59">
        <f t="shared" si="94"/>
        <v>-102.76483671339203</v>
      </c>
      <c r="O269" s="82">
        <f t="shared" si="82"/>
        <v>25.34512616862834</v>
      </c>
      <c r="P269" s="31">
        <f>Taulukko5[[#This Row],[Tasaus 2023, €/asukas]]*Taulukko5[[#This Row],[Asukasluku 31.12.2022]]</f>
        <v>-38653.264187285415</v>
      </c>
      <c r="Q269" s="31">
        <f>Taulukko5[[#This Row],[Tasaus 2024, €/asukas]]*Taulukko5[[#This Row],[Asukasluku 31.12.2022]]</f>
        <v>-22361.668636851882</v>
      </c>
      <c r="R269" s="31">
        <f>Taulukko5[[#This Row],[Tasaus 2025, €/asukas]]*Taulukko5[[#This Row],[Asukasluku 31.12.2022]]</f>
        <v>-4351.163736135285</v>
      </c>
      <c r="S269" s="31">
        <f>Taulukko5[[#This Row],[Tasaus 2026, €/asukas]]*Taulukko5[[#This Row],[Asukasluku 31.12.2022]]</f>
        <v>-6090.6908733183473</v>
      </c>
      <c r="T269" s="31">
        <f>Taulukko5[[#This Row],[Tasaus 2027, €/asukas]]*Taulukko5[[#This Row],[Asukasluku 31.12.2022]]</f>
        <v>-8116.7114636556225</v>
      </c>
      <c r="U269" s="62">
        <f t="shared" si="95"/>
        <v>4.153902904485534</v>
      </c>
      <c r="V269" s="31">
        <f t="shared" si="96"/>
        <v>15.459659705619142</v>
      </c>
      <c r="W269" s="31">
        <f t="shared" si="97"/>
        <v>27.958275181480765</v>
      </c>
      <c r="X269" s="31">
        <f t="shared" si="98"/>
        <v>26.751108535274614</v>
      </c>
      <c r="Y269" s="94">
        <f t="shared" si="99"/>
        <v>25.345126168628344</v>
      </c>
      <c r="Z269" s="105">
        <v>21.5</v>
      </c>
      <c r="AA269" s="33">
        <f t="shared" si="101"/>
        <v>8.86</v>
      </c>
      <c r="AB269" s="32">
        <f t="shared" si="83"/>
        <v>-12.64</v>
      </c>
      <c r="AC269" s="31">
        <v>138.5736691371751</v>
      </c>
      <c r="AD269" s="15">
        <f t="shared" si="84"/>
        <v>-2.9976134213301048E-2</v>
      </c>
      <c r="AE269" s="15">
        <f t="shared" si="85"/>
        <v>-0.11156275071504032</v>
      </c>
      <c r="AF269" s="15">
        <f t="shared" si="86"/>
        <v>-0.20175748650924918</v>
      </c>
      <c r="AG269" s="15">
        <f t="shared" si="87"/>
        <v>-0.19304611548384054</v>
      </c>
      <c r="AH269" s="106">
        <f t="shared" si="88"/>
        <v>-0.18290001503488384</v>
      </c>
    </row>
    <row r="270" spans="1:34" ht="15.75" x14ac:dyDescent="0.25">
      <c r="A270" s="24">
        <v>845</v>
      </c>
      <c r="B270" s="25" t="s">
        <v>263</v>
      </c>
      <c r="C270" s="24">
        <v>19</v>
      </c>
      <c r="D270" s="24">
        <v>25</v>
      </c>
      <c r="E270" s="30">
        <f>'Tasapainon muutos, pl. tasaus'!D263</f>
        <v>2863</v>
      </c>
      <c r="F270" s="62">
        <v>517.3373021152114</v>
      </c>
      <c r="G270" s="31">
        <v>500.03975932462151</v>
      </c>
      <c r="H270" s="59">
        <f t="shared" si="100"/>
        <v>-17.297542790589887</v>
      </c>
      <c r="I270" s="62">
        <f t="shared" si="89"/>
        <v>21.451445695075421</v>
      </c>
      <c r="J270" s="31">
        <f t="shared" si="90"/>
        <v>2.7572024962090289</v>
      </c>
      <c r="K270" s="31">
        <f t="shared" si="91"/>
        <v>-2.0417248185192354</v>
      </c>
      <c r="L270" s="31">
        <f t="shared" si="92"/>
        <v>-4.2267112236768547</v>
      </c>
      <c r="M270" s="31">
        <f t="shared" si="93"/>
        <v>-5.6326935903231243</v>
      </c>
      <c r="N270" s="59">
        <f t="shared" si="94"/>
        <v>494.40706573429838</v>
      </c>
      <c r="O270" s="82">
        <f t="shared" ref="O270:O307" si="102">N270-F270</f>
        <v>-22.930236380913016</v>
      </c>
      <c r="P270" s="31">
        <f>Taulukko5[[#This Row],[Tasaus 2023, €/asukas]]*Taulukko5[[#This Row],[Asukasluku 31.12.2022]]</f>
        <v>61415.489025000927</v>
      </c>
      <c r="Q270" s="31">
        <f>Taulukko5[[#This Row],[Tasaus 2024, €/asukas]]*Taulukko5[[#This Row],[Asukasluku 31.12.2022]]</f>
        <v>7893.8707466464493</v>
      </c>
      <c r="R270" s="31">
        <f>Taulukko5[[#This Row],[Tasaus 2025, €/asukas]]*Taulukko5[[#This Row],[Asukasluku 31.12.2022]]</f>
        <v>-5845.4581554205706</v>
      </c>
      <c r="S270" s="31">
        <f>Taulukko5[[#This Row],[Tasaus 2026, €/asukas]]*Taulukko5[[#This Row],[Asukasluku 31.12.2022]]</f>
        <v>-12101.074233386835</v>
      </c>
      <c r="T270" s="31">
        <f>Taulukko5[[#This Row],[Tasaus 2027, €/asukas]]*Taulukko5[[#This Row],[Asukasluku 31.12.2022]]</f>
        <v>-16126.401749095105</v>
      </c>
      <c r="U270" s="62">
        <f t="shared" si="95"/>
        <v>4.153902904485534</v>
      </c>
      <c r="V270" s="31">
        <f t="shared" si="96"/>
        <v>-14.540340294380858</v>
      </c>
      <c r="W270" s="31">
        <f t="shared" si="97"/>
        <v>-19.339267609109122</v>
      </c>
      <c r="X270" s="31">
        <f t="shared" si="98"/>
        <v>-21.524254014266742</v>
      </c>
      <c r="Y270" s="94">
        <f t="shared" si="99"/>
        <v>-22.930236380913012</v>
      </c>
      <c r="Z270" s="105">
        <v>20</v>
      </c>
      <c r="AA270" s="33">
        <f t="shared" si="101"/>
        <v>7.3599999999999994</v>
      </c>
      <c r="AB270" s="32">
        <f t="shared" ref="AB270:AB307" si="103">AA270-Z270</f>
        <v>-12.64</v>
      </c>
      <c r="AC270" s="31">
        <v>159.64922505457693</v>
      </c>
      <c r="AD270" s="15">
        <f t="shared" ref="AD270:AD307" si="104">-U270/$AC270</f>
        <v>-2.6018935594992711E-2</v>
      </c>
      <c r="AE270" s="15">
        <f t="shared" ref="AE270:AE307" si="105">-V270/$AC270</f>
        <v>9.1076798458684438E-2</v>
      </c>
      <c r="AF270" s="15">
        <f t="shared" ref="AF270:AF307" si="106">-W270/$AC270</f>
        <v>0.12113599425551794</v>
      </c>
      <c r="AG270" s="15">
        <f t="shared" ref="AG270:AG307" si="107">-X270/$AC270</f>
        <v>0.13482216407194311</v>
      </c>
      <c r="AH270" s="106">
        <f t="shared" ref="AH270:AH307" si="108">-Y270/$AC270</f>
        <v>0.14362886116781456</v>
      </c>
    </row>
    <row r="271" spans="1:34" ht="15.75" x14ac:dyDescent="0.25">
      <c r="A271" s="24">
        <v>846</v>
      </c>
      <c r="B271" s="25" t="s">
        <v>264</v>
      </c>
      <c r="C271" s="24">
        <v>14</v>
      </c>
      <c r="D271" s="24">
        <v>24</v>
      </c>
      <c r="E271" s="30">
        <f>'Tasapainon muutos, pl. tasaus'!D264</f>
        <v>4862</v>
      </c>
      <c r="F271" s="62">
        <v>484.10442627300421</v>
      </c>
      <c r="G271" s="31">
        <v>400.04619978121679</v>
      </c>
      <c r="H271" s="59">
        <f t="shared" si="100"/>
        <v>-84.058226491787423</v>
      </c>
      <c r="I271" s="62">
        <f t="shared" ref="I271:I307" si="109">H271*(-1)+$H$14</f>
        <v>88.212129396272957</v>
      </c>
      <c r="J271" s="31">
        <f t="shared" ref="J271:J307" si="110">IF($H271&lt;-15,-$H271-15,IF($H271&gt;15,15-$H271,0))-$J$14</f>
        <v>69.517886197406568</v>
      </c>
      <c r="K271" s="31">
        <f t="shared" ref="K271:K307" si="111">IF($H271&lt;-30,-$H271-30,IF($H271&gt;30,30-$H271,0))-$K$14</f>
        <v>52.016501673268188</v>
      </c>
      <c r="L271" s="31">
        <f t="shared" ref="L271:L307" si="112">IF($H271&lt;-45,-$H271-45,IF($H271&gt;45,45-$H271,0))-$L$14</f>
        <v>34.831515268110564</v>
      </c>
      <c r="M271" s="31">
        <f t="shared" ref="M271:M307" si="113">IF($H271&lt;-60,-$H271-60,IF($H271&gt;60,60-$H271,0))-$M$14</f>
        <v>18.425532901464297</v>
      </c>
      <c r="N271" s="59">
        <f t="shared" ref="N271:N307" si="114">G271+M271</f>
        <v>418.47173268268108</v>
      </c>
      <c r="O271" s="82">
        <f t="shared" si="102"/>
        <v>-65.632693590323129</v>
      </c>
      <c r="P271" s="31">
        <f>Taulukko5[[#This Row],[Tasaus 2023, €/asukas]]*Taulukko5[[#This Row],[Asukasluku 31.12.2022]]</f>
        <v>428887.37312467914</v>
      </c>
      <c r="Q271" s="31">
        <f>Taulukko5[[#This Row],[Tasaus 2024, €/asukas]]*Taulukko5[[#This Row],[Asukasluku 31.12.2022]]</f>
        <v>337995.96269179072</v>
      </c>
      <c r="R271" s="31">
        <f>Taulukko5[[#This Row],[Tasaus 2025, €/asukas]]*Taulukko5[[#This Row],[Asukasluku 31.12.2022]]</f>
        <v>252904.23113542993</v>
      </c>
      <c r="S271" s="31">
        <f>Taulukko5[[#This Row],[Tasaus 2026, €/asukas]]*Taulukko5[[#This Row],[Asukasluku 31.12.2022]]</f>
        <v>169350.82723355357</v>
      </c>
      <c r="T271" s="31">
        <f>Taulukko5[[#This Row],[Tasaus 2027, €/asukas]]*Taulukko5[[#This Row],[Asukasluku 31.12.2022]]</f>
        <v>89584.940966919414</v>
      </c>
      <c r="U271" s="62">
        <f t="shared" si="95"/>
        <v>4.153902904485534</v>
      </c>
      <c r="V271" s="31">
        <f t="shared" si="96"/>
        <v>-14.540340294380854</v>
      </c>
      <c r="W271" s="31">
        <f t="shared" si="97"/>
        <v>-32.041724818519235</v>
      </c>
      <c r="X271" s="31">
        <f t="shared" si="98"/>
        <v>-49.226711223676858</v>
      </c>
      <c r="Y271" s="94">
        <f t="shared" si="99"/>
        <v>-65.632693590323129</v>
      </c>
      <c r="Z271" s="105">
        <v>22.5</v>
      </c>
      <c r="AA271" s="33">
        <f t="shared" si="101"/>
        <v>9.86</v>
      </c>
      <c r="AB271" s="32">
        <f t="shared" si="103"/>
        <v>-12.64</v>
      </c>
      <c r="AC271" s="31">
        <v>147.91431027167229</v>
      </c>
      <c r="AD271" s="15">
        <f t="shared" si="104"/>
        <v>-2.8083171241890758E-2</v>
      </c>
      <c r="AE271" s="15">
        <f t="shared" si="105"/>
        <v>9.8302458144007843E-2</v>
      </c>
      <c r="AF271" s="15">
        <f t="shared" si="106"/>
        <v>0.21662356238330568</v>
      </c>
      <c r="AG271" s="15">
        <f t="shared" si="107"/>
        <v>0.33280560300935585</v>
      </c>
      <c r="AH271" s="106">
        <f t="shared" si="108"/>
        <v>0.44372105355983754</v>
      </c>
    </row>
    <row r="272" spans="1:34" ht="15.75" x14ac:dyDescent="0.25">
      <c r="A272" s="24">
        <v>848</v>
      </c>
      <c r="B272" s="25" t="s">
        <v>265</v>
      </c>
      <c r="C272" s="24">
        <v>12</v>
      </c>
      <c r="D272" s="24">
        <v>25</v>
      </c>
      <c r="E272" s="30">
        <f>'Tasapainon muutos, pl. tasaus'!D265</f>
        <v>4160</v>
      </c>
      <c r="F272" s="62">
        <v>-101.6380756063548</v>
      </c>
      <c r="G272" s="31">
        <v>-150.59152508631098</v>
      </c>
      <c r="H272" s="59">
        <f t="shared" ref="H272:H307" si="115">G272-F272</f>
        <v>-48.953449479956177</v>
      </c>
      <c r="I272" s="62">
        <f t="shared" si="109"/>
        <v>53.107352384441711</v>
      </c>
      <c r="J272" s="31">
        <f t="shared" si="110"/>
        <v>34.413109185575316</v>
      </c>
      <c r="K272" s="31">
        <f t="shared" si="111"/>
        <v>16.911724661436942</v>
      </c>
      <c r="L272" s="31">
        <f t="shared" si="112"/>
        <v>-0.27326174372067769</v>
      </c>
      <c r="M272" s="31">
        <f t="shared" si="113"/>
        <v>-5.6326935903231243</v>
      </c>
      <c r="N272" s="59">
        <f t="shared" si="114"/>
        <v>-156.22421867663411</v>
      </c>
      <c r="O272" s="82">
        <f t="shared" si="102"/>
        <v>-54.586143070279306</v>
      </c>
      <c r="P272" s="31">
        <f>Taulukko5[[#This Row],[Tasaus 2023, €/asukas]]*Taulukko5[[#This Row],[Asukasluku 31.12.2022]]</f>
        <v>220926.58591927751</v>
      </c>
      <c r="Q272" s="31">
        <f>Taulukko5[[#This Row],[Tasaus 2024, €/asukas]]*Taulukko5[[#This Row],[Asukasluku 31.12.2022]]</f>
        <v>143158.5342119933</v>
      </c>
      <c r="R272" s="31">
        <f>Taulukko5[[#This Row],[Tasaus 2025, €/asukas]]*Taulukko5[[#This Row],[Asukasluku 31.12.2022]]</f>
        <v>70352.774591577676</v>
      </c>
      <c r="S272" s="31">
        <f>Taulukko5[[#This Row],[Tasaus 2026, €/asukas]]*Taulukko5[[#This Row],[Asukasluku 31.12.2022]]</f>
        <v>-1136.7688538780192</v>
      </c>
      <c r="T272" s="31">
        <f>Taulukko5[[#This Row],[Tasaus 2027, €/asukas]]*Taulukko5[[#This Row],[Asukasluku 31.12.2022]]</f>
        <v>-23432.005335744198</v>
      </c>
      <c r="U272" s="62">
        <f t="shared" ref="U272:U307" si="116">$H272+I272</f>
        <v>4.153902904485534</v>
      </c>
      <c r="V272" s="31">
        <f t="shared" ref="V272:V307" si="117">$H272+J272</f>
        <v>-14.540340294380862</v>
      </c>
      <c r="W272" s="31">
        <f t="shared" ref="W272:W307" si="118">$H272+K272</f>
        <v>-32.041724818519235</v>
      </c>
      <c r="X272" s="31">
        <f t="shared" ref="X272:X307" si="119">$H272+L272</f>
        <v>-49.226711223676858</v>
      </c>
      <c r="Y272" s="94">
        <f t="shared" ref="Y272:Y307" si="120">$H272+M272</f>
        <v>-54.586143070279299</v>
      </c>
      <c r="Z272" s="105">
        <v>21.75</v>
      </c>
      <c r="AA272" s="33">
        <f t="shared" ref="AA272:AA307" si="121">Z272-$AA$7</f>
        <v>9.11</v>
      </c>
      <c r="AB272" s="32">
        <f t="shared" si="103"/>
        <v>-12.64</v>
      </c>
      <c r="AC272" s="31">
        <v>138.97477163045298</v>
      </c>
      <c r="AD272" s="15">
        <f t="shared" si="104"/>
        <v>-2.9889618495155031E-2</v>
      </c>
      <c r="AE272" s="15">
        <f t="shared" si="105"/>
        <v>0.10462575418396799</v>
      </c>
      <c r="AF272" s="15">
        <f t="shared" si="106"/>
        <v>0.23055785192237049</v>
      </c>
      <c r="AG272" s="15">
        <f t="shared" si="107"/>
        <v>0.35421329098906762</v>
      </c>
      <c r="AH272" s="106">
        <f t="shared" si="108"/>
        <v>0.39277735397492863</v>
      </c>
    </row>
    <row r="273" spans="1:34" ht="15.75" x14ac:dyDescent="0.25">
      <c r="A273" s="24">
        <v>849</v>
      </c>
      <c r="B273" s="25" t="s">
        <v>266</v>
      </c>
      <c r="C273" s="24">
        <v>16</v>
      </c>
      <c r="D273" s="24">
        <v>25</v>
      </c>
      <c r="E273" s="30">
        <f>'Tasapainon muutos, pl. tasaus'!D266</f>
        <v>2903</v>
      </c>
      <c r="F273" s="62">
        <v>288.47795437285862</v>
      </c>
      <c r="G273" s="31">
        <v>228.70825953680293</v>
      </c>
      <c r="H273" s="59">
        <f t="shared" si="115"/>
        <v>-59.769694836055692</v>
      </c>
      <c r="I273" s="62">
        <f t="shared" si="109"/>
        <v>63.923597740541226</v>
      </c>
      <c r="J273" s="31">
        <f t="shared" si="110"/>
        <v>45.22935454167483</v>
      </c>
      <c r="K273" s="31">
        <f t="shared" si="111"/>
        <v>27.727970017536457</v>
      </c>
      <c r="L273" s="31">
        <f t="shared" si="112"/>
        <v>10.542983612378837</v>
      </c>
      <c r="M273" s="31">
        <f t="shared" si="113"/>
        <v>-5.6326935903231243</v>
      </c>
      <c r="N273" s="59">
        <f t="shared" si="114"/>
        <v>223.0755659464798</v>
      </c>
      <c r="O273" s="82">
        <f t="shared" si="102"/>
        <v>-65.40238842637882</v>
      </c>
      <c r="P273" s="31">
        <f>Taulukko5[[#This Row],[Tasaus 2023, €/asukas]]*Taulukko5[[#This Row],[Asukasluku 31.12.2022]]</f>
        <v>185570.20424079118</v>
      </c>
      <c r="Q273" s="31">
        <f>Taulukko5[[#This Row],[Tasaus 2024, €/asukas]]*Taulukko5[[#This Row],[Asukasluku 31.12.2022]]</f>
        <v>131300.81623448204</v>
      </c>
      <c r="R273" s="31">
        <f>Taulukko5[[#This Row],[Tasaus 2025, €/asukas]]*Taulukko5[[#This Row],[Asukasluku 31.12.2022]]</f>
        <v>80494.296960908337</v>
      </c>
      <c r="S273" s="31">
        <f>Taulukko5[[#This Row],[Tasaus 2026, €/asukas]]*Taulukko5[[#This Row],[Asukasluku 31.12.2022]]</f>
        <v>30606.281426735764</v>
      </c>
      <c r="T273" s="31">
        <f>Taulukko5[[#This Row],[Tasaus 2027, €/asukas]]*Taulukko5[[#This Row],[Asukasluku 31.12.2022]]</f>
        <v>-16351.709492708031</v>
      </c>
      <c r="U273" s="62">
        <f t="shared" si="116"/>
        <v>4.153902904485534</v>
      </c>
      <c r="V273" s="31">
        <f t="shared" si="117"/>
        <v>-14.540340294380862</v>
      </c>
      <c r="W273" s="31">
        <f t="shared" si="118"/>
        <v>-32.041724818519235</v>
      </c>
      <c r="X273" s="31">
        <f t="shared" si="119"/>
        <v>-49.226711223676858</v>
      </c>
      <c r="Y273" s="94">
        <f t="shared" si="120"/>
        <v>-65.40238842637882</v>
      </c>
      <c r="Z273" s="105">
        <v>21.75</v>
      </c>
      <c r="AA273" s="33">
        <f t="shared" si="121"/>
        <v>9.11</v>
      </c>
      <c r="AB273" s="32">
        <f t="shared" si="103"/>
        <v>-12.64</v>
      </c>
      <c r="AC273" s="31">
        <v>138.52755001044778</v>
      </c>
      <c r="AD273" s="15">
        <f t="shared" si="104"/>
        <v>-2.9986113983624524E-2</v>
      </c>
      <c r="AE273" s="15">
        <f t="shared" si="105"/>
        <v>0.10496352742313154</v>
      </c>
      <c r="AF273" s="15">
        <f t="shared" si="106"/>
        <v>0.23130218368911196</v>
      </c>
      <c r="AG273" s="15">
        <f t="shared" si="107"/>
        <v>0.35535683133040441</v>
      </c>
      <c r="AH273" s="106">
        <f t="shared" si="108"/>
        <v>0.47212549721298153</v>
      </c>
    </row>
    <row r="274" spans="1:34" ht="15.75" x14ac:dyDescent="0.25">
      <c r="A274" s="24">
        <v>850</v>
      </c>
      <c r="B274" s="25" t="s">
        <v>267</v>
      </c>
      <c r="C274" s="24">
        <v>13</v>
      </c>
      <c r="D274" s="24">
        <v>25</v>
      </c>
      <c r="E274" s="30">
        <f>'Tasapainon muutos, pl. tasaus'!D267</f>
        <v>2407</v>
      </c>
      <c r="F274" s="62">
        <v>-17.248842589614437</v>
      </c>
      <c r="G274" s="31">
        <v>-126.3243108034435</v>
      </c>
      <c r="H274" s="59">
        <f t="shared" si="115"/>
        <v>-109.07546821382905</v>
      </c>
      <c r="I274" s="62">
        <f t="shared" si="109"/>
        <v>113.22937111831459</v>
      </c>
      <c r="J274" s="31">
        <f t="shared" si="110"/>
        <v>94.5351279194482</v>
      </c>
      <c r="K274" s="31">
        <f t="shared" si="111"/>
        <v>77.033743395309813</v>
      </c>
      <c r="L274" s="31">
        <f t="shared" si="112"/>
        <v>59.848756990152197</v>
      </c>
      <c r="M274" s="31">
        <f t="shared" si="113"/>
        <v>43.442774623505933</v>
      </c>
      <c r="N274" s="59">
        <f t="shared" si="114"/>
        <v>-82.881536179937569</v>
      </c>
      <c r="O274" s="82">
        <f t="shared" si="102"/>
        <v>-65.632693590323129</v>
      </c>
      <c r="P274" s="31">
        <f>Taulukko5[[#This Row],[Tasaus 2023, €/asukas]]*Taulukko5[[#This Row],[Asukasluku 31.12.2022]]</f>
        <v>272543.09628178319</v>
      </c>
      <c r="Q274" s="31">
        <f>Taulukko5[[#This Row],[Tasaus 2024, €/asukas]]*Taulukko5[[#This Row],[Asukasluku 31.12.2022]]</f>
        <v>227546.05290211181</v>
      </c>
      <c r="R274" s="31">
        <f>Taulukko5[[#This Row],[Tasaus 2025, €/asukas]]*Taulukko5[[#This Row],[Asukasluku 31.12.2022]]</f>
        <v>185420.22035251072</v>
      </c>
      <c r="S274" s="31">
        <f>Taulukko5[[#This Row],[Tasaus 2026, €/asukas]]*Taulukko5[[#This Row],[Asukasluku 31.12.2022]]</f>
        <v>144055.95807529634</v>
      </c>
      <c r="T274" s="31">
        <f>Taulukko5[[#This Row],[Tasaus 2027, €/asukas]]*Taulukko5[[#This Row],[Asukasluku 31.12.2022]]</f>
        <v>104566.75851877878</v>
      </c>
      <c r="U274" s="62">
        <f t="shared" si="116"/>
        <v>4.153902904485534</v>
      </c>
      <c r="V274" s="31">
        <f t="shared" si="117"/>
        <v>-14.540340294380854</v>
      </c>
      <c r="W274" s="31">
        <f t="shared" si="118"/>
        <v>-32.041724818519242</v>
      </c>
      <c r="X274" s="31">
        <f t="shared" si="119"/>
        <v>-49.226711223676858</v>
      </c>
      <c r="Y274" s="94">
        <f t="shared" si="120"/>
        <v>-65.632693590323129</v>
      </c>
      <c r="Z274" s="105">
        <v>21</v>
      </c>
      <c r="AA274" s="33">
        <f t="shared" si="121"/>
        <v>8.36</v>
      </c>
      <c r="AB274" s="32">
        <f t="shared" si="103"/>
        <v>-12.64</v>
      </c>
      <c r="AC274" s="31">
        <v>156.51540772380838</v>
      </c>
      <c r="AD274" s="15">
        <f t="shared" si="104"/>
        <v>-2.6539897668193993E-2</v>
      </c>
      <c r="AE274" s="15">
        <f t="shared" si="105"/>
        <v>9.2900376428365183E-2</v>
      </c>
      <c r="AF274" s="15">
        <f t="shared" si="106"/>
        <v>0.20471930070335947</v>
      </c>
      <c r="AG274" s="15">
        <f t="shared" si="107"/>
        <v>0.31451671077996191</v>
      </c>
      <c r="AH274" s="106">
        <f t="shared" si="108"/>
        <v>0.41933694928067711</v>
      </c>
    </row>
    <row r="275" spans="1:34" ht="15.75" x14ac:dyDescent="0.25">
      <c r="A275" s="24">
        <v>851</v>
      </c>
      <c r="B275" s="25" t="s">
        <v>268</v>
      </c>
      <c r="C275" s="24">
        <v>19</v>
      </c>
      <c r="D275" s="24">
        <v>22</v>
      </c>
      <c r="E275" s="30">
        <f>'Tasapainon muutos, pl. tasaus'!D268</f>
        <v>21227</v>
      </c>
      <c r="F275" s="62">
        <v>25.283831143250605</v>
      </c>
      <c r="G275" s="31">
        <v>151.60785320256511</v>
      </c>
      <c r="H275" s="59">
        <f t="shared" si="115"/>
        <v>126.3240220593145</v>
      </c>
      <c r="I275" s="62">
        <f t="shared" si="109"/>
        <v>-122.17011915482897</v>
      </c>
      <c r="J275" s="31">
        <f t="shared" si="110"/>
        <v>-110.86436235369536</v>
      </c>
      <c r="K275" s="31">
        <f t="shared" si="111"/>
        <v>-98.365746877833743</v>
      </c>
      <c r="L275" s="31">
        <f t="shared" si="112"/>
        <v>-85.550733282991359</v>
      </c>
      <c r="M275" s="31">
        <f t="shared" si="113"/>
        <v>-71.95671564963763</v>
      </c>
      <c r="N275" s="59">
        <f t="shared" si="114"/>
        <v>79.65113755292748</v>
      </c>
      <c r="O275" s="82">
        <f t="shared" si="102"/>
        <v>54.367306409676871</v>
      </c>
      <c r="P275" s="31">
        <f>Taulukko5[[#This Row],[Tasaus 2023, €/asukas]]*Taulukko5[[#This Row],[Asukasluku 31.12.2022]]</f>
        <v>-2593305.1192995543</v>
      </c>
      <c r="Q275" s="31">
        <f>Taulukko5[[#This Row],[Tasaus 2024, €/asukas]]*Taulukko5[[#This Row],[Asukasluku 31.12.2022]]</f>
        <v>-2353317.8196818912</v>
      </c>
      <c r="R275" s="31">
        <f>Taulukko5[[#This Row],[Tasaus 2025, €/asukas]]*Taulukko5[[#This Row],[Asukasluku 31.12.2022]]</f>
        <v>-2088009.7089757768</v>
      </c>
      <c r="S275" s="31">
        <f>Taulukko5[[#This Row],[Tasaus 2026, €/asukas]]*Taulukko5[[#This Row],[Asukasluku 31.12.2022]]</f>
        <v>-1815985.4153980576</v>
      </c>
      <c r="T275" s="31">
        <f>Taulukko5[[#This Row],[Tasaus 2027, €/asukas]]*Taulukko5[[#This Row],[Asukasluku 31.12.2022]]</f>
        <v>-1527425.203094858</v>
      </c>
      <c r="U275" s="62">
        <f t="shared" si="116"/>
        <v>4.153902904485534</v>
      </c>
      <c r="V275" s="31">
        <f t="shared" si="117"/>
        <v>15.459659705619146</v>
      </c>
      <c r="W275" s="31">
        <f t="shared" si="118"/>
        <v>27.958275181480758</v>
      </c>
      <c r="X275" s="31">
        <f t="shared" si="119"/>
        <v>40.773288776323142</v>
      </c>
      <c r="Y275" s="94">
        <f t="shared" si="120"/>
        <v>54.367306409676871</v>
      </c>
      <c r="Z275" s="105">
        <v>21</v>
      </c>
      <c r="AA275" s="33">
        <f t="shared" si="121"/>
        <v>8.36</v>
      </c>
      <c r="AB275" s="32">
        <f t="shared" si="103"/>
        <v>-12.64</v>
      </c>
      <c r="AC275" s="31">
        <v>187.1005083492727</v>
      </c>
      <c r="AD275" s="15">
        <f t="shared" si="104"/>
        <v>-2.2201451728453742E-2</v>
      </c>
      <c r="AE275" s="15">
        <f t="shared" si="105"/>
        <v>-8.2627566552409326E-2</v>
      </c>
      <c r="AF275" s="15">
        <f t="shared" si="106"/>
        <v>-0.14942917808266573</v>
      </c>
      <c r="AG275" s="15">
        <f t="shared" si="107"/>
        <v>-0.21792184925659844</v>
      </c>
      <c r="AH275" s="106">
        <f t="shared" si="108"/>
        <v>-0.29057807960727655</v>
      </c>
    </row>
    <row r="276" spans="1:34" ht="15.75" x14ac:dyDescent="0.25">
      <c r="A276" s="24">
        <v>853</v>
      </c>
      <c r="B276" s="25" t="s">
        <v>269</v>
      </c>
      <c r="C276" s="24">
        <v>2</v>
      </c>
      <c r="D276" s="24">
        <v>20</v>
      </c>
      <c r="E276" s="30">
        <f>'Tasapainon muutos, pl. tasaus'!D269</f>
        <v>197900</v>
      </c>
      <c r="F276" s="62">
        <v>52.633440805097131</v>
      </c>
      <c r="G276" s="31">
        <v>61.599468260116204</v>
      </c>
      <c r="H276" s="59">
        <f t="shared" si="115"/>
        <v>8.9660274550190735</v>
      </c>
      <c r="I276" s="62">
        <f t="shared" si="109"/>
        <v>-4.8121245505335395</v>
      </c>
      <c r="J276" s="31">
        <f t="shared" si="110"/>
        <v>0.45965970561914199</v>
      </c>
      <c r="K276" s="31">
        <f t="shared" si="111"/>
        <v>-2.0417248185192354</v>
      </c>
      <c r="L276" s="31">
        <f t="shared" si="112"/>
        <v>-4.2267112236768547</v>
      </c>
      <c r="M276" s="31">
        <f t="shared" si="113"/>
        <v>-5.6326935903231243</v>
      </c>
      <c r="N276" s="59">
        <f t="shared" si="114"/>
        <v>55.966774669793082</v>
      </c>
      <c r="O276" s="82">
        <f t="shared" si="102"/>
        <v>3.3333338646959518</v>
      </c>
      <c r="P276" s="31">
        <f>Taulukko5[[#This Row],[Tasaus 2023, €/asukas]]*Taulukko5[[#This Row],[Asukasluku 31.12.2022]]</f>
        <v>-952319.44855058752</v>
      </c>
      <c r="Q276" s="31">
        <f>Taulukko5[[#This Row],[Tasaus 2024, €/asukas]]*Taulukko5[[#This Row],[Asukasluku 31.12.2022]]</f>
        <v>90966.655742028204</v>
      </c>
      <c r="R276" s="31">
        <f>Taulukko5[[#This Row],[Tasaus 2025, €/asukas]]*Taulukko5[[#This Row],[Asukasluku 31.12.2022]]</f>
        <v>-404057.34158495668</v>
      </c>
      <c r="S276" s="31">
        <f>Taulukko5[[#This Row],[Tasaus 2026, €/asukas]]*Taulukko5[[#This Row],[Asukasluku 31.12.2022]]</f>
        <v>-836466.15116564953</v>
      </c>
      <c r="T276" s="31">
        <f>Taulukko5[[#This Row],[Tasaus 2027, €/asukas]]*Taulukko5[[#This Row],[Asukasluku 31.12.2022]]</f>
        <v>-1114710.0615249462</v>
      </c>
      <c r="U276" s="62">
        <f t="shared" si="116"/>
        <v>4.153902904485534</v>
      </c>
      <c r="V276" s="31">
        <f t="shared" si="117"/>
        <v>9.4256871606382155</v>
      </c>
      <c r="W276" s="31">
        <f t="shared" si="118"/>
        <v>6.9243026364998386</v>
      </c>
      <c r="X276" s="31">
        <f t="shared" si="119"/>
        <v>4.7393162313422188</v>
      </c>
      <c r="Y276" s="94">
        <f t="shared" si="120"/>
        <v>3.3333338646959492</v>
      </c>
      <c r="Z276" s="105">
        <v>19.5</v>
      </c>
      <c r="AA276" s="33">
        <f t="shared" si="121"/>
        <v>6.8599999999999994</v>
      </c>
      <c r="AB276" s="32">
        <f t="shared" si="103"/>
        <v>-12.64</v>
      </c>
      <c r="AC276" s="31">
        <v>187.85290326817855</v>
      </c>
      <c r="AD276" s="15">
        <f t="shared" si="104"/>
        <v>-2.2112529709245047E-2</v>
      </c>
      <c r="AE276" s="15">
        <f t="shared" si="105"/>
        <v>-5.0175892928213714E-2</v>
      </c>
      <c r="AF276" s="15">
        <f t="shared" si="106"/>
        <v>-3.6860237537104837E-2</v>
      </c>
      <c r="AG276" s="15">
        <f t="shared" si="107"/>
        <v>-2.5228868699337468E-2</v>
      </c>
      <c r="AH276" s="106">
        <f t="shared" si="108"/>
        <v>-1.774438300768387E-2</v>
      </c>
    </row>
    <row r="277" spans="1:34" ht="15.75" x14ac:dyDescent="0.25">
      <c r="A277" s="24">
        <v>854</v>
      </c>
      <c r="B277" s="25" t="s">
        <v>270</v>
      </c>
      <c r="C277" s="24">
        <v>19</v>
      </c>
      <c r="D277" s="24">
        <v>25</v>
      </c>
      <c r="E277" s="30">
        <f>'Tasapainon muutos, pl. tasaus'!D270</f>
        <v>3262</v>
      </c>
      <c r="F277" s="62">
        <v>112.261874516285</v>
      </c>
      <c r="G277" s="31">
        <v>215.5203011152463</v>
      </c>
      <c r="H277" s="59">
        <f t="shared" si="115"/>
        <v>103.25842659896129</v>
      </c>
      <c r="I277" s="62">
        <f t="shared" si="109"/>
        <v>-99.104523694475759</v>
      </c>
      <c r="J277" s="31">
        <f t="shared" si="110"/>
        <v>-87.798766893342147</v>
      </c>
      <c r="K277" s="31">
        <f t="shared" si="111"/>
        <v>-75.300151417480535</v>
      </c>
      <c r="L277" s="31">
        <f t="shared" si="112"/>
        <v>-62.485137822638151</v>
      </c>
      <c r="M277" s="31">
        <f t="shared" si="113"/>
        <v>-48.891120189284415</v>
      </c>
      <c r="N277" s="59">
        <f t="shared" si="114"/>
        <v>166.62918092596189</v>
      </c>
      <c r="O277" s="82">
        <f t="shared" si="102"/>
        <v>54.367306409676885</v>
      </c>
      <c r="P277" s="31">
        <f>Taulukko5[[#This Row],[Tasaus 2023, €/asukas]]*Taulukko5[[#This Row],[Asukasluku 31.12.2022]]</f>
        <v>-323278.95629137993</v>
      </c>
      <c r="Q277" s="31">
        <f>Taulukko5[[#This Row],[Tasaus 2024, €/asukas]]*Taulukko5[[#This Row],[Asukasluku 31.12.2022]]</f>
        <v>-286399.57760608208</v>
      </c>
      <c r="R277" s="31">
        <f>Taulukko5[[#This Row],[Tasaus 2025, €/asukas]]*Taulukko5[[#This Row],[Asukasluku 31.12.2022]]</f>
        <v>-245629.09392382149</v>
      </c>
      <c r="S277" s="31">
        <f>Taulukko5[[#This Row],[Tasaus 2026, €/asukas]]*Taulukko5[[#This Row],[Asukasluku 31.12.2022]]</f>
        <v>-203826.51957744564</v>
      </c>
      <c r="T277" s="31">
        <f>Taulukko5[[#This Row],[Tasaus 2027, €/asukas]]*Taulukko5[[#This Row],[Asukasluku 31.12.2022]]</f>
        <v>-159482.83405744575</v>
      </c>
      <c r="U277" s="62">
        <f t="shared" si="116"/>
        <v>4.153902904485534</v>
      </c>
      <c r="V277" s="31">
        <f t="shared" si="117"/>
        <v>15.459659705619146</v>
      </c>
      <c r="W277" s="31">
        <f t="shared" si="118"/>
        <v>27.958275181480758</v>
      </c>
      <c r="X277" s="31">
        <f t="shared" si="119"/>
        <v>40.773288776323142</v>
      </c>
      <c r="Y277" s="94">
        <f t="shared" si="120"/>
        <v>54.367306409676878</v>
      </c>
      <c r="Z277" s="105">
        <v>21.25</v>
      </c>
      <c r="AA277" s="33">
        <f t="shared" si="121"/>
        <v>8.61</v>
      </c>
      <c r="AB277" s="32">
        <f t="shared" si="103"/>
        <v>-12.64</v>
      </c>
      <c r="AC277" s="31">
        <v>157.92591219901067</v>
      </c>
      <c r="AD277" s="15">
        <f t="shared" si="104"/>
        <v>-2.6302858388755006E-2</v>
      </c>
      <c r="AE277" s="15">
        <f t="shared" si="105"/>
        <v>-9.7891849984299117E-2</v>
      </c>
      <c r="AF277" s="15">
        <f t="shared" si="106"/>
        <v>-0.17703412183713765</v>
      </c>
      <c r="AG277" s="15">
        <f t="shared" si="107"/>
        <v>-0.25817985287267231</v>
      </c>
      <c r="AH277" s="106">
        <f t="shared" si="108"/>
        <v>-0.34425830221683829</v>
      </c>
    </row>
    <row r="278" spans="1:34" ht="15.75" x14ac:dyDescent="0.25">
      <c r="A278" s="24">
        <v>857</v>
      </c>
      <c r="B278" s="25" t="s">
        <v>271</v>
      </c>
      <c r="C278" s="24">
        <v>11</v>
      </c>
      <c r="D278" s="24">
        <v>25</v>
      </c>
      <c r="E278" s="30">
        <f>'Tasapainon muutos, pl. tasaus'!D271</f>
        <v>2394</v>
      </c>
      <c r="F278" s="62">
        <v>-116.92068374011457</v>
      </c>
      <c r="G278" s="31">
        <v>176.828755790407</v>
      </c>
      <c r="H278" s="59">
        <f t="shared" si="115"/>
        <v>293.74943953052156</v>
      </c>
      <c r="I278" s="62">
        <f t="shared" si="109"/>
        <v>-289.59553662603605</v>
      </c>
      <c r="J278" s="31">
        <f t="shared" si="110"/>
        <v>-278.28977982490244</v>
      </c>
      <c r="K278" s="31">
        <f t="shared" si="111"/>
        <v>-265.7911643490408</v>
      </c>
      <c r="L278" s="31">
        <f t="shared" si="112"/>
        <v>-252.97615075419841</v>
      </c>
      <c r="M278" s="31">
        <f t="shared" si="113"/>
        <v>-239.38213312084468</v>
      </c>
      <c r="N278" s="59">
        <f t="shared" si="114"/>
        <v>-62.553377330437684</v>
      </c>
      <c r="O278" s="82">
        <f t="shared" si="102"/>
        <v>54.367306409676885</v>
      </c>
      <c r="P278" s="31">
        <f>Taulukko5[[#This Row],[Tasaus 2023, €/asukas]]*Taulukko5[[#This Row],[Asukasluku 31.12.2022]]</f>
        <v>-693291.71468273026</v>
      </c>
      <c r="Q278" s="31">
        <f>Taulukko5[[#This Row],[Tasaus 2024, €/asukas]]*Taulukko5[[#This Row],[Asukasluku 31.12.2022]]</f>
        <v>-666225.73290081648</v>
      </c>
      <c r="R278" s="31">
        <f>Taulukko5[[#This Row],[Tasaus 2025, €/asukas]]*Taulukko5[[#This Row],[Asukasluku 31.12.2022]]</f>
        <v>-636304.04745160369</v>
      </c>
      <c r="S278" s="31">
        <f>Taulukko5[[#This Row],[Tasaus 2026, €/asukas]]*Taulukko5[[#This Row],[Asukasluku 31.12.2022]]</f>
        <v>-605624.904905551</v>
      </c>
      <c r="T278" s="31">
        <f>Taulukko5[[#This Row],[Tasaus 2027, €/asukas]]*Taulukko5[[#This Row],[Asukasluku 31.12.2022]]</f>
        <v>-573080.82669130212</v>
      </c>
      <c r="U278" s="62">
        <f t="shared" si="116"/>
        <v>4.1539029044855056</v>
      </c>
      <c r="V278" s="31">
        <f t="shared" si="117"/>
        <v>15.459659705619117</v>
      </c>
      <c r="W278" s="31">
        <f t="shared" si="118"/>
        <v>27.958275181480758</v>
      </c>
      <c r="X278" s="31">
        <f t="shared" si="119"/>
        <v>40.773288776323142</v>
      </c>
      <c r="Y278" s="94">
        <f t="shared" si="120"/>
        <v>54.367306409676871</v>
      </c>
      <c r="Z278" s="105">
        <v>22</v>
      </c>
      <c r="AA278" s="33">
        <f t="shared" si="121"/>
        <v>9.36</v>
      </c>
      <c r="AB278" s="32">
        <f t="shared" si="103"/>
        <v>-12.64</v>
      </c>
      <c r="AC278" s="31">
        <v>135.46156807186139</v>
      </c>
      <c r="AD278" s="15">
        <f t="shared" si="104"/>
        <v>-3.0664807469834469E-2</v>
      </c>
      <c r="AE278" s="15">
        <f t="shared" si="105"/>
        <v>-0.1141257991153467</v>
      </c>
      <c r="AF278" s="15">
        <f t="shared" si="106"/>
        <v>-0.20639267343080728</v>
      </c>
      <c r="AG278" s="15">
        <f t="shared" si="107"/>
        <v>-0.30099525169155877</v>
      </c>
      <c r="AH278" s="106">
        <f t="shared" si="108"/>
        <v>-0.40134856833220328</v>
      </c>
    </row>
    <row r="279" spans="1:34" ht="15.75" x14ac:dyDescent="0.25">
      <c r="A279" s="24">
        <v>858</v>
      </c>
      <c r="B279" s="25" t="s">
        <v>272</v>
      </c>
      <c r="C279" s="24">
        <v>35</v>
      </c>
      <c r="D279" s="24">
        <v>22</v>
      </c>
      <c r="E279" s="30">
        <f>'Tasapainon muutos, pl. tasaus'!D272</f>
        <v>40384</v>
      </c>
      <c r="F279" s="62">
        <v>184.25447554139291</v>
      </c>
      <c r="G279" s="31">
        <v>100.57927803208398</v>
      </c>
      <c r="H279" s="59">
        <f t="shared" si="115"/>
        <v>-83.67519750930893</v>
      </c>
      <c r="I279" s="62">
        <f t="shared" si="109"/>
        <v>87.829100413794464</v>
      </c>
      <c r="J279" s="31">
        <f t="shared" si="110"/>
        <v>69.134857214928076</v>
      </c>
      <c r="K279" s="31">
        <f t="shared" si="111"/>
        <v>51.633472690789695</v>
      </c>
      <c r="L279" s="31">
        <f t="shared" si="112"/>
        <v>34.448486285632072</v>
      </c>
      <c r="M279" s="31">
        <f t="shared" si="113"/>
        <v>18.042503918985805</v>
      </c>
      <c r="N279" s="59">
        <f t="shared" si="114"/>
        <v>118.62178195106978</v>
      </c>
      <c r="O279" s="82">
        <f t="shared" si="102"/>
        <v>-65.632693590323129</v>
      </c>
      <c r="P279" s="31">
        <f>Taulukko5[[#This Row],[Tasaus 2023, €/asukas]]*Taulukko5[[#This Row],[Asukasluku 31.12.2022]]</f>
        <v>3546890.3911106754</v>
      </c>
      <c r="Q279" s="31">
        <f>Taulukko5[[#This Row],[Tasaus 2024, €/asukas]]*Taulukko5[[#This Row],[Asukasluku 31.12.2022]]</f>
        <v>2791942.0737676555</v>
      </c>
      <c r="R279" s="31">
        <f>Taulukko5[[#This Row],[Tasaus 2025, €/asukas]]*Taulukko5[[#This Row],[Asukasluku 31.12.2022]]</f>
        <v>2085166.161144851</v>
      </c>
      <c r="S279" s="31">
        <f>Taulukko5[[#This Row],[Tasaus 2026, €/asukas]]*Taulukko5[[#This Row],[Asukasluku 31.12.2022]]</f>
        <v>1391167.6701589655</v>
      </c>
      <c r="T279" s="31">
        <f>Taulukko5[[#This Row],[Tasaus 2027, €/asukas]]*Taulukko5[[#This Row],[Asukasluku 31.12.2022]]</f>
        <v>728628.47826432274</v>
      </c>
      <c r="U279" s="62">
        <f t="shared" si="116"/>
        <v>4.153902904485534</v>
      </c>
      <c r="V279" s="31">
        <f t="shared" si="117"/>
        <v>-14.540340294380854</v>
      </c>
      <c r="W279" s="31">
        <f t="shared" si="118"/>
        <v>-32.041724818519235</v>
      </c>
      <c r="X279" s="31">
        <f t="shared" si="119"/>
        <v>-49.226711223676858</v>
      </c>
      <c r="Y279" s="94">
        <f t="shared" si="120"/>
        <v>-65.632693590323129</v>
      </c>
      <c r="Z279" s="105">
        <v>19.75</v>
      </c>
      <c r="AA279" s="33">
        <f t="shared" si="121"/>
        <v>7.1099999999999994</v>
      </c>
      <c r="AB279" s="32">
        <f t="shared" si="103"/>
        <v>-12.64</v>
      </c>
      <c r="AC279" s="31">
        <v>241.72371586480961</v>
      </c>
      <c r="AD279" s="15">
        <f t="shared" si="104"/>
        <v>-1.7184507070910304E-2</v>
      </c>
      <c r="AE279" s="15">
        <f t="shared" si="105"/>
        <v>6.0152725363997489E-2</v>
      </c>
      <c r="AF279" s="15">
        <f t="shared" si="106"/>
        <v>0.1325551558062239</v>
      </c>
      <c r="AG279" s="15">
        <f t="shared" si="107"/>
        <v>0.20364866164480197</v>
      </c>
      <c r="AH279" s="106">
        <f t="shared" si="108"/>
        <v>0.27151946326619419</v>
      </c>
    </row>
    <row r="280" spans="1:34" ht="15.75" x14ac:dyDescent="0.25">
      <c r="A280" s="24">
        <v>859</v>
      </c>
      <c r="B280" s="25" t="s">
        <v>273</v>
      </c>
      <c r="C280" s="24">
        <v>17</v>
      </c>
      <c r="D280" s="24">
        <v>24</v>
      </c>
      <c r="E280" s="30">
        <f>'Tasapainon muutos, pl. tasaus'!D273</f>
        <v>6562</v>
      </c>
      <c r="F280" s="62">
        <v>-43.821193100805644</v>
      </c>
      <c r="G280" s="31">
        <v>237.19146567493669</v>
      </c>
      <c r="H280" s="59">
        <f t="shared" si="115"/>
        <v>281.01265877574235</v>
      </c>
      <c r="I280" s="62">
        <f t="shared" si="109"/>
        <v>-276.85875587125679</v>
      </c>
      <c r="J280" s="31">
        <f t="shared" si="110"/>
        <v>-265.55299907012324</v>
      </c>
      <c r="K280" s="31">
        <f t="shared" si="111"/>
        <v>-253.05438359426159</v>
      </c>
      <c r="L280" s="31">
        <f t="shared" si="112"/>
        <v>-240.23936999941921</v>
      </c>
      <c r="M280" s="31">
        <f t="shared" si="113"/>
        <v>-226.64535236606548</v>
      </c>
      <c r="N280" s="59">
        <f t="shared" si="114"/>
        <v>10.546113308871213</v>
      </c>
      <c r="O280" s="82">
        <f t="shared" si="102"/>
        <v>54.367306409676857</v>
      </c>
      <c r="P280" s="31">
        <f>Taulukko5[[#This Row],[Tasaus 2023, €/asukas]]*Taulukko5[[#This Row],[Asukasluku 31.12.2022]]</f>
        <v>-1816747.1560271871</v>
      </c>
      <c r="Q280" s="31">
        <f>Taulukko5[[#This Row],[Tasaus 2024, €/asukas]]*Taulukko5[[#This Row],[Asukasluku 31.12.2022]]</f>
        <v>-1742558.7798981487</v>
      </c>
      <c r="R280" s="31">
        <f>Taulukko5[[#This Row],[Tasaus 2025, €/asukas]]*Taulukko5[[#This Row],[Asukasluku 31.12.2022]]</f>
        <v>-1660542.8651455445</v>
      </c>
      <c r="S280" s="31">
        <f>Taulukko5[[#This Row],[Tasaus 2026, €/asukas]]*Taulukko5[[#This Row],[Asukasluku 31.12.2022]]</f>
        <v>-1576450.7459361888</v>
      </c>
      <c r="T280" s="31">
        <f>Taulukko5[[#This Row],[Tasaus 2027, €/asukas]]*Taulukko5[[#This Row],[Asukasluku 31.12.2022]]</f>
        <v>-1487246.8022261218</v>
      </c>
      <c r="U280" s="62">
        <f t="shared" si="116"/>
        <v>4.1539029044855624</v>
      </c>
      <c r="V280" s="31">
        <f t="shared" si="117"/>
        <v>15.459659705619117</v>
      </c>
      <c r="W280" s="31">
        <f t="shared" si="118"/>
        <v>27.958275181480758</v>
      </c>
      <c r="X280" s="31">
        <f t="shared" si="119"/>
        <v>40.773288776323142</v>
      </c>
      <c r="Y280" s="94">
        <f t="shared" si="120"/>
        <v>54.367306409676871</v>
      </c>
      <c r="Z280" s="105">
        <v>22.000000000000004</v>
      </c>
      <c r="AA280" s="33">
        <f t="shared" si="121"/>
        <v>9.360000000000003</v>
      </c>
      <c r="AB280" s="32">
        <f t="shared" si="103"/>
        <v>-12.64</v>
      </c>
      <c r="AC280" s="31">
        <v>146.34829691029793</v>
      </c>
      <c r="AD280" s="15">
        <f t="shared" si="104"/>
        <v>-2.8383677789100868E-2</v>
      </c>
      <c r="AE280" s="15">
        <f t="shared" si="105"/>
        <v>-0.10563607525337237</v>
      </c>
      <c r="AF280" s="15">
        <f t="shared" si="106"/>
        <v>-0.19103929305455039</v>
      </c>
      <c r="AG280" s="15">
        <f t="shared" si="107"/>
        <v>-0.27860446371517761</v>
      </c>
      <c r="AH280" s="106">
        <f t="shared" si="108"/>
        <v>-0.37149258008106867</v>
      </c>
    </row>
    <row r="281" spans="1:34" ht="15.75" x14ac:dyDescent="0.25">
      <c r="A281" s="24">
        <v>886</v>
      </c>
      <c r="B281" s="25" t="s">
        <v>274</v>
      </c>
      <c r="C281" s="24">
        <v>4</v>
      </c>
      <c r="D281" s="24">
        <v>23</v>
      </c>
      <c r="E281" s="30">
        <f>'Tasapainon muutos, pl. tasaus'!D274</f>
        <v>12599</v>
      </c>
      <c r="F281" s="62">
        <v>44.137029297469496</v>
      </c>
      <c r="G281" s="31">
        <v>116.13382726061549</v>
      </c>
      <c r="H281" s="59">
        <f t="shared" si="115"/>
        <v>71.996797963145994</v>
      </c>
      <c r="I281" s="62">
        <f t="shared" si="109"/>
        <v>-67.84289505866046</v>
      </c>
      <c r="J281" s="31">
        <f t="shared" si="110"/>
        <v>-56.537138257526856</v>
      </c>
      <c r="K281" s="31">
        <f t="shared" si="111"/>
        <v>-44.038522781665229</v>
      </c>
      <c r="L281" s="31">
        <f t="shared" si="112"/>
        <v>-31.223509186822849</v>
      </c>
      <c r="M281" s="31">
        <f t="shared" si="113"/>
        <v>-17.629491553469119</v>
      </c>
      <c r="N281" s="59">
        <f t="shared" si="114"/>
        <v>98.504335707146367</v>
      </c>
      <c r="O281" s="82">
        <f t="shared" si="102"/>
        <v>54.367306409676871</v>
      </c>
      <c r="P281" s="31">
        <f>Taulukko5[[#This Row],[Tasaus 2023, €/asukas]]*Taulukko5[[#This Row],[Asukasluku 31.12.2022]]</f>
        <v>-854752.63484406308</v>
      </c>
      <c r="Q281" s="31">
        <f>Taulukko5[[#This Row],[Tasaus 2024, €/asukas]]*Taulukko5[[#This Row],[Asukasluku 31.12.2022]]</f>
        <v>-712311.40490658081</v>
      </c>
      <c r="R281" s="31">
        <f>Taulukko5[[#This Row],[Tasaus 2025, €/asukas]]*Taulukko5[[#This Row],[Asukasluku 31.12.2022]]</f>
        <v>-554841.34852620016</v>
      </c>
      <c r="S281" s="31">
        <f>Taulukko5[[#This Row],[Tasaus 2026, €/asukas]]*Taulukko5[[#This Row],[Asukasluku 31.12.2022]]</f>
        <v>-393384.99224478105</v>
      </c>
      <c r="T281" s="31">
        <f>Taulukko5[[#This Row],[Tasaus 2027, €/asukas]]*Taulukko5[[#This Row],[Asukasluku 31.12.2022]]</f>
        <v>-222113.96408215744</v>
      </c>
      <c r="U281" s="62">
        <f t="shared" si="116"/>
        <v>4.153902904485534</v>
      </c>
      <c r="V281" s="31">
        <f t="shared" si="117"/>
        <v>15.459659705619138</v>
      </c>
      <c r="W281" s="31">
        <f t="shared" si="118"/>
        <v>27.958275181480765</v>
      </c>
      <c r="X281" s="31">
        <f t="shared" si="119"/>
        <v>40.773288776323142</v>
      </c>
      <c r="Y281" s="94">
        <f t="shared" si="120"/>
        <v>54.367306409676871</v>
      </c>
      <c r="Z281" s="105">
        <v>21.5</v>
      </c>
      <c r="AA281" s="33">
        <f t="shared" si="121"/>
        <v>8.86</v>
      </c>
      <c r="AB281" s="32">
        <f t="shared" si="103"/>
        <v>-12.64</v>
      </c>
      <c r="AC281" s="31">
        <v>188.0452492694146</v>
      </c>
      <c r="AD281" s="15">
        <f t="shared" si="104"/>
        <v>-2.2089911447505859E-2</v>
      </c>
      <c r="AE281" s="15">
        <f t="shared" si="105"/>
        <v>-8.2212444960361133E-2</v>
      </c>
      <c r="AF281" s="15">
        <f t="shared" si="106"/>
        <v>-0.14867844463023164</v>
      </c>
      <c r="AG281" s="15">
        <f t="shared" si="107"/>
        <v>-0.21682700804584953</v>
      </c>
      <c r="AH281" s="106">
        <f t="shared" si="108"/>
        <v>-0.28911821288175277</v>
      </c>
    </row>
    <row r="282" spans="1:34" ht="15.75" x14ac:dyDescent="0.25">
      <c r="A282" s="24">
        <v>887</v>
      </c>
      <c r="B282" s="25" t="s">
        <v>275</v>
      </c>
      <c r="C282" s="24">
        <v>6</v>
      </c>
      <c r="D282" s="24">
        <v>25</v>
      </c>
      <c r="E282" s="30">
        <f>'Tasapainon muutos, pl. tasaus'!D275</f>
        <v>4569</v>
      </c>
      <c r="F282" s="62">
        <v>-248.24312272055647</v>
      </c>
      <c r="G282" s="31">
        <v>-175.90011410099922</v>
      </c>
      <c r="H282" s="59">
        <f t="shared" si="115"/>
        <v>72.343008619557253</v>
      </c>
      <c r="I282" s="62">
        <f t="shared" si="109"/>
        <v>-68.189105715071719</v>
      </c>
      <c r="J282" s="31">
        <f t="shared" si="110"/>
        <v>-56.883348913938114</v>
      </c>
      <c r="K282" s="31">
        <f t="shared" si="111"/>
        <v>-44.384733438076488</v>
      </c>
      <c r="L282" s="31">
        <f t="shared" si="112"/>
        <v>-31.569719843234108</v>
      </c>
      <c r="M282" s="31">
        <f t="shared" si="113"/>
        <v>-17.975702209880378</v>
      </c>
      <c r="N282" s="59">
        <f t="shared" si="114"/>
        <v>-193.8758163108796</v>
      </c>
      <c r="O282" s="82">
        <f t="shared" si="102"/>
        <v>54.367306409676871</v>
      </c>
      <c r="P282" s="31">
        <f>Taulukko5[[#This Row],[Tasaus 2023, €/asukas]]*Taulukko5[[#This Row],[Asukasluku 31.12.2022]]</f>
        <v>-311556.0240121627</v>
      </c>
      <c r="Q282" s="31">
        <f>Taulukko5[[#This Row],[Tasaus 2024, €/asukas]]*Taulukko5[[#This Row],[Asukasluku 31.12.2022]]</f>
        <v>-259900.02118778325</v>
      </c>
      <c r="R282" s="31">
        <f>Taulukko5[[#This Row],[Tasaus 2025, €/asukas]]*Taulukko5[[#This Row],[Asukasluku 31.12.2022]]</f>
        <v>-202793.84707857147</v>
      </c>
      <c r="S282" s="31">
        <f>Taulukko5[[#This Row],[Tasaus 2026, €/asukas]]*Taulukko5[[#This Row],[Asukasluku 31.12.2022]]</f>
        <v>-144242.04996373664</v>
      </c>
      <c r="T282" s="31">
        <f>Taulukko5[[#This Row],[Tasaus 2027, €/asukas]]*Taulukko5[[#This Row],[Asukasluku 31.12.2022]]</f>
        <v>-82130.98339694344</v>
      </c>
      <c r="U282" s="62">
        <f t="shared" si="116"/>
        <v>4.153902904485534</v>
      </c>
      <c r="V282" s="31">
        <f t="shared" si="117"/>
        <v>15.459659705619138</v>
      </c>
      <c r="W282" s="31">
        <f t="shared" si="118"/>
        <v>27.958275181480765</v>
      </c>
      <c r="X282" s="31">
        <f t="shared" si="119"/>
        <v>40.773288776323142</v>
      </c>
      <c r="Y282" s="94">
        <f t="shared" si="120"/>
        <v>54.367306409676871</v>
      </c>
      <c r="Z282" s="105">
        <v>22</v>
      </c>
      <c r="AA282" s="33">
        <f t="shared" si="121"/>
        <v>9.36</v>
      </c>
      <c r="AB282" s="32">
        <f t="shared" si="103"/>
        <v>-12.64</v>
      </c>
      <c r="AC282" s="31">
        <v>146.99462722060281</v>
      </c>
      <c r="AD282" s="15">
        <f t="shared" si="104"/>
        <v>-2.8258875735992353E-2</v>
      </c>
      <c r="AE282" s="15">
        <f t="shared" si="105"/>
        <v>-0.10517159707080986</v>
      </c>
      <c r="AF282" s="15">
        <f t="shared" si="106"/>
        <v>-0.19019929986639761</v>
      </c>
      <c r="AG282" s="15">
        <f t="shared" si="107"/>
        <v>-0.27737944948921472</v>
      </c>
      <c r="AH282" s="106">
        <f t="shared" si="108"/>
        <v>-0.36985914000846376</v>
      </c>
    </row>
    <row r="283" spans="1:34" ht="15.75" x14ac:dyDescent="0.25">
      <c r="A283" s="24">
        <v>889</v>
      </c>
      <c r="B283" s="25" t="s">
        <v>276</v>
      </c>
      <c r="C283" s="24">
        <v>17</v>
      </c>
      <c r="D283" s="24">
        <v>25</v>
      </c>
      <c r="E283" s="30">
        <f>'Tasapainon muutos, pl. tasaus'!D276</f>
        <v>2523</v>
      </c>
      <c r="F283" s="62">
        <v>256.59700868737059</v>
      </c>
      <c r="G283" s="31">
        <v>100.02425168918943</v>
      </c>
      <c r="H283" s="59">
        <f t="shared" si="115"/>
        <v>-156.57275699818115</v>
      </c>
      <c r="I283" s="62">
        <f t="shared" si="109"/>
        <v>160.72665990266668</v>
      </c>
      <c r="J283" s="31">
        <f t="shared" si="110"/>
        <v>142.03241670380029</v>
      </c>
      <c r="K283" s="31">
        <f t="shared" si="111"/>
        <v>124.53103217966191</v>
      </c>
      <c r="L283" s="31">
        <f t="shared" si="112"/>
        <v>107.34604577450429</v>
      </c>
      <c r="M283" s="31">
        <f t="shared" si="113"/>
        <v>90.94006340785802</v>
      </c>
      <c r="N283" s="59">
        <f t="shared" si="114"/>
        <v>190.96431509704746</v>
      </c>
      <c r="O283" s="82">
        <f t="shared" si="102"/>
        <v>-65.632693590323129</v>
      </c>
      <c r="P283" s="31">
        <f>Taulukko5[[#This Row],[Tasaus 2023, €/asukas]]*Taulukko5[[#This Row],[Asukasluku 31.12.2022]]</f>
        <v>405513.36293442803</v>
      </c>
      <c r="Q283" s="31">
        <f>Taulukko5[[#This Row],[Tasaus 2024, €/asukas]]*Taulukko5[[#This Row],[Asukasluku 31.12.2022]]</f>
        <v>358347.78734368813</v>
      </c>
      <c r="R283" s="31">
        <f>Taulukko5[[#This Row],[Tasaus 2025, €/asukas]]*Taulukko5[[#This Row],[Asukasluku 31.12.2022]]</f>
        <v>314191.794189287</v>
      </c>
      <c r="S283" s="31">
        <f>Taulukko5[[#This Row],[Tasaus 2026, €/asukas]]*Taulukko5[[#This Row],[Asukasluku 31.12.2022]]</f>
        <v>270834.0734890743</v>
      </c>
      <c r="T283" s="31">
        <f>Taulukko5[[#This Row],[Tasaus 2027, €/asukas]]*Taulukko5[[#This Row],[Asukasluku 31.12.2022]]</f>
        <v>229441.77997802579</v>
      </c>
      <c r="U283" s="62">
        <f t="shared" si="116"/>
        <v>4.153902904485534</v>
      </c>
      <c r="V283" s="31">
        <f t="shared" si="117"/>
        <v>-14.540340294380854</v>
      </c>
      <c r="W283" s="31">
        <f t="shared" si="118"/>
        <v>-32.041724818519242</v>
      </c>
      <c r="X283" s="31">
        <f t="shared" si="119"/>
        <v>-49.226711223676858</v>
      </c>
      <c r="Y283" s="94">
        <f t="shared" si="120"/>
        <v>-65.632693590323129</v>
      </c>
      <c r="Z283" s="105">
        <v>20.5</v>
      </c>
      <c r="AA283" s="33">
        <f t="shared" si="121"/>
        <v>7.8599999999999994</v>
      </c>
      <c r="AB283" s="32">
        <f t="shared" si="103"/>
        <v>-12.64</v>
      </c>
      <c r="AC283" s="31">
        <v>141.48186519241619</v>
      </c>
      <c r="AD283" s="15">
        <f t="shared" si="104"/>
        <v>-2.9359967080135684E-2</v>
      </c>
      <c r="AE283" s="15">
        <f t="shared" si="105"/>
        <v>0.10277176000334674</v>
      </c>
      <c r="AF283" s="15">
        <f t="shared" si="106"/>
        <v>0.22647230989598774</v>
      </c>
      <c r="AG283" s="15">
        <f t="shared" si="107"/>
        <v>0.34793654407035302</v>
      </c>
      <c r="AH283" s="106">
        <f t="shared" si="108"/>
        <v>0.46389474369073569</v>
      </c>
    </row>
    <row r="284" spans="1:34" ht="15.75" x14ac:dyDescent="0.25">
      <c r="A284" s="24">
        <v>890</v>
      </c>
      <c r="B284" s="25" t="s">
        <v>277</v>
      </c>
      <c r="C284" s="24">
        <v>19</v>
      </c>
      <c r="D284" s="24">
        <v>26</v>
      </c>
      <c r="E284" s="30">
        <f>'Tasapainon muutos, pl. tasaus'!D277</f>
        <v>1180</v>
      </c>
      <c r="F284" s="62">
        <v>128.39599472864577</v>
      </c>
      <c r="G284" s="31">
        <v>-265.60033610312394</v>
      </c>
      <c r="H284" s="59">
        <f t="shared" si="115"/>
        <v>-393.99633083176968</v>
      </c>
      <c r="I284" s="62">
        <f t="shared" si="109"/>
        <v>398.15023373625525</v>
      </c>
      <c r="J284" s="31">
        <f t="shared" si="110"/>
        <v>379.4559905373888</v>
      </c>
      <c r="K284" s="31">
        <f t="shared" si="111"/>
        <v>361.95460601325044</v>
      </c>
      <c r="L284" s="31">
        <f t="shared" si="112"/>
        <v>344.76961960809285</v>
      </c>
      <c r="M284" s="31">
        <f t="shared" si="113"/>
        <v>328.36363724144655</v>
      </c>
      <c r="N284" s="59">
        <f t="shared" si="114"/>
        <v>62.763301138322618</v>
      </c>
      <c r="O284" s="82">
        <f t="shared" si="102"/>
        <v>-65.632693590323157</v>
      </c>
      <c r="P284" s="31">
        <f>Taulukko5[[#This Row],[Tasaus 2023, €/asukas]]*Taulukko5[[#This Row],[Asukasluku 31.12.2022]]</f>
        <v>469817.27580878121</v>
      </c>
      <c r="Q284" s="31">
        <f>Taulukko5[[#This Row],[Tasaus 2024, €/asukas]]*Taulukko5[[#This Row],[Asukasluku 31.12.2022]]</f>
        <v>447758.06883411878</v>
      </c>
      <c r="R284" s="31">
        <f>Taulukko5[[#This Row],[Tasaus 2025, €/asukas]]*Taulukko5[[#This Row],[Asukasluku 31.12.2022]]</f>
        <v>427106.43509563553</v>
      </c>
      <c r="S284" s="31">
        <f>Taulukko5[[#This Row],[Tasaus 2026, €/asukas]]*Taulukko5[[#This Row],[Asukasluku 31.12.2022]]</f>
        <v>406828.15113754955</v>
      </c>
      <c r="T284" s="31">
        <f>Taulukko5[[#This Row],[Tasaus 2027, €/asukas]]*Taulukko5[[#This Row],[Asukasluku 31.12.2022]]</f>
        <v>387469.09194490692</v>
      </c>
      <c r="U284" s="62">
        <f t="shared" si="116"/>
        <v>4.1539029044855624</v>
      </c>
      <c r="V284" s="31">
        <f t="shared" si="117"/>
        <v>-14.540340294380883</v>
      </c>
      <c r="W284" s="31">
        <f t="shared" si="118"/>
        <v>-32.041724818519242</v>
      </c>
      <c r="X284" s="31">
        <f t="shared" si="119"/>
        <v>-49.22671122367683</v>
      </c>
      <c r="Y284" s="94">
        <f t="shared" si="120"/>
        <v>-65.632693590323129</v>
      </c>
      <c r="Z284" s="105">
        <v>21</v>
      </c>
      <c r="AA284" s="33">
        <f t="shared" si="121"/>
        <v>8.36</v>
      </c>
      <c r="AB284" s="32">
        <f t="shared" si="103"/>
        <v>-12.64</v>
      </c>
      <c r="AC284" s="31">
        <v>169.82465250634766</v>
      </c>
      <c r="AD284" s="15">
        <f t="shared" si="104"/>
        <v>-2.4459952328359978E-2</v>
      </c>
      <c r="AE284" s="15">
        <f t="shared" si="105"/>
        <v>8.561972646366757E-2</v>
      </c>
      <c r="AF284" s="15">
        <f t="shared" si="106"/>
        <v>0.18867534451349222</v>
      </c>
      <c r="AG284" s="15">
        <f t="shared" si="107"/>
        <v>0.28986787546547077</v>
      </c>
      <c r="AH284" s="106">
        <f t="shared" si="108"/>
        <v>0.38647329832086613</v>
      </c>
    </row>
    <row r="285" spans="1:34" ht="15.75" x14ac:dyDescent="0.25">
      <c r="A285" s="24">
        <v>892</v>
      </c>
      <c r="B285" s="25" t="s">
        <v>278</v>
      </c>
      <c r="C285" s="24">
        <v>13</v>
      </c>
      <c r="D285" s="24">
        <v>25</v>
      </c>
      <c r="E285" s="30">
        <f>'Tasapainon muutos, pl. tasaus'!D278</f>
        <v>3592</v>
      </c>
      <c r="F285" s="62">
        <v>-234.00783878146257</v>
      </c>
      <c r="G285" s="31">
        <v>-289.9690170127609</v>
      </c>
      <c r="H285" s="59">
        <f t="shared" si="115"/>
        <v>-55.961178231298334</v>
      </c>
      <c r="I285" s="62">
        <f t="shared" si="109"/>
        <v>60.115081135783868</v>
      </c>
      <c r="J285" s="31">
        <f t="shared" si="110"/>
        <v>41.420837936917472</v>
      </c>
      <c r="K285" s="31">
        <f t="shared" si="111"/>
        <v>23.919453412779099</v>
      </c>
      <c r="L285" s="31">
        <f t="shared" si="112"/>
        <v>6.734467007621479</v>
      </c>
      <c r="M285" s="31">
        <f t="shared" si="113"/>
        <v>-5.6326935903231243</v>
      </c>
      <c r="N285" s="59">
        <f t="shared" si="114"/>
        <v>-295.60171060308403</v>
      </c>
      <c r="O285" s="82">
        <f t="shared" si="102"/>
        <v>-61.593871821621462</v>
      </c>
      <c r="P285" s="31">
        <f>Taulukko5[[#This Row],[Tasaus 2023, €/asukas]]*Taulukko5[[#This Row],[Asukasluku 31.12.2022]]</f>
        <v>215933.37143973567</v>
      </c>
      <c r="Q285" s="31">
        <f>Taulukko5[[#This Row],[Tasaus 2024, €/asukas]]*Taulukko5[[#This Row],[Asukasluku 31.12.2022]]</f>
        <v>148783.64986940756</v>
      </c>
      <c r="R285" s="31">
        <f>Taulukko5[[#This Row],[Tasaus 2025, €/asukas]]*Taulukko5[[#This Row],[Asukasluku 31.12.2022]]</f>
        <v>85918.676658702519</v>
      </c>
      <c r="S285" s="31">
        <f>Taulukko5[[#This Row],[Tasaus 2026, €/asukas]]*Taulukko5[[#This Row],[Asukasluku 31.12.2022]]</f>
        <v>24190.205491376353</v>
      </c>
      <c r="T285" s="31">
        <f>Taulukko5[[#This Row],[Tasaus 2027, €/asukas]]*Taulukko5[[#This Row],[Asukasluku 31.12.2022]]</f>
        <v>-20232.635376440663</v>
      </c>
      <c r="U285" s="62">
        <f t="shared" si="116"/>
        <v>4.153902904485534</v>
      </c>
      <c r="V285" s="31">
        <f t="shared" si="117"/>
        <v>-14.540340294380862</v>
      </c>
      <c r="W285" s="31">
        <f t="shared" si="118"/>
        <v>-32.041724818519235</v>
      </c>
      <c r="X285" s="31">
        <f t="shared" si="119"/>
        <v>-49.226711223676858</v>
      </c>
      <c r="Y285" s="94">
        <f t="shared" si="120"/>
        <v>-61.593871821621455</v>
      </c>
      <c r="Z285" s="105">
        <v>21.499999999999996</v>
      </c>
      <c r="AA285" s="33">
        <f t="shared" si="121"/>
        <v>8.8599999999999959</v>
      </c>
      <c r="AB285" s="32">
        <f t="shared" si="103"/>
        <v>-12.64</v>
      </c>
      <c r="AC285" s="31">
        <v>149.19469503807679</v>
      </c>
      <c r="AD285" s="15">
        <f t="shared" si="104"/>
        <v>-2.7842162239249822E-2</v>
      </c>
      <c r="AE285" s="15">
        <f t="shared" si="105"/>
        <v>9.7458829153878046E-2</v>
      </c>
      <c r="AF285" s="15">
        <f t="shared" si="106"/>
        <v>0.21476450493324639</v>
      </c>
      <c r="AG285" s="15">
        <f t="shared" si="107"/>
        <v>0.3299494744844208</v>
      </c>
      <c r="AH285" s="106">
        <f t="shared" si="108"/>
        <v>0.41284223816337268</v>
      </c>
    </row>
    <row r="286" spans="1:34" ht="15.75" x14ac:dyDescent="0.25">
      <c r="A286" s="24">
        <v>893</v>
      </c>
      <c r="B286" s="25" t="s">
        <v>279</v>
      </c>
      <c r="C286" s="24">
        <v>15</v>
      </c>
      <c r="D286" s="24">
        <v>24</v>
      </c>
      <c r="E286" s="30">
        <f>'Tasapainon muutos, pl. tasaus'!D279</f>
        <v>7434</v>
      </c>
      <c r="F286" s="62">
        <v>324.22769470062764</v>
      </c>
      <c r="G286" s="31">
        <v>341.89587621439927</v>
      </c>
      <c r="H286" s="59">
        <f t="shared" si="115"/>
        <v>17.668181513771628</v>
      </c>
      <c r="I286" s="62">
        <f t="shared" si="109"/>
        <v>-13.514278609286094</v>
      </c>
      <c r="J286" s="31">
        <f t="shared" si="110"/>
        <v>-2.2085218081524864</v>
      </c>
      <c r="K286" s="31">
        <f t="shared" si="111"/>
        <v>-2.0417248185192354</v>
      </c>
      <c r="L286" s="31">
        <f t="shared" si="112"/>
        <v>-4.2267112236768547</v>
      </c>
      <c r="M286" s="31">
        <f t="shared" si="113"/>
        <v>-5.6326935903231243</v>
      </c>
      <c r="N286" s="59">
        <f t="shared" si="114"/>
        <v>336.26318262407614</v>
      </c>
      <c r="O286" s="82">
        <f t="shared" si="102"/>
        <v>12.0354879234485</v>
      </c>
      <c r="P286" s="31">
        <f>Taulukko5[[#This Row],[Tasaus 2023, €/asukas]]*Taulukko5[[#This Row],[Asukasluku 31.12.2022]]</f>
        <v>-100465.14718143283</v>
      </c>
      <c r="Q286" s="31">
        <f>Taulukko5[[#This Row],[Tasaus 2024, €/asukas]]*Taulukko5[[#This Row],[Asukasluku 31.12.2022]]</f>
        <v>-16418.151121805586</v>
      </c>
      <c r="R286" s="31">
        <f>Taulukko5[[#This Row],[Tasaus 2025, €/asukas]]*Taulukko5[[#This Row],[Asukasluku 31.12.2022]]</f>
        <v>-15178.182300871997</v>
      </c>
      <c r="S286" s="31">
        <f>Taulukko5[[#This Row],[Tasaus 2026, €/asukas]]*Taulukko5[[#This Row],[Asukasluku 31.12.2022]]</f>
        <v>-31421.371236813739</v>
      </c>
      <c r="T286" s="31">
        <f>Taulukko5[[#This Row],[Tasaus 2027, €/asukas]]*Taulukko5[[#This Row],[Asukasluku 31.12.2022]]</f>
        <v>-41873.444150462106</v>
      </c>
      <c r="U286" s="62">
        <f t="shared" si="116"/>
        <v>4.153902904485534</v>
      </c>
      <c r="V286" s="31">
        <f t="shared" si="117"/>
        <v>15.459659705619142</v>
      </c>
      <c r="W286" s="31">
        <f t="shared" si="118"/>
        <v>15.626456695252394</v>
      </c>
      <c r="X286" s="31">
        <f t="shared" si="119"/>
        <v>13.441470290094774</v>
      </c>
      <c r="Y286" s="94">
        <f t="shared" si="120"/>
        <v>12.035487923448503</v>
      </c>
      <c r="Z286" s="105">
        <v>21.25</v>
      </c>
      <c r="AA286" s="33">
        <f t="shared" si="121"/>
        <v>8.61</v>
      </c>
      <c r="AB286" s="32">
        <f t="shared" si="103"/>
        <v>-12.64</v>
      </c>
      <c r="AC286" s="31">
        <v>159.05781302427803</v>
      </c>
      <c r="AD286" s="15">
        <f t="shared" si="104"/>
        <v>-2.6115679736219539E-2</v>
      </c>
      <c r="AE286" s="15">
        <f t="shared" si="105"/>
        <v>-9.7195223621359822E-2</v>
      </c>
      <c r="AF286" s="15">
        <f t="shared" si="106"/>
        <v>-9.8243879996433914E-2</v>
      </c>
      <c r="AG286" s="15">
        <f t="shared" si="107"/>
        <v>-8.4506821982036892E-2</v>
      </c>
      <c r="AH286" s="106">
        <f t="shared" si="108"/>
        <v>-7.5667379643975421E-2</v>
      </c>
    </row>
    <row r="287" spans="1:34" ht="15.75" x14ac:dyDescent="0.25">
      <c r="A287" s="24">
        <v>895</v>
      </c>
      <c r="B287" s="25" t="s">
        <v>280</v>
      </c>
      <c r="C287" s="24">
        <v>2</v>
      </c>
      <c r="D287" s="24">
        <v>23</v>
      </c>
      <c r="E287" s="30">
        <f>'Tasapainon muutos, pl. tasaus'!D280</f>
        <v>15092</v>
      </c>
      <c r="F287" s="62">
        <v>-220.8912759975839</v>
      </c>
      <c r="G287" s="31">
        <v>-311.20865044952239</v>
      </c>
      <c r="H287" s="59">
        <f t="shared" si="115"/>
        <v>-90.317374451938491</v>
      </c>
      <c r="I287" s="62">
        <f t="shared" si="109"/>
        <v>94.471277356424025</v>
      </c>
      <c r="J287" s="31">
        <f t="shared" si="110"/>
        <v>75.777034157557637</v>
      </c>
      <c r="K287" s="31">
        <f t="shared" si="111"/>
        <v>58.275649633419256</v>
      </c>
      <c r="L287" s="31">
        <f t="shared" si="112"/>
        <v>41.090663228261633</v>
      </c>
      <c r="M287" s="31">
        <f t="shared" si="113"/>
        <v>24.684680861615366</v>
      </c>
      <c r="N287" s="59">
        <f t="shared" si="114"/>
        <v>-286.523969587907</v>
      </c>
      <c r="O287" s="82">
        <f t="shared" si="102"/>
        <v>-65.6326935903231</v>
      </c>
      <c r="P287" s="31">
        <f>Taulukko5[[#This Row],[Tasaus 2023, €/asukas]]*Taulukko5[[#This Row],[Asukasluku 31.12.2022]]</f>
        <v>1425760.5178631514</v>
      </c>
      <c r="Q287" s="31">
        <f>Taulukko5[[#This Row],[Tasaus 2024, €/asukas]]*Taulukko5[[#This Row],[Asukasluku 31.12.2022]]</f>
        <v>1143626.9995058598</v>
      </c>
      <c r="R287" s="31">
        <f>Taulukko5[[#This Row],[Tasaus 2025, €/asukas]]*Taulukko5[[#This Row],[Asukasluku 31.12.2022]]</f>
        <v>879496.10426756344</v>
      </c>
      <c r="S287" s="31">
        <f>Taulukko5[[#This Row],[Tasaus 2026, €/asukas]]*Taulukko5[[#This Row],[Asukasluku 31.12.2022]]</f>
        <v>620140.28944092453</v>
      </c>
      <c r="T287" s="31">
        <f>Taulukko5[[#This Row],[Tasaus 2027, €/asukas]]*Taulukko5[[#This Row],[Asukasluku 31.12.2022]]</f>
        <v>372541.20356349909</v>
      </c>
      <c r="U287" s="62">
        <f t="shared" si="116"/>
        <v>4.153902904485534</v>
      </c>
      <c r="V287" s="31">
        <f t="shared" si="117"/>
        <v>-14.540340294380854</v>
      </c>
      <c r="W287" s="31">
        <f t="shared" si="118"/>
        <v>-32.041724818519235</v>
      </c>
      <c r="X287" s="31">
        <f t="shared" si="119"/>
        <v>-49.226711223676858</v>
      </c>
      <c r="Y287" s="94">
        <f t="shared" si="120"/>
        <v>-65.632693590323129</v>
      </c>
      <c r="Z287" s="105">
        <v>20.75</v>
      </c>
      <c r="AA287" s="33">
        <f t="shared" si="121"/>
        <v>8.11</v>
      </c>
      <c r="AB287" s="32">
        <f t="shared" si="103"/>
        <v>-12.64</v>
      </c>
      <c r="AC287" s="31">
        <v>194.06128125405053</v>
      </c>
      <c r="AD287" s="15">
        <f t="shared" si="104"/>
        <v>-2.1405109136879059E-2</v>
      </c>
      <c r="AE287" s="15">
        <f t="shared" si="105"/>
        <v>7.4926539701372613E-2</v>
      </c>
      <c r="AF287" s="15">
        <f t="shared" si="106"/>
        <v>0.16511137415697366</v>
      </c>
      <c r="AG287" s="15">
        <f t="shared" si="107"/>
        <v>0.25366580548972534</v>
      </c>
      <c r="AH287" s="106">
        <f t="shared" si="108"/>
        <v>0.33820602010970807</v>
      </c>
    </row>
    <row r="288" spans="1:34" ht="15.75" x14ac:dyDescent="0.25">
      <c r="A288" s="24">
        <v>905</v>
      </c>
      <c r="B288" s="25" t="s">
        <v>281</v>
      </c>
      <c r="C288" s="24">
        <v>15</v>
      </c>
      <c r="D288" s="24">
        <v>21</v>
      </c>
      <c r="E288" s="30">
        <f>'Tasapainon muutos, pl. tasaus'!D281</f>
        <v>67988</v>
      </c>
      <c r="F288" s="62">
        <v>94.854356529589481</v>
      </c>
      <c r="G288" s="31">
        <v>206.68691675496825</v>
      </c>
      <c r="H288" s="59">
        <f t="shared" si="115"/>
        <v>111.83256022537877</v>
      </c>
      <c r="I288" s="62">
        <f t="shared" si="109"/>
        <v>-107.67865732089324</v>
      </c>
      <c r="J288" s="31">
        <f t="shared" si="110"/>
        <v>-96.372900519759625</v>
      </c>
      <c r="K288" s="31">
        <f t="shared" si="111"/>
        <v>-83.874285043898013</v>
      </c>
      <c r="L288" s="31">
        <f t="shared" si="112"/>
        <v>-71.059271449055629</v>
      </c>
      <c r="M288" s="31">
        <f t="shared" si="113"/>
        <v>-57.465253815701892</v>
      </c>
      <c r="N288" s="59">
        <f t="shared" si="114"/>
        <v>149.22166293926637</v>
      </c>
      <c r="O288" s="82">
        <f t="shared" si="102"/>
        <v>54.367306409676885</v>
      </c>
      <c r="P288" s="31">
        <f>Taulukko5[[#This Row],[Tasaus 2023, €/asukas]]*Taulukko5[[#This Row],[Asukasluku 31.12.2022]]</f>
        <v>-7320856.5539328894</v>
      </c>
      <c r="Q288" s="31">
        <f>Taulukko5[[#This Row],[Tasaus 2024, €/asukas]]*Taulukko5[[#This Row],[Asukasluku 31.12.2022]]</f>
        <v>-6552200.7605374176</v>
      </c>
      <c r="R288" s="31">
        <f>Taulukko5[[#This Row],[Tasaus 2025, €/asukas]]*Taulukko5[[#This Row],[Asukasluku 31.12.2022]]</f>
        <v>-5702444.8915645378</v>
      </c>
      <c r="S288" s="31">
        <f>Taulukko5[[#This Row],[Tasaus 2026, €/asukas]]*Taulukko5[[#This Row],[Asukasluku 31.12.2022]]</f>
        <v>-4831177.7472783942</v>
      </c>
      <c r="T288" s="31">
        <f>Taulukko5[[#This Row],[Tasaus 2027, €/asukas]]*Taulukko5[[#This Row],[Asukasluku 31.12.2022]]</f>
        <v>-3906947.6764219403</v>
      </c>
      <c r="U288" s="62">
        <f t="shared" si="116"/>
        <v>4.153902904485534</v>
      </c>
      <c r="V288" s="31">
        <f t="shared" si="117"/>
        <v>15.459659705619146</v>
      </c>
      <c r="W288" s="31">
        <f t="shared" si="118"/>
        <v>27.958275181480758</v>
      </c>
      <c r="X288" s="31">
        <f t="shared" si="119"/>
        <v>40.773288776323142</v>
      </c>
      <c r="Y288" s="94">
        <f t="shared" si="120"/>
        <v>54.367306409676878</v>
      </c>
      <c r="Z288" s="105">
        <v>21</v>
      </c>
      <c r="AA288" s="33">
        <f t="shared" si="121"/>
        <v>8.36</v>
      </c>
      <c r="AB288" s="32">
        <f t="shared" si="103"/>
        <v>-12.64</v>
      </c>
      <c r="AC288" s="31">
        <v>193.52374835567235</v>
      </c>
      <c r="AD288" s="15">
        <f t="shared" si="104"/>
        <v>-2.1464564115672161E-2</v>
      </c>
      <c r="AE288" s="15">
        <f t="shared" si="105"/>
        <v>-7.9885077862414236E-2</v>
      </c>
      <c r="AF288" s="15">
        <f t="shared" si="106"/>
        <v>-0.14446947942583749</v>
      </c>
      <c r="AG288" s="15">
        <f t="shared" si="107"/>
        <v>-0.2106888127310709</v>
      </c>
      <c r="AH288" s="106">
        <f t="shared" si="108"/>
        <v>-0.28093351266510502</v>
      </c>
    </row>
    <row r="289" spans="1:34" ht="15.75" x14ac:dyDescent="0.25">
      <c r="A289" s="24">
        <v>908</v>
      </c>
      <c r="B289" s="25" t="s">
        <v>282</v>
      </c>
      <c r="C289" s="24">
        <v>6</v>
      </c>
      <c r="D289" s="24">
        <v>22</v>
      </c>
      <c r="E289" s="30">
        <f>'Tasapainon muutos, pl. tasaus'!D282</f>
        <v>20703</v>
      </c>
      <c r="F289" s="62">
        <v>-327.03169675904019</v>
      </c>
      <c r="G289" s="31">
        <v>-265.1617747692523</v>
      </c>
      <c r="H289" s="59">
        <f t="shared" si="115"/>
        <v>61.869921989787883</v>
      </c>
      <c r="I289" s="62">
        <f t="shared" si="109"/>
        <v>-57.716019085302349</v>
      </c>
      <c r="J289" s="31">
        <f t="shared" si="110"/>
        <v>-46.410262284168745</v>
      </c>
      <c r="K289" s="31">
        <f t="shared" si="111"/>
        <v>-33.911646808307118</v>
      </c>
      <c r="L289" s="31">
        <f t="shared" si="112"/>
        <v>-21.096633213464738</v>
      </c>
      <c r="M289" s="31">
        <f t="shared" si="113"/>
        <v>-7.5026155801110077</v>
      </c>
      <c r="N289" s="59">
        <f t="shared" si="114"/>
        <v>-272.66439034936332</v>
      </c>
      <c r="O289" s="82">
        <f t="shared" si="102"/>
        <v>54.367306409676871</v>
      </c>
      <c r="P289" s="31">
        <f>Taulukko5[[#This Row],[Tasaus 2023, €/asukas]]*Taulukko5[[#This Row],[Asukasluku 31.12.2022]]</f>
        <v>-1194894.7431230145</v>
      </c>
      <c r="Q289" s="31">
        <f>Taulukko5[[#This Row],[Tasaus 2024, €/asukas]]*Taulukko5[[#This Row],[Asukasluku 31.12.2022]]</f>
        <v>-960831.6600691455</v>
      </c>
      <c r="R289" s="31">
        <f>Taulukko5[[#This Row],[Tasaus 2025, €/asukas]]*Taulukko5[[#This Row],[Asukasluku 31.12.2022]]</f>
        <v>-702072.82387238229</v>
      </c>
      <c r="S289" s="31">
        <f>Taulukko5[[#This Row],[Tasaus 2026, €/asukas]]*Taulukko5[[#This Row],[Asukasluku 31.12.2022]]</f>
        <v>-436763.59741836047</v>
      </c>
      <c r="T289" s="31">
        <f>Taulukko5[[#This Row],[Tasaus 2027, €/asukas]]*Taulukko5[[#This Row],[Asukasluku 31.12.2022]]</f>
        <v>-155326.6503550382</v>
      </c>
      <c r="U289" s="62">
        <f t="shared" si="116"/>
        <v>4.153902904485534</v>
      </c>
      <c r="V289" s="31">
        <f t="shared" si="117"/>
        <v>15.459659705619138</v>
      </c>
      <c r="W289" s="31">
        <f t="shared" si="118"/>
        <v>27.958275181480765</v>
      </c>
      <c r="X289" s="31">
        <f t="shared" si="119"/>
        <v>40.773288776323142</v>
      </c>
      <c r="Y289" s="94">
        <f t="shared" si="120"/>
        <v>54.367306409676878</v>
      </c>
      <c r="Z289" s="105">
        <v>20.25</v>
      </c>
      <c r="AA289" s="33">
        <f t="shared" si="121"/>
        <v>7.6099999999999994</v>
      </c>
      <c r="AB289" s="32">
        <f t="shared" si="103"/>
        <v>-12.64</v>
      </c>
      <c r="AC289" s="31">
        <v>192.16391632255701</v>
      </c>
      <c r="AD289" s="15">
        <f t="shared" si="104"/>
        <v>-2.1616456325301958E-2</v>
      </c>
      <c r="AE289" s="15">
        <f t="shared" si="105"/>
        <v>-8.0450377997445185E-2</v>
      </c>
      <c r="AF289" s="15">
        <f t="shared" si="106"/>
        <v>-0.14549180572772757</v>
      </c>
      <c r="AG289" s="15">
        <f t="shared" si="107"/>
        <v>-0.21217973465883719</v>
      </c>
      <c r="AH289" s="106">
        <f t="shared" si="108"/>
        <v>-0.28292151539219546</v>
      </c>
    </row>
    <row r="290" spans="1:34" ht="15.75" x14ac:dyDescent="0.25">
      <c r="A290" s="24">
        <v>915</v>
      </c>
      <c r="B290" s="25" t="s">
        <v>283</v>
      </c>
      <c r="C290" s="24">
        <v>11</v>
      </c>
      <c r="D290" s="24">
        <v>22</v>
      </c>
      <c r="E290" s="30">
        <f>'Tasapainon muutos, pl. tasaus'!D283</f>
        <v>19759</v>
      </c>
      <c r="F290" s="62">
        <v>-148.54581057471063</v>
      </c>
      <c r="G290" s="31">
        <v>-160.53700788252519</v>
      </c>
      <c r="H290" s="59">
        <f t="shared" si="115"/>
        <v>-11.991197307814559</v>
      </c>
      <c r="I290" s="62">
        <f t="shared" si="109"/>
        <v>16.145100212300093</v>
      </c>
      <c r="J290" s="31">
        <f t="shared" si="110"/>
        <v>0.45965970561914199</v>
      </c>
      <c r="K290" s="31">
        <f t="shared" si="111"/>
        <v>-2.0417248185192354</v>
      </c>
      <c r="L290" s="31">
        <f t="shared" si="112"/>
        <v>-4.2267112236768547</v>
      </c>
      <c r="M290" s="31">
        <f t="shared" si="113"/>
        <v>-5.6326935903231243</v>
      </c>
      <c r="N290" s="59">
        <f t="shared" si="114"/>
        <v>-166.16970147284832</v>
      </c>
      <c r="O290" s="82">
        <f t="shared" si="102"/>
        <v>-17.623890898137688</v>
      </c>
      <c r="P290" s="31">
        <f>Taulukko5[[#This Row],[Tasaus 2023, €/asukas]]*Taulukko5[[#This Row],[Asukasluku 31.12.2022]]</f>
        <v>319011.03509483754</v>
      </c>
      <c r="Q290" s="31">
        <f>Taulukko5[[#This Row],[Tasaus 2024, €/asukas]]*Taulukko5[[#This Row],[Asukasluku 31.12.2022]]</f>
        <v>9082.4161233286268</v>
      </c>
      <c r="R290" s="31">
        <f>Taulukko5[[#This Row],[Tasaus 2025, €/asukas]]*Taulukko5[[#This Row],[Asukasluku 31.12.2022]]</f>
        <v>-40342.440689121569</v>
      </c>
      <c r="S290" s="31">
        <f>Taulukko5[[#This Row],[Tasaus 2026, €/asukas]]*Taulukko5[[#This Row],[Asukasluku 31.12.2022]]</f>
        <v>-83515.587068630979</v>
      </c>
      <c r="T290" s="31">
        <f>Taulukko5[[#This Row],[Tasaus 2027, €/asukas]]*Taulukko5[[#This Row],[Asukasluku 31.12.2022]]</f>
        <v>-111296.39265119462</v>
      </c>
      <c r="U290" s="62">
        <f t="shared" si="116"/>
        <v>4.153902904485534</v>
      </c>
      <c r="V290" s="31">
        <f t="shared" si="117"/>
        <v>-11.531537602195417</v>
      </c>
      <c r="W290" s="31">
        <f t="shared" si="118"/>
        <v>-14.032922126333794</v>
      </c>
      <c r="X290" s="31">
        <f t="shared" si="119"/>
        <v>-16.217908531491414</v>
      </c>
      <c r="Y290" s="94">
        <f t="shared" si="120"/>
        <v>-17.623890898137685</v>
      </c>
      <c r="Z290" s="105">
        <v>21</v>
      </c>
      <c r="AA290" s="33">
        <f t="shared" si="121"/>
        <v>8.36</v>
      </c>
      <c r="AB290" s="32">
        <f t="shared" si="103"/>
        <v>-12.64</v>
      </c>
      <c r="AC290" s="31">
        <v>180.37272001158391</v>
      </c>
      <c r="AD290" s="15">
        <f t="shared" si="104"/>
        <v>-2.3029551831445252E-2</v>
      </c>
      <c r="AE290" s="15">
        <f t="shared" si="105"/>
        <v>6.3931716511536993E-2</v>
      </c>
      <c r="AF290" s="15">
        <f t="shared" si="106"/>
        <v>7.779958147458535E-2</v>
      </c>
      <c r="AG290" s="15">
        <f t="shared" si="107"/>
        <v>8.9913311339152979E-2</v>
      </c>
      <c r="AH290" s="106">
        <f t="shared" si="108"/>
        <v>9.7708183903895449E-2</v>
      </c>
    </row>
    <row r="291" spans="1:34" ht="15.75" x14ac:dyDescent="0.25">
      <c r="A291" s="24">
        <v>918</v>
      </c>
      <c r="B291" s="25" t="s">
        <v>284</v>
      </c>
      <c r="C291" s="24">
        <v>2</v>
      </c>
      <c r="D291" s="24">
        <v>25</v>
      </c>
      <c r="E291" s="30">
        <f>'Tasapainon muutos, pl. tasaus'!D284</f>
        <v>2228</v>
      </c>
      <c r="F291" s="62">
        <v>34.717792192125387</v>
      </c>
      <c r="G291" s="31">
        <v>35.700573599481409</v>
      </c>
      <c r="H291" s="59">
        <f t="shared" si="115"/>
        <v>0.98278140735602193</v>
      </c>
      <c r="I291" s="62">
        <f t="shared" si="109"/>
        <v>3.1711214971295121</v>
      </c>
      <c r="J291" s="31">
        <f t="shared" si="110"/>
        <v>0.45965970561914199</v>
      </c>
      <c r="K291" s="31">
        <f t="shared" si="111"/>
        <v>-2.0417248185192354</v>
      </c>
      <c r="L291" s="31">
        <f t="shared" si="112"/>
        <v>-4.2267112236768547</v>
      </c>
      <c r="M291" s="31">
        <f t="shared" si="113"/>
        <v>-5.6326935903231243</v>
      </c>
      <c r="N291" s="59">
        <f t="shared" si="114"/>
        <v>30.067880009158284</v>
      </c>
      <c r="O291" s="82">
        <f t="shared" si="102"/>
        <v>-4.6499121829671033</v>
      </c>
      <c r="P291" s="31">
        <f>Taulukko5[[#This Row],[Tasaus 2023, €/asukas]]*Taulukko5[[#This Row],[Asukasluku 31.12.2022]]</f>
        <v>7065.2586956045525</v>
      </c>
      <c r="Q291" s="31">
        <f>Taulukko5[[#This Row],[Tasaus 2024, €/asukas]]*Taulukko5[[#This Row],[Asukasluku 31.12.2022]]</f>
        <v>1024.1218241194483</v>
      </c>
      <c r="R291" s="31">
        <f>Taulukko5[[#This Row],[Tasaus 2025, €/asukas]]*Taulukko5[[#This Row],[Asukasluku 31.12.2022]]</f>
        <v>-4548.9628956608567</v>
      </c>
      <c r="S291" s="31">
        <f>Taulukko5[[#This Row],[Tasaus 2026, €/asukas]]*Taulukko5[[#This Row],[Asukasluku 31.12.2022]]</f>
        <v>-9417.1126063520314</v>
      </c>
      <c r="T291" s="31">
        <f>Taulukko5[[#This Row],[Tasaus 2027, €/asukas]]*Taulukko5[[#This Row],[Asukasluku 31.12.2022]]</f>
        <v>-12549.641319239921</v>
      </c>
      <c r="U291" s="62">
        <f t="shared" si="116"/>
        <v>4.153902904485534</v>
      </c>
      <c r="V291" s="31">
        <f t="shared" si="117"/>
        <v>1.442441112975164</v>
      </c>
      <c r="W291" s="31">
        <f t="shared" si="118"/>
        <v>-1.0589434111632134</v>
      </c>
      <c r="X291" s="31">
        <f t="shared" si="119"/>
        <v>-3.2439298163208328</v>
      </c>
      <c r="Y291" s="94">
        <f t="shared" si="120"/>
        <v>-4.6499121829671024</v>
      </c>
      <c r="Z291" s="105">
        <v>22.25</v>
      </c>
      <c r="AA291" s="33">
        <f t="shared" si="121"/>
        <v>9.61</v>
      </c>
      <c r="AB291" s="32">
        <f t="shared" si="103"/>
        <v>-12.64</v>
      </c>
      <c r="AC291" s="31">
        <v>161.00807310515464</v>
      </c>
      <c r="AD291" s="15">
        <f t="shared" si="104"/>
        <v>-2.5799345488549591E-2</v>
      </c>
      <c r="AE291" s="15">
        <f t="shared" si="105"/>
        <v>-8.958812344975418E-3</v>
      </c>
      <c r="AF291" s="15">
        <f t="shared" si="106"/>
        <v>6.5769584763095438E-3</v>
      </c>
      <c r="AG291" s="15">
        <f t="shared" si="107"/>
        <v>2.014762212701109E-2</v>
      </c>
      <c r="AH291" s="106">
        <f t="shared" si="108"/>
        <v>2.8879993985955209E-2</v>
      </c>
    </row>
    <row r="292" spans="1:34" ht="15.75" x14ac:dyDescent="0.25">
      <c r="A292" s="24">
        <v>921</v>
      </c>
      <c r="B292" s="25" t="s">
        <v>285</v>
      </c>
      <c r="C292" s="24">
        <v>11</v>
      </c>
      <c r="D292" s="24">
        <v>25</v>
      </c>
      <c r="E292" s="30">
        <f>'Tasapainon muutos, pl. tasaus'!D285</f>
        <v>1894</v>
      </c>
      <c r="F292" s="62">
        <v>-9.511432757681785</v>
      </c>
      <c r="G292" s="31">
        <v>-53.614511589300861</v>
      </c>
      <c r="H292" s="59">
        <f t="shared" si="115"/>
        <v>-44.103078831619072</v>
      </c>
      <c r="I292" s="62">
        <f t="shared" si="109"/>
        <v>48.256981736104606</v>
      </c>
      <c r="J292" s="31">
        <f t="shared" si="110"/>
        <v>29.562738537238214</v>
      </c>
      <c r="K292" s="31">
        <f t="shared" si="111"/>
        <v>12.061354013099837</v>
      </c>
      <c r="L292" s="31">
        <f t="shared" si="112"/>
        <v>-4.2267112236768547</v>
      </c>
      <c r="M292" s="31">
        <f t="shared" si="113"/>
        <v>-5.6326935903231243</v>
      </c>
      <c r="N292" s="59">
        <f t="shared" si="114"/>
        <v>-59.247205179623982</v>
      </c>
      <c r="O292" s="82">
        <f t="shared" si="102"/>
        <v>-49.735772421942201</v>
      </c>
      <c r="P292" s="31">
        <f>Taulukko5[[#This Row],[Tasaus 2023, €/asukas]]*Taulukko5[[#This Row],[Asukasluku 31.12.2022]]</f>
        <v>91398.723408182123</v>
      </c>
      <c r="Q292" s="31">
        <f>Taulukko5[[#This Row],[Tasaus 2024, €/asukas]]*Taulukko5[[#This Row],[Asukasluku 31.12.2022]]</f>
        <v>55991.826789529179</v>
      </c>
      <c r="R292" s="31">
        <f>Taulukko5[[#This Row],[Tasaus 2025, €/asukas]]*Taulukko5[[#This Row],[Asukasluku 31.12.2022]]</f>
        <v>22844.204500811091</v>
      </c>
      <c r="S292" s="31">
        <f>Taulukko5[[#This Row],[Tasaus 2026, €/asukas]]*Taulukko5[[#This Row],[Asukasluku 31.12.2022]]</f>
        <v>-8005.391057643963</v>
      </c>
      <c r="T292" s="31">
        <f>Taulukko5[[#This Row],[Tasaus 2027, €/asukas]]*Taulukko5[[#This Row],[Asukasluku 31.12.2022]]</f>
        <v>-10668.321660071997</v>
      </c>
      <c r="U292" s="62">
        <f t="shared" si="116"/>
        <v>4.153902904485534</v>
      </c>
      <c r="V292" s="31">
        <f t="shared" si="117"/>
        <v>-14.540340294380858</v>
      </c>
      <c r="W292" s="31">
        <f t="shared" si="118"/>
        <v>-32.041724818519235</v>
      </c>
      <c r="X292" s="31">
        <f t="shared" si="119"/>
        <v>-48.329790055295931</v>
      </c>
      <c r="Y292" s="94">
        <f t="shared" si="120"/>
        <v>-49.735772421942194</v>
      </c>
      <c r="Z292" s="105">
        <v>21.75</v>
      </c>
      <c r="AA292" s="33">
        <f t="shared" si="121"/>
        <v>9.11</v>
      </c>
      <c r="AB292" s="32">
        <f t="shared" si="103"/>
        <v>-12.64</v>
      </c>
      <c r="AC292" s="31">
        <v>133.81466784905936</v>
      </c>
      <c r="AD292" s="15">
        <f t="shared" si="104"/>
        <v>-3.104220913338936E-2</v>
      </c>
      <c r="AE292" s="15">
        <f t="shared" si="105"/>
        <v>0.10866028760600528</v>
      </c>
      <c r="AF292" s="15">
        <f t="shared" si="106"/>
        <v>0.23944852484080256</v>
      </c>
      <c r="AG292" s="15">
        <f t="shared" si="107"/>
        <v>0.36116959995604592</v>
      </c>
      <c r="AH292" s="106">
        <f t="shared" si="108"/>
        <v>0.371676537567939</v>
      </c>
    </row>
    <row r="293" spans="1:34" ht="15.75" x14ac:dyDescent="0.25">
      <c r="A293" s="24">
        <v>922</v>
      </c>
      <c r="B293" s="25" t="s">
        <v>286</v>
      </c>
      <c r="C293" s="24">
        <v>6</v>
      </c>
      <c r="D293" s="24">
        <v>25</v>
      </c>
      <c r="E293" s="30">
        <f>'Tasapainon muutos, pl. tasaus'!D286</f>
        <v>4501</v>
      </c>
      <c r="F293" s="62">
        <v>250.28314615762238</v>
      </c>
      <c r="G293" s="31">
        <v>301.66459879500326</v>
      </c>
      <c r="H293" s="59">
        <f t="shared" si="115"/>
        <v>51.381452637380875</v>
      </c>
      <c r="I293" s="62">
        <f t="shared" si="109"/>
        <v>-47.227549732895341</v>
      </c>
      <c r="J293" s="31">
        <f t="shared" si="110"/>
        <v>-35.921792931761736</v>
      </c>
      <c r="K293" s="31">
        <f t="shared" si="111"/>
        <v>-23.42317745590011</v>
      </c>
      <c r="L293" s="31">
        <f t="shared" si="112"/>
        <v>-10.608163861057729</v>
      </c>
      <c r="M293" s="31">
        <f t="shared" si="113"/>
        <v>-5.6326935903231243</v>
      </c>
      <c r="N293" s="59">
        <f t="shared" si="114"/>
        <v>296.03190520468013</v>
      </c>
      <c r="O293" s="82">
        <f t="shared" si="102"/>
        <v>45.748759047057746</v>
      </c>
      <c r="P293" s="31">
        <f>Taulukko5[[#This Row],[Tasaus 2023, €/asukas]]*Taulukko5[[#This Row],[Asukasluku 31.12.2022]]</f>
        <v>-212571.20134776193</v>
      </c>
      <c r="Q293" s="31">
        <f>Taulukko5[[#This Row],[Tasaus 2024, €/asukas]]*Taulukko5[[#This Row],[Asukasluku 31.12.2022]]</f>
        <v>-161683.98998585957</v>
      </c>
      <c r="R293" s="31">
        <f>Taulukko5[[#This Row],[Tasaus 2025, €/asukas]]*Taulukko5[[#This Row],[Asukasluku 31.12.2022]]</f>
        <v>-105427.7217290064</v>
      </c>
      <c r="S293" s="31">
        <f>Taulukko5[[#This Row],[Tasaus 2026, €/asukas]]*Taulukko5[[#This Row],[Asukasluku 31.12.2022]]</f>
        <v>-47747.345538620837</v>
      </c>
      <c r="T293" s="31">
        <f>Taulukko5[[#This Row],[Tasaus 2027, €/asukas]]*Taulukko5[[#This Row],[Asukasluku 31.12.2022]]</f>
        <v>-25352.753850044384</v>
      </c>
      <c r="U293" s="62">
        <f t="shared" si="116"/>
        <v>4.153902904485534</v>
      </c>
      <c r="V293" s="31">
        <f t="shared" si="117"/>
        <v>15.459659705619138</v>
      </c>
      <c r="W293" s="31">
        <f t="shared" si="118"/>
        <v>27.958275181480765</v>
      </c>
      <c r="X293" s="31">
        <f t="shared" si="119"/>
        <v>40.773288776323142</v>
      </c>
      <c r="Y293" s="94">
        <f t="shared" si="120"/>
        <v>45.748759047057753</v>
      </c>
      <c r="Z293" s="105">
        <v>22</v>
      </c>
      <c r="AA293" s="33">
        <f t="shared" si="121"/>
        <v>9.36</v>
      </c>
      <c r="AB293" s="32">
        <f t="shared" si="103"/>
        <v>-12.64</v>
      </c>
      <c r="AC293" s="31">
        <v>189.67109318553162</v>
      </c>
      <c r="AD293" s="15">
        <f t="shared" si="104"/>
        <v>-2.1900558670910848E-2</v>
      </c>
      <c r="AE293" s="15">
        <f t="shared" si="105"/>
        <v>-8.1507727118422191E-2</v>
      </c>
      <c r="AF293" s="15">
        <f t="shared" si="106"/>
        <v>-0.1474039860893967</v>
      </c>
      <c r="AG293" s="15">
        <f t="shared" si="107"/>
        <v>-0.2149683860177877</v>
      </c>
      <c r="AH293" s="106">
        <f t="shared" si="108"/>
        <v>-0.24120048173238207</v>
      </c>
    </row>
    <row r="294" spans="1:34" ht="15.75" x14ac:dyDescent="0.25">
      <c r="A294" s="24">
        <v>924</v>
      </c>
      <c r="B294" s="25" t="s">
        <v>287</v>
      </c>
      <c r="C294" s="24">
        <v>16</v>
      </c>
      <c r="D294" s="24">
        <v>25</v>
      </c>
      <c r="E294" s="30">
        <f>'Tasapainon muutos, pl. tasaus'!D287</f>
        <v>2946</v>
      </c>
      <c r="F294" s="62">
        <v>451.35766718141707</v>
      </c>
      <c r="G294" s="31">
        <v>502.62320243843146</v>
      </c>
      <c r="H294" s="59">
        <f t="shared" si="115"/>
        <v>51.265535257014392</v>
      </c>
      <c r="I294" s="62">
        <f t="shared" si="109"/>
        <v>-47.111632352528858</v>
      </c>
      <c r="J294" s="31">
        <f t="shared" si="110"/>
        <v>-35.805875551395253</v>
      </c>
      <c r="K294" s="31">
        <f t="shared" si="111"/>
        <v>-23.307260075533627</v>
      </c>
      <c r="L294" s="31">
        <f t="shared" si="112"/>
        <v>-10.492246480691247</v>
      </c>
      <c r="M294" s="31">
        <f t="shared" si="113"/>
        <v>-5.6326935903231243</v>
      </c>
      <c r="N294" s="59">
        <f t="shared" si="114"/>
        <v>496.99050884810833</v>
      </c>
      <c r="O294" s="82">
        <f t="shared" si="102"/>
        <v>45.632841666691263</v>
      </c>
      <c r="P294" s="31">
        <f>Taulukko5[[#This Row],[Tasaus 2023, €/asukas]]*Taulukko5[[#This Row],[Asukasluku 31.12.2022]]</f>
        <v>-138790.86891055002</v>
      </c>
      <c r="Q294" s="31">
        <f>Taulukko5[[#This Row],[Tasaus 2024, €/asukas]]*Taulukko5[[#This Row],[Asukasluku 31.12.2022]]</f>
        <v>-105484.10937441041</v>
      </c>
      <c r="R294" s="31">
        <f>Taulukko5[[#This Row],[Tasaus 2025, €/asukas]]*Taulukko5[[#This Row],[Asukasluku 31.12.2022]]</f>
        <v>-68663.188182522063</v>
      </c>
      <c r="S294" s="31">
        <f>Taulukko5[[#This Row],[Tasaus 2026, €/asukas]]*Taulukko5[[#This Row],[Asukasluku 31.12.2022]]</f>
        <v>-30910.158132116412</v>
      </c>
      <c r="T294" s="31">
        <f>Taulukko5[[#This Row],[Tasaus 2027, €/asukas]]*Taulukko5[[#This Row],[Asukasluku 31.12.2022]]</f>
        <v>-16593.915317091923</v>
      </c>
      <c r="U294" s="62">
        <f t="shared" si="116"/>
        <v>4.153902904485534</v>
      </c>
      <c r="V294" s="31">
        <f t="shared" si="117"/>
        <v>15.459659705619138</v>
      </c>
      <c r="W294" s="31">
        <f t="shared" si="118"/>
        <v>27.958275181480765</v>
      </c>
      <c r="X294" s="31">
        <f t="shared" si="119"/>
        <v>40.773288776323142</v>
      </c>
      <c r="Y294" s="94">
        <f t="shared" si="120"/>
        <v>45.63284166669127</v>
      </c>
      <c r="Z294" s="105">
        <v>22.5</v>
      </c>
      <c r="AA294" s="33">
        <f t="shared" si="121"/>
        <v>9.86</v>
      </c>
      <c r="AB294" s="32">
        <f t="shared" si="103"/>
        <v>-12.64</v>
      </c>
      <c r="AC294" s="31">
        <v>150.25986921482814</v>
      </c>
      <c r="AD294" s="15">
        <f t="shared" si="104"/>
        <v>-2.764479249310842E-2</v>
      </c>
      <c r="AE294" s="15">
        <f t="shared" si="105"/>
        <v>-0.10288615174765191</v>
      </c>
      <c r="AF294" s="15">
        <f t="shared" si="106"/>
        <v>-0.18606614878326908</v>
      </c>
      <c r="AG294" s="15">
        <f t="shared" si="107"/>
        <v>-0.27135181861518282</v>
      </c>
      <c r="AH294" s="106">
        <f t="shared" si="108"/>
        <v>-0.30369280836688012</v>
      </c>
    </row>
    <row r="295" spans="1:34" ht="15.75" x14ac:dyDescent="0.25">
      <c r="A295" s="24">
        <v>925</v>
      </c>
      <c r="B295" s="25" t="s">
        <v>288</v>
      </c>
      <c r="C295" s="24">
        <v>11</v>
      </c>
      <c r="D295" s="24">
        <v>25</v>
      </c>
      <c r="E295" s="30">
        <f>'Tasapainon muutos, pl. tasaus'!D288</f>
        <v>3427</v>
      </c>
      <c r="F295" s="62">
        <v>749.04075273175715</v>
      </c>
      <c r="G295" s="31">
        <v>477.91731171945759</v>
      </c>
      <c r="H295" s="59">
        <f t="shared" si="115"/>
        <v>-271.12344101229957</v>
      </c>
      <c r="I295" s="62">
        <f t="shared" si="109"/>
        <v>275.27734391678507</v>
      </c>
      <c r="J295" s="31">
        <f t="shared" si="110"/>
        <v>256.58310071791868</v>
      </c>
      <c r="K295" s="31">
        <f t="shared" si="111"/>
        <v>239.08171619378032</v>
      </c>
      <c r="L295" s="31">
        <f t="shared" si="112"/>
        <v>221.89672978862271</v>
      </c>
      <c r="M295" s="31">
        <f t="shared" si="113"/>
        <v>205.49074742197644</v>
      </c>
      <c r="N295" s="59">
        <f t="shared" si="114"/>
        <v>683.40805914143402</v>
      </c>
      <c r="O295" s="82">
        <f t="shared" si="102"/>
        <v>-65.632693590323129</v>
      </c>
      <c r="P295" s="31">
        <f>Taulukko5[[#This Row],[Tasaus 2023, €/asukas]]*Taulukko5[[#This Row],[Asukasluku 31.12.2022]]</f>
        <v>943375.45760282245</v>
      </c>
      <c r="Q295" s="31">
        <f>Taulukko5[[#This Row],[Tasaus 2024, €/asukas]]*Taulukko5[[#This Row],[Asukasluku 31.12.2022]]</f>
        <v>879310.28616030735</v>
      </c>
      <c r="R295" s="31">
        <f>Taulukko5[[#This Row],[Tasaus 2025, €/asukas]]*Taulukko5[[#This Row],[Asukasluku 31.12.2022]]</f>
        <v>819333.04139608517</v>
      </c>
      <c r="S295" s="31">
        <f>Taulukko5[[#This Row],[Tasaus 2026, €/asukas]]*Taulukko5[[#This Row],[Asukasluku 31.12.2022]]</f>
        <v>760440.09298561001</v>
      </c>
      <c r="T295" s="31">
        <f>Taulukko5[[#This Row],[Tasaus 2027, €/asukas]]*Taulukko5[[#This Row],[Asukasluku 31.12.2022]]</f>
        <v>704216.79141511326</v>
      </c>
      <c r="U295" s="62">
        <f t="shared" si="116"/>
        <v>4.1539029044855056</v>
      </c>
      <c r="V295" s="31">
        <f t="shared" si="117"/>
        <v>-14.540340294380883</v>
      </c>
      <c r="W295" s="31">
        <f t="shared" si="118"/>
        <v>-32.041724818519242</v>
      </c>
      <c r="X295" s="31">
        <f t="shared" si="119"/>
        <v>-49.226711223676858</v>
      </c>
      <c r="Y295" s="94">
        <f t="shared" si="120"/>
        <v>-65.632693590323129</v>
      </c>
      <c r="Z295" s="105">
        <v>21</v>
      </c>
      <c r="AA295" s="33">
        <f t="shared" si="121"/>
        <v>8.36</v>
      </c>
      <c r="AB295" s="32">
        <f t="shared" si="103"/>
        <v>-12.64</v>
      </c>
      <c r="AC295" s="31">
        <v>154.16240037147182</v>
      </c>
      <c r="AD295" s="15">
        <f t="shared" si="104"/>
        <v>-2.6944980711744268E-2</v>
      </c>
      <c r="AE295" s="15">
        <f t="shared" si="105"/>
        <v>9.4318330924689039E-2</v>
      </c>
      <c r="AF295" s="15">
        <f t="shared" si="106"/>
        <v>0.20784396676044914</v>
      </c>
      <c r="AG295" s="15">
        <f t="shared" si="107"/>
        <v>0.31931723367733966</v>
      </c>
      <c r="AH295" s="106">
        <f t="shared" si="108"/>
        <v>0.42573736158864739</v>
      </c>
    </row>
    <row r="296" spans="1:34" ht="15.75" x14ac:dyDescent="0.25">
      <c r="A296" s="24">
        <v>927</v>
      </c>
      <c r="B296" s="25" t="s">
        <v>289</v>
      </c>
      <c r="C296" s="24">
        <v>33</v>
      </c>
      <c r="D296" s="24">
        <v>22</v>
      </c>
      <c r="E296" s="30">
        <f>'Tasapainon muutos, pl. tasaus'!D289</f>
        <v>28913</v>
      </c>
      <c r="F296" s="62">
        <v>317.4851633410683</v>
      </c>
      <c r="G296" s="31">
        <v>259.50033304381975</v>
      </c>
      <c r="H296" s="59">
        <f t="shared" si="115"/>
        <v>-57.98483029724855</v>
      </c>
      <c r="I296" s="62">
        <f t="shared" si="109"/>
        <v>62.138733201734084</v>
      </c>
      <c r="J296" s="31">
        <f t="shared" si="110"/>
        <v>43.444490002867688</v>
      </c>
      <c r="K296" s="31">
        <f t="shared" si="111"/>
        <v>25.943105478729315</v>
      </c>
      <c r="L296" s="31">
        <f t="shared" si="112"/>
        <v>8.7581190735716952</v>
      </c>
      <c r="M296" s="31">
        <f t="shared" si="113"/>
        <v>-5.6326935903231243</v>
      </c>
      <c r="N296" s="59">
        <f t="shared" si="114"/>
        <v>253.86763945349662</v>
      </c>
      <c r="O296" s="82">
        <f t="shared" si="102"/>
        <v>-63.617523887571679</v>
      </c>
      <c r="P296" s="31">
        <f>Taulukko5[[#This Row],[Tasaus 2023, €/asukas]]*Taulukko5[[#This Row],[Asukasluku 31.12.2022]]</f>
        <v>1796617.1930617376</v>
      </c>
      <c r="Q296" s="31">
        <f>Taulukko5[[#This Row],[Tasaus 2024, €/asukas]]*Taulukko5[[#This Row],[Asukasluku 31.12.2022]]</f>
        <v>1256110.5394529135</v>
      </c>
      <c r="R296" s="31">
        <f>Taulukko5[[#This Row],[Tasaus 2025, €/asukas]]*Taulukko5[[#This Row],[Asukasluku 31.12.2022]]</f>
        <v>750093.00870650064</v>
      </c>
      <c r="S296" s="31">
        <f>Taulukko5[[#This Row],[Tasaus 2026, €/asukas]]*Taulukko5[[#This Row],[Asukasluku 31.12.2022]]</f>
        <v>253223.49677417843</v>
      </c>
      <c r="T296" s="31">
        <f>Taulukko5[[#This Row],[Tasaus 2027, €/asukas]]*Taulukko5[[#This Row],[Asukasluku 31.12.2022]]</f>
        <v>-162858.06977701248</v>
      </c>
      <c r="U296" s="62">
        <f t="shared" si="116"/>
        <v>4.153902904485534</v>
      </c>
      <c r="V296" s="31">
        <f t="shared" si="117"/>
        <v>-14.540340294380862</v>
      </c>
      <c r="W296" s="31">
        <f t="shared" si="118"/>
        <v>-32.041724818519235</v>
      </c>
      <c r="X296" s="31">
        <f t="shared" si="119"/>
        <v>-49.226711223676858</v>
      </c>
      <c r="Y296" s="94">
        <f t="shared" si="120"/>
        <v>-63.617523887571672</v>
      </c>
      <c r="Z296" s="105">
        <v>20.5</v>
      </c>
      <c r="AA296" s="33">
        <f t="shared" si="121"/>
        <v>7.8599999999999994</v>
      </c>
      <c r="AB296" s="32">
        <f t="shared" si="103"/>
        <v>-12.64</v>
      </c>
      <c r="AC296" s="31">
        <v>220.85522926531451</v>
      </c>
      <c r="AD296" s="15">
        <f t="shared" si="104"/>
        <v>-1.880826149466187E-2</v>
      </c>
      <c r="AE296" s="15">
        <f t="shared" si="105"/>
        <v>6.5836522606913139E-2</v>
      </c>
      <c r="AF296" s="15">
        <f t="shared" si="106"/>
        <v>0.14508021804648941</v>
      </c>
      <c r="AG296" s="15">
        <f t="shared" si="107"/>
        <v>0.22289130933160092</v>
      </c>
      <c r="AH296" s="106">
        <f t="shared" si="108"/>
        <v>0.2880507928166266</v>
      </c>
    </row>
    <row r="297" spans="1:34" ht="15.75" x14ac:dyDescent="0.25">
      <c r="A297" s="24">
        <v>931</v>
      </c>
      <c r="B297" s="25" t="s">
        <v>290</v>
      </c>
      <c r="C297" s="24">
        <v>13</v>
      </c>
      <c r="D297" s="24">
        <v>24</v>
      </c>
      <c r="E297" s="30">
        <f>'Tasapainon muutos, pl. tasaus'!D290</f>
        <v>5951</v>
      </c>
      <c r="F297" s="62">
        <v>-147.63544312056635</v>
      </c>
      <c r="G297" s="31">
        <v>-429.8889922047789</v>
      </c>
      <c r="H297" s="59">
        <f t="shared" si="115"/>
        <v>-282.25354908421252</v>
      </c>
      <c r="I297" s="62">
        <f t="shared" si="109"/>
        <v>286.40745198869809</v>
      </c>
      <c r="J297" s="31">
        <f t="shared" si="110"/>
        <v>267.71320878983164</v>
      </c>
      <c r="K297" s="31">
        <f t="shared" si="111"/>
        <v>250.21182426569328</v>
      </c>
      <c r="L297" s="31">
        <f t="shared" si="112"/>
        <v>233.02683786053566</v>
      </c>
      <c r="M297" s="31">
        <f t="shared" si="113"/>
        <v>216.62085549388939</v>
      </c>
      <c r="N297" s="59">
        <f t="shared" si="114"/>
        <v>-213.26813671088951</v>
      </c>
      <c r="O297" s="82">
        <f t="shared" si="102"/>
        <v>-65.632693590323157</v>
      </c>
      <c r="P297" s="31">
        <f>Taulukko5[[#This Row],[Tasaus 2023, €/asukas]]*Taulukko5[[#This Row],[Asukasluku 31.12.2022]]</f>
        <v>1704410.7467847422</v>
      </c>
      <c r="Q297" s="31">
        <f>Taulukko5[[#This Row],[Tasaus 2024, €/asukas]]*Taulukko5[[#This Row],[Asukasluku 31.12.2022]]</f>
        <v>1593161.3055082881</v>
      </c>
      <c r="R297" s="31">
        <f>Taulukko5[[#This Row],[Tasaus 2025, €/asukas]]*Taulukko5[[#This Row],[Asukasluku 31.12.2022]]</f>
        <v>1489010.5662051407</v>
      </c>
      <c r="S297" s="31">
        <f>Taulukko5[[#This Row],[Tasaus 2026, €/asukas]]*Taulukko5[[#This Row],[Asukasluku 31.12.2022]]</f>
        <v>1386742.7121080477</v>
      </c>
      <c r="T297" s="31">
        <f>Taulukko5[[#This Row],[Tasaus 2027, €/asukas]]*Taulukko5[[#This Row],[Asukasluku 31.12.2022]]</f>
        <v>1289110.7110441357</v>
      </c>
      <c r="U297" s="62">
        <f t="shared" si="116"/>
        <v>4.1539029044855624</v>
      </c>
      <c r="V297" s="31">
        <f t="shared" si="117"/>
        <v>-14.540340294380883</v>
      </c>
      <c r="W297" s="31">
        <f t="shared" si="118"/>
        <v>-32.041724818519242</v>
      </c>
      <c r="X297" s="31">
        <f t="shared" si="119"/>
        <v>-49.226711223676858</v>
      </c>
      <c r="Y297" s="94">
        <f t="shared" si="120"/>
        <v>-65.632693590323129</v>
      </c>
      <c r="Z297" s="105">
        <v>21</v>
      </c>
      <c r="AA297" s="33">
        <f t="shared" si="121"/>
        <v>8.36</v>
      </c>
      <c r="AB297" s="32">
        <f t="shared" si="103"/>
        <v>-12.64</v>
      </c>
      <c r="AC297" s="31">
        <v>147.92513485510651</v>
      </c>
      <c r="AD297" s="15">
        <f t="shared" si="104"/>
        <v>-2.8081116225138706E-2</v>
      </c>
      <c r="AE297" s="15">
        <f t="shared" si="105"/>
        <v>9.8295264754182765E-2</v>
      </c>
      <c r="AF297" s="15">
        <f t="shared" si="106"/>
        <v>0.21660771071734558</v>
      </c>
      <c r="AG297" s="15">
        <f t="shared" si="107"/>
        <v>0.33278124959557887</v>
      </c>
      <c r="AH297" s="106">
        <f t="shared" si="108"/>
        <v>0.44368858378672915</v>
      </c>
    </row>
    <row r="298" spans="1:34" ht="15.75" x14ac:dyDescent="0.25">
      <c r="A298" s="24">
        <v>934</v>
      </c>
      <c r="B298" s="25" t="s">
        <v>291</v>
      </c>
      <c r="C298" s="24">
        <v>14</v>
      </c>
      <c r="D298" s="24">
        <v>25</v>
      </c>
      <c r="E298" s="30">
        <f>'Tasapainon muutos, pl. tasaus'!D291</f>
        <v>2671</v>
      </c>
      <c r="F298" s="62">
        <v>318.49220480220492</v>
      </c>
      <c r="G298" s="31">
        <v>294.67932378680513</v>
      </c>
      <c r="H298" s="59">
        <f t="shared" si="115"/>
        <v>-23.812881015399796</v>
      </c>
      <c r="I298" s="62">
        <f t="shared" si="109"/>
        <v>27.96678391988533</v>
      </c>
      <c r="J298" s="31">
        <f t="shared" si="110"/>
        <v>9.2725407210189381</v>
      </c>
      <c r="K298" s="31">
        <f t="shared" si="111"/>
        <v>-2.0417248185192354</v>
      </c>
      <c r="L298" s="31">
        <f t="shared" si="112"/>
        <v>-4.2267112236768547</v>
      </c>
      <c r="M298" s="31">
        <f t="shared" si="113"/>
        <v>-5.6326935903231243</v>
      </c>
      <c r="N298" s="59">
        <f t="shared" si="114"/>
        <v>289.046630196482</v>
      </c>
      <c r="O298" s="82">
        <f t="shared" si="102"/>
        <v>-29.445574605722925</v>
      </c>
      <c r="P298" s="31">
        <f>Taulukko5[[#This Row],[Tasaus 2023, €/asukas]]*Taulukko5[[#This Row],[Asukasluku 31.12.2022]]</f>
        <v>74699.279850013714</v>
      </c>
      <c r="Q298" s="31">
        <f>Taulukko5[[#This Row],[Tasaus 2024, €/asukas]]*Taulukko5[[#This Row],[Asukasluku 31.12.2022]]</f>
        <v>24766.956265841585</v>
      </c>
      <c r="R298" s="31">
        <f>Taulukko5[[#This Row],[Tasaus 2025, €/asukas]]*Taulukko5[[#This Row],[Asukasluku 31.12.2022]]</f>
        <v>-5453.446990264878</v>
      </c>
      <c r="S298" s="31">
        <f>Taulukko5[[#This Row],[Tasaus 2026, €/asukas]]*Taulukko5[[#This Row],[Asukasluku 31.12.2022]]</f>
        <v>-11289.54567844088</v>
      </c>
      <c r="T298" s="31">
        <f>Taulukko5[[#This Row],[Tasaus 2027, €/asukas]]*Taulukko5[[#This Row],[Asukasluku 31.12.2022]]</f>
        <v>-15044.924579753066</v>
      </c>
      <c r="U298" s="62">
        <f t="shared" si="116"/>
        <v>4.153902904485534</v>
      </c>
      <c r="V298" s="31">
        <f t="shared" si="117"/>
        <v>-14.540340294380858</v>
      </c>
      <c r="W298" s="31">
        <f t="shared" si="118"/>
        <v>-25.854605833919031</v>
      </c>
      <c r="X298" s="31">
        <f t="shared" si="119"/>
        <v>-28.039592239076651</v>
      </c>
      <c r="Y298" s="94">
        <f t="shared" si="120"/>
        <v>-29.445574605722921</v>
      </c>
      <c r="Z298" s="105">
        <v>22.249999999999996</v>
      </c>
      <c r="AA298" s="33">
        <f t="shared" si="121"/>
        <v>9.6099999999999959</v>
      </c>
      <c r="AB298" s="32">
        <f t="shared" si="103"/>
        <v>-12.64</v>
      </c>
      <c r="AC298" s="31">
        <v>162.36886405552946</v>
      </c>
      <c r="AD298" s="15">
        <f t="shared" si="104"/>
        <v>-2.5583124748996933E-2</v>
      </c>
      <c r="AE298" s="15">
        <f t="shared" si="105"/>
        <v>8.9551284225331054E-2</v>
      </c>
      <c r="AF298" s="15">
        <f t="shared" si="106"/>
        <v>0.15923376679581169</v>
      </c>
      <c r="AG298" s="15">
        <f t="shared" si="107"/>
        <v>0.17269069659492864</v>
      </c>
      <c r="AH298" s="106">
        <f t="shared" si="108"/>
        <v>0.18134988365535809</v>
      </c>
    </row>
    <row r="299" spans="1:34" ht="15.75" x14ac:dyDescent="0.25">
      <c r="A299" s="24">
        <v>935</v>
      </c>
      <c r="B299" s="25" t="s">
        <v>292</v>
      </c>
      <c r="C299" s="24">
        <v>8</v>
      </c>
      <c r="D299" s="24">
        <v>25</v>
      </c>
      <c r="E299" s="30">
        <f>'Tasapainon muutos, pl. tasaus'!D292</f>
        <v>2985</v>
      </c>
      <c r="F299" s="62">
        <v>-1031.7000553257251</v>
      </c>
      <c r="G299" s="31">
        <v>-1086.0661025582417</v>
      </c>
      <c r="H299" s="59">
        <f t="shared" si="115"/>
        <v>-54.366047232516621</v>
      </c>
      <c r="I299" s="62">
        <f t="shared" si="109"/>
        <v>58.519950137002155</v>
      </c>
      <c r="J299" s="31">
        <f t="shared" si="110"/>
        <v>39.82570693813576</v>
      </c>
      <c r="K299" s="31">
        <f t="shared" si="111"/>
        <v>22.324322413997386</v>
      </c>
      <c r="L299" s="31">
        <f t="shared" si="112"/>
        <v>5.1393360088397664</v>
      </c>
      <c r="M299" s="31">
        <f t="shared" si="113"/>
        <v>-5.6326935903231243</v>
      </c>
      <c r="N299" s="59">
        <f t="shared" si="114"/>
        <v>-1091.6987961485647</v>
      </c>
      <c r="O299" s="82">
        <f t="shared" si="102"/>
        <v>-59.998740822839636</v>
      </c>
      <c r="P299" s="31">
        <f>Taulukko5[[#This Row],[Tasaus 2023, €/asukas]]*Taulukko5[[#This Row],[Asukasluku 31.12.2022]]</f>
        <v>174682.05115895142</v>
      </c>
      <c r="Q299" s="31">
        <f>Taulukko5[[#This Row],[Tasaus 2024, €/asukas]]*Taulukko5[[#This Row],[Asukasluku 31.12.2022]]</f>
        <v>118879.73521033525</v>
      </c>
      <c r="R299" s="31">
        <f>Taulukko5[[#This Row],[Tasaus 2025, €/asukas]]*Taulukko5[[#This Row],[Asukasluku 31.12.2022]]</f>
        <v>66638.102405782192</v>
      </c>
      <c r="S299" s="31">
        <f>Taulukko5[[#This Row],[Tasaus 2026, €/asukas]]*Taulukko5[[#This Row],[Asukasluku 31.12.2022]]</f>
        <v>15340.917986386703</v>
      </c>
      <c r="T299" s="31">
        <f>Taulukko5[[#This Row],[Tasaus 2027, €/asukas]]*Taulukko5[[#This Row],[Asukasluku 31.12.2022]]</f>
        <v>-16813.590367114528</v>
      </c>
      <c r="U299" s="62">
        <f t="shared" si="116"/>
        <v>4.153902904485534</v>
      </c>
      <c r="V299" s="31">
        <f t="shared" si="117"/>
        <v>-14.540340294380862</v>
      </c>
      <c r="W299" s="31">
        <f t="shared" si="118"/>
        <v>-32.041724818519235</v>
      </c>
      <c r="X299" s="31">
        <f t="shared" si="119"/>
        <v>-49.226711223676858</v>
      </c>
      <c r="Y299" s="94">
        <f t="shared" si="120"/>
        <v>-59.998740822839743</v>
      </c>
      <c r="Z299" s="105">
        <v>21.5</v>
      </c>
      <c r="AA299" s="33">
        <f t="shared" si="121"/>
        <v>8.86</v>
      </c>
      <c r="AB299" s="32">
        <f t="shared" si="103"/>
        <v>-12.64</v>
      </c>
      <c r="AC299" s="31">
        <v>153.90030065955403</v>
      </c>
      <c r="AD299" s="15">
        <f t="shared" si="104"/>
        <v>-2.699086932698375E-2</v>
      </c>
      <c r="AE299" s="15">
        <f t="shared" si="105"/>
        <v>9.4478959638589932E-2</v>
      </c>
      <c r="AF299" s="15">
        <f t="shared" si="106"/>
        <v>0.20819793516452825</v>
      </c>
      <c r="AG299" s="15">
        <f t="shared" si="107"/>
        <v>0.31986104648731167</v>
      </c>
      <c r="AH299" s="106">
        <f t="shared" si="108"/>
        <v>0.38985460434911151</v>
      </c>
    </row>
    <row r="300" spans="1:34" ht="15.75" x14ac:dyDescent="0.25">
      <c r="A300" s="24">
        <v>936</v>
      </c>
      <c r="B300" s="25" t="s">
        <v>293</v>
      </c>
      <c r="C300" s="24">
        <v>6</v>
      </c>
      <c r="D300" s="24">
        <v>24</v>
      </c>
      <c r="E300" s="30">
        <f>'Tasapainon muutos, pl. tasaus'!D293</f>
        <v>6395</v>
      </c>
      <c r="F300" s="62">
        <v>845.55100790244751</v>
      </c>
      <c r="G300" s="31">
        <v>690.18437895618604</v>
      </c>
      <c r="H300" s="59">
        <f t="shared" si="115"/>
        <v>-155.36662894626147</v>
      </c>
      <c r="I300" s="62">
        <f t="shared" si="109"/>
        <v>159.52053185074701</v>
      </c>
      <c r="J300" s="31">
        <f t="shared" si="110"/>
        <v>140.82628865188062</v>
      </c>
      <c r="K300" s="31">
        <f t="shared" si="111"/>
        <v>123.32490412774223</v>
      </c>
      <c r="L300" s="31">
        <f t="shared" si="112"/>
        <v>106.13991772258461</v>
      </c>
      <c r="M300" s="31">
        <f t="shared" si="113"/>
        <v>89.733935355938343</v>
      </c>
      <c r="N300" s="59">
        <f t="shared" si="114"/>
        <v>779.91831431212438</v>
      </c>
      <c r="O300" s="82">
        <f t="shared" si="102"/>
        <v>-65.632693590323129</v>
      </c>
      <c r="P300" s="31">
        <f>Taulukko5[[#This Row],[Tasaus 2023, €/asukas]]*Taulukko5[[#This Row],[Asukasluku 31.12.2022]]</f>
        <v>1020133.8011855271</v>
      </c>
      <c r="Q300" s="31">
        <f>Taulukko5[[#This Row],[Tasaus 2024, €/asukas]]*Taulukko5[[#This Row],[Asukasluku 31.12.2022]]</f>
        <v>900584.11592877656</v>
      </c>
      <c r="R300" s="31">
        <f>Taulukko5[[#This Row],[Tasaus 2025, €/asukas]]*Taulukko5[[#This Row],[Asukasluku 31.12.2022]]</f>
        <v>788662.76189691154</v>
      </c>
      <c r="S300" s="31">
        <f>Taulukko5[[#This Row],[Tasaus 2026, €/asukas]]*Taulukko5[[#This Row],[Asukasluku 31.12.2022]]</f>
        <v>678764.77383592864</v>
      </c>
      <c r="T300" s="31">
        <f>Taulukko5[[#This Row],[Tasaus 2027, €/asukas]]*Taulukko5[[#This Row],[Asukasluku 31.12.2022]]</f>
        <v>573848.51660122571</v>
      </c>
      <c r="U300" s="62">
        <f t="shared" si="116"/>
        <v>4.153902904485534</v>
      </c>
      <c r="V300" s="31">
        <f t="shared" si="117"/>
        <v>-14.540340294380854</v>
      </c>
      <c r="W300" s="31">
        <f t="shared" si="118"/>
        <v>-32.041724818519242</v>
      </c>
      <c r="X300" s="31">
        <f t="shared" si="119"/>
        <v>-49.226711223676858</v>
      </c>
      <c r="Y300" s="94">
        <f t="shared" si="120"/>
        <v>-65.632693590323129</v>
      </c>
      <c r="Z300" s="105">
        <v>21.25</v>
      </c>
      <c r="AA300" s="33">
        <f t="shared" si="121"/>
        <v>8.61</v>
      </c>
      <c r="AB300" s="32">
        <f t="shared" si="103"/>
        <v>-12.64</v>
      </c>
      <c r="AC300" s="31">
        <v>152.58715189711617</v>
      </c>
      <c r="AD300" s="15">
        <f t="shared" si="104"/>
        <v>-2.722314987100851E-2</v>
      </c>
      <c r="AE300" s="15">
        <f t="shared" si="105"/>
        <v>9.5292035493164354E-2</v>
      </c>
      <c r="AF300" s="15">
        <f t="shared" si="106"/>
        <v>0.20998966439929218</v>
      </c>
      <c r="AG300" s="15">
        <f t="shared" si="107"/>
        <v>0.32261373655410119</v>
      </c>
      <c r="AH300" s="106">
        <f t="shared" si="108"/>
        <v>0.4301325031256682</v>
      </c>
    </row>
    <row r="301" spans="1:34" ht="15.75" x14ac:dyDescent="0.25">
      <c r="A301" s="24">
        <v>946</v>
      </c>
      <c r="B301" s="25" t="s">
        <v>294</v>
      </c>
      <c r="C301" s="24">
        <v>15</v>
      </c>
      <c r="D301" s="24">
        <v>24</v>
      </c>
      <c r="E301" s="30">
        <f>'Tasapainon muutos, pl. tasaus'!D294</f>
        <v>6287</v>
      </c>
      <c r="F301" s="62">
        <v>-35.863415697457086</v>
      </c>
      <c r="G301" s="31">
        <v>-62.873669927861265</v>
      </c>
      <c r="H301" s="59">
        <f t="shared" si="115"/>
        <v>-27.010254230404179</v>
      </c>
      <c r="I301" s="62">
        <f t="shared" si="109"/>
        <v>31.164157134889713</v>
      </c>
      <c r="J301" s="31">
        <f t="shared" si="110"/>
        <v>12.469913936023321</v>
      </c>
      <c r="K301" s="31">
        <f t="shared" si="111"/>
        <v>-2.0417248185192354</v>
      </c>
      <c r="L301" s="31">
        <f t="shared" si="112"/>
        <v>-4.2267112236768547</v>
      </c>
      <c r="M301" s="31">
        <f t="shared" si="113"/>
        <v>-5.6326935903231243</v>
      </c>
      <c r="N301" s="59">
        <f t="shared" si="114"/>
        <v>-68.506363518184386</v>
      </c>
      <c r="O301" s="82">
        <f t="shared" si="102"/>
        <v>-32.642947820727301</v>
      </c>
      <c r="P301" s="31">
        <f>Taulukko5[[#This Row],[Tasaus 2023, €/asukas]]*Taulukko5[[#This Row],[Asukasluku 31.12.2022]]</f>
        <v>195929.05590705163</v>
      </c>
      <c r="Q301" s="31">
        <f>Taulukko5[[#This Row],[Tasaus 2024, €/asukas]]*Taulukko5[[#This Row],[Asukasluku 31.12.2022]]</f>
        <v>78398.348915778624</v>
      </c>
      <c r="R301" s="31">
        <f>Taulukko5[[#This Row],[Tasaus 2025, €/asukas]]*Taulukko5[[#This Row],[Asukasluku 31.12.2022]]</f>
        <v>-12836.323934030434</v>
      </c>
      <c r="S301" s="31">
        <f>Taulukko5[[#This Row],[Tasaus 2026, €/asukas]]*Taulukko5[[#This Row],[Asukasluku 31.12.2022]]</f>
        <v>-26573.333463256386</v>
      </c>
      <c r="T301" s="31">
        <f>Taulukko5[[#This Row],[Tasaus 2027, €/asukas]]*Taulukko5[[#This Row],[Asukasluku 31.12.2022]]</f>
        <v>-35412.744602361483</v>
      </c>
      <c r="U301" s="62">
        <f t="shared" si="116"/>
        <v>4.153902904485534</v>
      </c>
      <c r="V301" s="31">
        <f t="shared" si="117"/>
        <v>-14.540340294380858</v>
      </c>
      <c r="W301" s="31">
        <f t="shared" si="118"/>
        <v>-29.051979048923414</v>
      </c>
      <c r="X301" s="31">
        <f t="shared" si="119"/>
        <v>-31.236965454081034</v>
      </c>
      <c r="Y301" s="94">
        <f t="shared" si="120"/>
        <v>-32.642947820727301</v>
      </c>
      <c r="Z301" s="105">
        <v>21.500000000000004</v>
      </c>
      <c r="AA301" s="33">
        <f t="shared" si="121"/>
        <v>8.860000000000003</v>
      </c>
      <c r="AB301" s="32">
        <f t="shared" si="103"/>
        <v>-12.64</v>
      </c>
      <c r="AC301" s="31">
        <v>165.63050530836037</v>
      </c>
      <c r="AD301" s="15">
        <f t="shared" si="104"/>
        <v>-2.5079334852912881E-2</v>
      </c>
      <c r="AE301" s="15">
        <f t="shared" si="105"/>
        <v>8.7787815821189302E-2</v>
      </c>
      <c r="AF301" s="15">
        <f t="shared" si="106"/>
        <v>0.17540234508634917</v>
      </c>
      <c r="AG301" s="15">
        <f t="shared" si="107"/>
        <v>0.18859427733995035</v>
      </c>
      <c r="AH301" s="106">
        <f t="shared" si="108"/>
        <v>0.1970829453182838</v>
      </c>
    </row>
    <row r="302" spans="1:34" ht="15.75" x14ac:dyDescent="0.25">
      <c r="A302" s="24">
        <v>976</v>
      </c>
      <c r="B302" s="25" t="s">
        <v>295</v>
      </c>
      <c r="C302" s="24">
        <v>19</v>
      </c>
      <c r="D302" s="24">
        <v>25</v>
      </c>
      <c r="E302" s="30">
        <f>'Tasapainon muutos, pl. tasaus'!D295</f>
        <v>3788</v>
      </c>
      <c r="F302" s="62">
        <v>-482.55808494883809</v>
      </c>
      <c r="G302" s="31">
        <v>-431.3468472000763</v>
      </c>
      <c r="H302" s="59">
        <f t="shared" si="115"/>
        <v>51.211237748761789</v>
      </c>
      <c r="I302" s="62">
        <f t="shared" si="109"/>
        <v>-47.057334844276255</v>
      </c>
      <c r="J302" s="31">
        <f t="shared" si="110"/>
        <v>-35.751578043142651</v>
      </c>
      <c r="K302" s="31">
        <f t="shared" si="111"/>
        <v>-23.252962567281024</v>
      </c>
      <c r="L302" s="31">
        <f t="shared" si="112"/>
        <v>-10.437948972438644</v>
      </c>
      <c r="M302" s="31">
        <f t="shared" si="113"/>
        <v>-5.6326935903231243</v>
      </c>
      <c r="N302" s="59">
        <f t="shared" si="114"/>
        <v>-436.97954079039943</v>
      </c>
      <c r="O302" s="82">
        <f t="shared" si="102"/>
        <v>45.57854415843866</v>
      </c>
      <c r="P302" s="31">
        <f>Taulukko5[[#This Row],[Tasaus 2023, €/asukas]]*Taulukko5[[#This Row],[Asukasluku 31.12.2022]]</f>
        <v>-178253.18439011846</v>
      </c>
      <c r="Q302" s="31">
        <f>Taulukko5[[#This Row],[Tasaus 2024, €/asukas]]*Taulukko5[[#This Row],[Asukasluku 31.12.2022]]</f>
        <v>-135426.97762742435</v>
      </c>
      <c r="R302" s="31">
        <f>Taulukko5[[#This Row],[Tasaus 2025, €/asukas]]*Taulukko5[[#This Row],[Asukasluku 31.12.2022]]</f>
        <v>-88082.222204860518</v>
      </c>
      <c r="S302" s="31">
        <f>Taulukko5[[#This Row],[Tasaus 2026, €/asukas]]*Taulukko5[[#This Row],[Asukasluku 31.12.2022]]</f>
        <v>-39538.950707597585</v>
      </c>
      <c r="T302" s="31">
        <f>Taulukko5[[#This Row],[Tasaus 2027, €/asukas]]*Taulukko5[[#This Row],[Asukasluku 31.12.2022]]</f>
        <v>-21336.643320143994</v>
      </c>
      <c r="U302" s="62">
        <f t="shared" si="116"/>
        <v>4.153902904485534</v>
      </c>
      <c r="V302" s="31">
        <f t="shared" si="117"/>
        <v>15.459659705619138</v>
      </c>
      <c r="W302" s="31">
        <f t="shared" si="118"/>
        <v>27.958275181480765</v>
      </c>
      <c r="X302" s="31">
        <f t="shared" si="119"/>
        <v>40.773288776323142</v>
      </c>
      <c r="Y302" s="94">
        <f t="shared" si="120"/>
        <v>45.578544158438667</v>
      </c>
      <c r="Z302" s="105">
        <v>20</v>
      </c>
      <c r="AA302" s="33">
        <f t="shared" si="121"/>
        <v>7.3599999999999994</v>
      </c>
      <c r="AB302" s="32">
        <f t="shared" si="103"/>
        <v>-12.64</v>
      </c>
      <c r="AC302" s="31">
        <v>155.74486280743079</v>
      </c>
      <c r="AD302" s="15">
        <f t="shared" si="104"/>
        <v>-2.6671203336071422E-2</v>
      </c>
      <c r="AE302" s="15">
        <f t="shared" si="105"/>
        <v>-9.9262726403593057E-2</v>
      </c>
      <c r="AF302" s="15">
        <f t="shared" si="106"/>
        <v>-0.1795133057842781</v>
      </c>
      <c r="AG302" s="15">
        <f t="shared" si="107"/>
        <v>-0.26179540076860752</v>
      </c>
      <c r="AH302" s="106">
        <f t="shared" si="108"/>
        <v>-0.29264878042747267</v>
      </c>
    </row>
    <row r="303" spans="1:34" ht="15.75" x14ac:dyDescent="0.25">
      <c r="A303" s="24">
        <v>977</v>
      </c>
      <c r="B303" s="25" t="s">
        <v>296</v>
      </c>
      <c r="C303" s="24">
        <v>17</v>
      </c>
      <c r="D303" s="24">
        <v>23</v>
      </c>
      <c r="E303" s="30">
        <f>'Tasapainon muutos, pl. tasaus'!D296</f>
        <v>15293</v>
      </c>
      <c r="F303" s="62">
        <v>32.596689298337786</v>
      </c>
      <c r="G303" s="31">
        <v>86.415074389857352</v>
      </c>
      <c r="H303" s="59">
        <f t="shared" si="115"/>
        <v>53.818385091519566</v>
      </c>
      <c r="I303" s="62">
        <f t="shared" si="109"/>
        <v>-49.664482187034032</v>
      </c>
      <c r="J303" s="31">
        <f t="shared" si="110"/>
        <v>-38.358725385900428</v>
      </c>
      <c r="K303" s="31">
        <f t="shared" si="111"/>
        <v>-25.860109910038801</v>
      </c>
      <c r="L303" s="31">
        <f t="shared" si="112"/>
        <v>-13.045096315196421</v>
      </c>
      <c r="M303" s="31">
        <f t="shared" si="113"/>
        <v>-5.6326935903231243</v>
      </c>
      <c r="N303" s="59">
        <f t="shared" si="114"/>
        <v>80.782380799534224</v>
      </c>
      <c r="O303" s="82">
        <f t="shared" si="102"/>
        <v>48.185691501196438</v>
      </c>
      <c r="P303" s="31">
        <f>Taulukko5[[#This Row],[Tasaus 2023, €/asukas]]*Taulukko5[[#This Row],[Asukasluku 31.12.2022]]</f>
        <v>-759518.92608631146</v>
      </c>
      <c r="Q303" s="31">
        <f>Taulukko5[[#This Row],[Tasaus 2024, €/asukas]]*Taulukko5[[#This Row],[Asukasluku 31.12.2022]]</f>
        <v>-586619.98732657521</v>
      </c>
      <c r="R303" s="31">
        <f>Taulukko5[[#This Row],[Tasaus 2025, €/asukas]]*Taulukko5[[#This Row],[Asukasluku 31.12.2022]]</f>
        <v>-395478.66085422336</v>
      </c>
      <c r="S303" s="31">
        <f>Taulukko5[[#This Row],[Tasaus 2026, €/asukas]]*Taulukko5[[#This Row],[Asukasluku 31.12.2022]]</f>
        <v>-199498.65794829887</v>
      </c>
      <c r="T303" s="31">
        <f>Taulukko5[[#This Row],[Tasaus 2027, €/asukas]]*Taulukko5[[#This Row],[Asukasluku 31.12.2022]]</f>
        <v>-86140.783076811538</v>
      </c>
      <c r="U303" s="62">
        <f t="shared" si="116"/>
        <v>4.153902904485534</v>
      </c>
      <c r="V303" s="31">
        <f t="shared" si="117"/>
        <v>15.459659705619138</v>
      </c>
      <c r="W303" s="31">
        <f t="shared" si="118"/>
        <v>27.958275181480765</v>
      </c>
      <c r="X303" s="31">
        <f t="shared" si="119"/>
        <v>40.773288776323142</v>
      </c>
      <c r="Y303" s="94">
        <f t="shared" si="120"/>
        <v>48.185691501196445</v>
      </c>
      <c r="Z303" s="105">
        <v>23</v>
      </c>
      <c r="AA303" s="33">
        <f t="shared" si="121"/>
        <v>10.36</v>
      </c>
      <c r="AB303" s="32">
        <f t="shared" si="103"/>
        <v>-12.64</v>
      </c>
      <c r="AC303" s="31">
        <v>164.98799520921708</v>
      </c>
      <c r="AD303" s="15">
        <f t="shared" si="104"/>
        <v>-2.5177000903720756E-2</v>
      </c>
      <c r="AE303" s="15">
        <f t="shared" si="105"/>
        <v>-9.3701724698303887E-2</v>
      </c>
      <c r="AF303" s="15">
        <f t="shared" si="106"/>
        <v>-0.16945642103249747</v>
      </c>
      <c r="AG303" s="15">
        <f t="shared" si="107"/>
        <v>-0.24712882124920404</v>
      </c>
      <c r="AH303" s="106">
        <f t="shared" si="108"/>
        <v>-0.29205574284415903</v>
      </c>
    </row>
    <row r="304" spans="1:34" ht="15.75" x14ac:dyDescent="0.25">
      <c r="A304" s="24">
        <v>980</v>
      </c>
      <c r="B304" s="25" t="s">
        <v>297</v>
      </c>
      <c r="C304" s="24">
        <v>6</v>
      </c>
      <c r="D304" s="24">
        <v>22</v>
      </c>
      <c r="E304" s="30">
        <f>'Tasapainon muutos, pl. tasaus'!D297</f>
        <v>33607</v>
      </c>
      <c r="F304" s="62">
        <v>-113.65916260292474</v>
      </c>
      <c r="G304" s="31">
        <v>-88.741159098552345</v>
      </c>
      <c r="H304" s="59">
        <f t="shared" si="115"/>
        <v>24.918003504372393</v>
      </c>
      <c r="I304" s="62">
        <f t="shared" si="109"/>
        <v>-20.764100599886859</v>
      </c>
      <c r="J304" s="31">
        <f t="shared" si="110"/>
        <v>-9.4583437987532513</v>
      </c>
      <c r="K304" s="31">
        <f t="shared" si="111"/>
        <v>-2.0417248185192354</v>
      </c>
      <c r="L304" s="31">
        <f t="shared" si="112"/>
        <v>-4.2267112236768547</v>
      </c>
      <c r="M304" s="31">
        <f t="shared" si="113"/>
        <v>-5.6326935903231243</v>
      </c>
      <c r="N304" s="59">
        <f t="shared" si="114"/>
        <v>-94.373852688875473</v>
      </c>
      <c r="O304" s="82">
        <f t="shared" si="102"/>
        <v>19.285309914049265</v>
      </c>
      <c r="P304" s="31">
        <f>Taulukko5[[#This Row],[Tasaus 2023, €/asukas]]*Taulukko5[[#This Row],[Asukasluku 31.12.2022]]</f>
        <v>-697819.12886039773</v>
      </c>
      <c r="Q304" s="31">
        <f>Taulukko5[[#This Row],[Tasaus 2024, €/asukas]]*Taulukko5[[#This Row],[Asukasluku 31.12.2022]]</f>
        <v>-317866.56004470051</v>
      </c>
      <c r="R304" s="31">
        <f>Taulukko5[[#This Row],[Tasaus 2025, €/asukas]]*Taulukko5[[#This Row],[Asukasluku 31.12.2022]]</f>
        <v>-68616.245975975937</v>
      </c>
      <c r="S304" s="31">
        <f>Taulukko5[[#This Row],[Tasaus 2026, €/asukas]]*Taulukko5[[#This Row],[Asukasluku 31.12.2022]]</f>
        <v>-142047.08409410805</v>
      </c>
      <c r="T304" s="31">
        <f>Taulukko5[[#This Row],[Tasaus 2027, €/asukas]]*Taulukko5[[#This Row],[Asukasluku 31.12.2022]]</f>
        <v>-189297.93348998923</v>
      </c>
      <c r="U304" s="62">
        <f t="shared" si="116"/>
        <v>4.153902904485534</v>
      </c>
      <c r="V304" s="31">
        <f t="shared" si="117"/>
        <v>15.459659705619142</v>
      </c>
      <c r="W304" s="31">
        <f t="shared" si="118"/>
        <v>22.876278685853158</v>
      </c>
      <c r="X304" s="31">
        <f t="shared" si="119"/>
        <v>20.691292280695539</v>
      </c>
      <c r="Y304" s="94">
        <f t="shared" si="120"/>
        <v>19.285309914049268</v>
      </c>
      <c r="Z304" s="105">
        <v>20.5</v>
      </c>
      <c r="AA304" s="33">
        <f t="shared" si="121"/>
        <v>7.8599999999999994</v>
      </c>
      <c r="AB304" s="32">
        <f t="shared" si="103"/>
        <v>-12.64</v>
      </c>
      <c r="AC304" s="31">
        <v>197.6032150080712</v>
      </c>
      <c r="AD304" s="15">
        <f t="shared" si="104"/>
        <v>-2.1021433807723554E-2</v>
      </c>
      <c r="AE304" s="15">
        <f t="shared" si="105"/>
        <v>-7.823587133937919E-2</v>
      </c>
      <c r="AF304" s="15">
        <f t="shared" si="106"/>
        <v>-0.11576875753220293</v>
      </c>
      <c r="AG304" s="15">
        <f t="shared" si="107"/>
        <v>-0.10471131393206529</v>
      </c>
      <c r="AH304" s="106">
        <f t="shared" si="108"/>
        <v>-9.7596134320292058E-2</v>
      </c>
    </row>
    <row r="305" spans="1:34" ht="15.75" x14ac:dyDescent="0.25">
      <c r="A305" s="24">
        <v>981</v>
      </c>
      <c r="B305" s="25" t="s">
        <v>298</v>
      </c>
      <c r="C305" s="24">
        <v>5</v>
      </c>
      <c r="D305" s="24">
        <v>25</v>
      </c>
      <c r="E305" s="30">
        <f>'Tasapainon muutos, pl. tasaus'!D298</f>
        <v>2237</v>
      </c>
      <c r="F305" s="62">
        <v>417.4497830661586</v>
      </c>
      <c r="G305" s="31">
        <v>257.38807424980018</v>
      </c>
      <c r="H305" s="59">
        <f t="shared" si="115"/>
        <v>-160.06170881635842</v>
      </c>
      <c r="I305" s="62">
        <f t="shared" si="109"/>
        <v>164.21561172084395</v>
      </c>
      <c r="J305" s="31">
        <f t="shared" si="110"/>
        <v>145.52136852197756</v>
      </c>
      <c r="K305" s="31">
        <f t="shared" si="111"/>
        <v>128.01998399783918</v>
      </c>
      <c r="L305" s="31">
        <f t="shared" si="112"/>
        <v>110.83499759268156</v>
      </c>
      <c r="M305" s="31">
        <f t="shared" si="113"/>
        <v>94.42901522603529</v>
      </c>
      <c r="N305" s="59">
        <f t="shared" si="114"/>
        <v>351.81708947583547</v>
      </c>
      <c r="O305" s="82">
        <f t="shared" si="102"/>
        <v>-65.632693590323129</v>
      </c>
      <c r="P305" s="31">
        <f>Taulukko5[[#This Row],[Tasaus 2023, €/asukas]]*Taulukko5[[#This Row],[Asukasluku 31.12.2022]]</f>
        <v>367350.32341952791</v>
      </c>
      <c r="Q305" s="31">
        <f>Taulukko5[[#This Row],[Tasaus 2024, €/asukas]]*Taulukko5[[#This Row],[Asukasluku 31.12.2022]]</f>
        <v>325531.30138366378</v>
      </c>
      <c r="R305" s="31">
        <f>Taulukko5[[#This Row],[Tasaus 2025, €/asukas]]*Taulukko5[[#This Row],[Asukasluku 31.12.2022]]</f>
        <v>286380.70420316624</v>
      </c>
      <c r="S305" s="31">
        <f>Taulukko5[[#This Row],[Tasaus 2026, €/asukas]]*Taulukko5[[#This Row],[Asukasluku 31.12.2022]]</f>
        <v>247937.88961482866</v>
      </c>
      <c r="T305" s="31">
        <f>Taulukko5[[#This Row],[Tasaus 2027, €/asukas]]*Taulukko5[[#This Row],[Asukasluku 31.12.2022]]</f>
        <v>211237.70706064094</v>
      </c>
      <c r="U305" s="62">
        <f t="shared" si="116"/>
        <v>4.153902904485534</v>
      </c>
      <c r="V305" s="31">
        <f t="shared" si="117"/>
        <v>-14.540340294380854</v>
      </c>
      <c r="W305" s="31">
        <f t="shared" si="118"/>
        <v>-32.041724818519242</v>
      </c>
      <c r="X305" s="31">
        <f t="shared" si="119"/>
        <v>-49.226711223676858</v>
      </c>
      <c r="Y305" s="94">
        <f t="shared" si="120"/>
        <v>-65.632693590323129</v>
      </c>
      <c r="Z305" s="105">
        <v>22</v>
      </c>
      <c r="AA305" s="33">
        <f t="shared" si="121"/>
        <v>9.36</v>
      </c>
      <c r="AB305" s="32">
        <f t="shared" si="103"/>
        <v>-12.64</v>
      </c>
      <c r="AC305" s="31">
        <v>171.52414921512579</v>
      </c>
      <c r="AD305" s="15">
        <f t="shared" si="104"/>
        <v>-2.4217598067055292E-2</v>
      </c>
      <c r="AE305" s="15">
        <f t="shared" si="105"/>
        <v>8.4771388524098393E-2</v>
      </c>
      <c r="AF305" s="15">
        <f t="shared" si="106"/>
        <v>0.18680591021811438</v>
      </c>
      <c r="AG305" s="15">
        <f t="shared" si="107"/>
        <v>0.28699580466617947</v>
      </c>
      <c r="AH305" s="106">
        <f t="shared" si="108"/>
        <v>0.38264404103241773</v>
      </c>
    </row>
    <row r="306" spans="1:34" ht="15.75" x14ac:dyDescent="0.25">
      <c r="A306" s="24">
        <v>989</v>
      </c>
      <c r="B306" s="25" t="s">
        <v>299</v>
      </c>
      <c r="C306" s="24">
        <v>14</v>
      </c>
      <c r="D306" s="24">
        <v>24</v>
      </c>
      <c r="E306" s="30">
        <f>'Tasapainon muutos, pl. tasaus'!D299</f>
        <v>5406</v>
      </c>
      <c r="F306" s="62">
        <v>131.03886643118392</v>
      </c>
      <c r="G306" s="31">
        <v>243.00770269262927</v>
      </c>
      <c r="H306" s="59">
        <f t="shared" si="115"/>
        <v>111.96883626144535</v>
      </c>
      <c r="I306" s="62">
        <f t="shared" si="109"/>
        <v>-107.81493335695981</v>
      </c>
      <c r="J306" s="31">
        <f t="shared" si="110"/>
        <v>-96.509176555826201</v>
      </c>
      <c r="K306" s="31">
        <f t="shared" si="111"/>
        <v>-84.010561079964589</v>
      </c>
      <c r="L306" s="31">
        <f t="shared" si="112"/>
        <v>-71.195547485122205</v>
      </c>
      <c r="M306" s="31">
        <f t="shared" si="113"/>
        <v>-57.601529851768468</v>
      </c>
      <c r="N306" s="59">
        <f t="shared" si="114"/>
        <v>185.40617284086079</v>
      </c>
      <c r="O306" s="82">
        <f t="shared" si="102"/>
        <v>54.367306409676871</v>
      </c>
      <c r="P306" s="31">
        <f>Taulukko5[[#This Row],[Tasaus 2023, €/asukas]]*Taulukko5[[#This Row],[Asukasluku 31.12.2022]]</f>
        <v>-582847.52972772473</v>
      </c>
      <c r="Q306" s="31">
        <f>Taulukko5[[#This Row],[Tasaus 2024, €/asukas]]*Taulukko5[[#This Row],[Asukasluku 31.12.2022]]</f>
        <v>-521728.60846079641</v>
      </c>
      <c r="R306" s="31">
        <f>Taulukko5[[#This Row],[Tasaus 2025, €/asukas]]*Taulukko5[[#This Row],[Asukasluku 31.12.2022]]</f>
        <v>-454161.09319828858</v>
      </c>
      <c r="S306" s="31">
        <f>Taulukko5[[#This Row],[Tasaus 2026, €/asukas]]*Taulukko5[[#This Row],[Asukasluku 31.12.2022]]</f>
        <v>-384883.12970457063</v>
      </c>
      <c r="T306" s="31">
        <f>Taulukko5[[#This Row],[Tasaus 2027, €/asukas]]*Taulukko5[[#This Row],[Asukasluku 31.12.2022]]</f>
        <v>-311393.87037866033</v>
      </c>
      <c r="U306" s="62">
        <f t="shared" si="116"/>
        <v>4.153902904485534</v>
      </c>
      <c r="V306" s="31">
        <f t="shared" si="117"/>
        <v>15.459659705619146</v>
      </c>
      <c r="W306" s="31">
        <f t="shared" si="118"/>
        <v>27.958275181480758</v>
      </c>
      <c r="X306" s="31">
        <f t="shared" si="119"/>
        <v>40.773288776323142</v>
      </c>
      <c r="Y306" s="94">
        <f t="shared" si="120"/>
        <v>54.367306409676878</v>
      </c>
      <c r="Z306" s="105">
        <v>22.5</v>
      </c>
      <c r="AA306" s="33">
        <f t="shared" si="121"/>
        <v>9.86</v>
      </c>
      <c r="AB306" s="32">
        <f t="shared" si="103"/>
        <v>-12.64</v>
      </c>
      <c r="AC306" s="31">
        <v>156.97144949888261</v>
      </c>
      <c r="AD306" s="15">
        <f t="shared" si="104"/>
        <v>-2.6462792550788691E-2</v>
      </c>
      <c r="AE306" s="15">
        <f t="shared" si="105"/>
        <v>-9.8487080007050545E-2</v>
      </c>
      <c r="AF306" s="15">
        <f t="shared" si="106"/>
        <v>-0.17811057533541969</v>
      </c>
      <c r="AG306" s="15">
        <f t="shared" si="107"/>
        <v>-0.25974971185198481</v>
      </c>
      <c r="AH306" s="106">
        <f t="shared" si="108"/>
        <v>-0.34635156000176892</v>
      </c>
    </row>
    <row r="307" spans="1:34" ht="15.75" x14ac:dyDescent="0.25">
      <c r="A307" s="24">
        <v>992</v>
      </c>
      <c r="B307" s="25" t="s">
        <v>300</v>
      </c>
      <c r="C307" s="24">
        <v>13</v>
      </c>
      <c r="D307" s="24">
        <v>23</v>
      </c>
      <c r="E307" s="30">
        <f>'Tasapainon muutos, pl. tasaus'!D300</f>
        <v>18120</v>
      </c>
      <c r="F307" s="62">
        <v>-514.66812492750796</v>
      </c>
      <c r="G307" s="31">
        <v>-563.61292296746012</v>
      </c>
      <c r="H307" s="59">
        <f t="shared" si="115"/>
        <v>-48.944798039952161</v>
      </c>
      <c r="I307" s="83">
        <f t="shared" si="109"/>
        <v>53.098700944437695</v>
      </c>
      <c r="J307" s="84">
        <f t="shared" si="110"/>
        <v>34.4044577455713</v>
      </c>
      <c r="K307" s="84">
        <f t="shared" si="111"/>
        <v>16.903073221432926</v>
      </c>
      <c r="L307" s="84">
        <f t="shared" si="112"/>
        <v>-0.28191318372469354</v>
      </c>
      <c r="M307" s="84">
        <f t="shared" si="113"/>
        <v>-5.6326935903231243</v>
      </c>
      <c r="N307" s="85">
        <f t="shared" si="114"/>
        <v>-569.24561655778325</v>
      </c>
      <c r="O307" s="86">
        <f t="shared" si="102"/>
        <v>-54.57749163027529</v>
      </c>
      <c r="P307" s="84">
        <f>Taulukko5[[#This Row],[Tasaus 2023, €/asukas]]*Taulukko5[[#This Row],[Asukasluku 31.12.2022]]</f>
        <v>962148.461113211</v>
      </c>
      <c r="Q307" s="31">
        <f>Taulukko5[[#This Row],[Tasaus 2024, €/asukas]]*Taulukko5[[#This Row],[Asukasluku 31.12.2022]]</f>
        <v>623408.774349752</v>
      </c>
      <c r="R307" s="31">
        <f>Taulukko5[[#This Row],[Tasaus 2025, €/asukas]]*Taulukko5[[#This Row],[Asukasluku 31.12.2022]]</f>
        <v>306283.6867723646</v>
      </c>
      <c r="S307" s="31">
        <f>Taulukko5[[#This Row],[Tasaus 2026, €/asukas]]*Taulukko5[[#This Row],[Asukasluku 31.12.2022]]</f>
        <v>-5108.2668890914465</v>
      </c>
      <c r="T307" s="31">
        <f>Taulukko5[[#This Row],[Tasaus 2027, €/asukas]]*Taulukko5[[#This Row],[Asukasluku 31.12.2022]]</f>
        <v>-102064.40785665502</v>
      </c>
      <c r="U307" s="83">
        <f t="shared" si="116"/>
        <v>4.153902904485534</v>
      </c>
      <c r="V307" s="84">
        <f t="shared" si="117"/>
        <v>-14.540340294380862</v>
      </c>
      <c r="W307" s="84">
        <f t="shared" si="118"/>
        <v>-32.041724818519235</v>
      </c>
      <c r="X307" s="84">
        <f t="shared" si="119"/>
        <v>-49.226711223676858</v>
      </c>
      <c r="Y307" s="95">
        <f t="shared" si="120"/>
        <v>-54.577491630275283</v>
      </c>
      <c r="Z307" s="107">
        <v>21.5</v>
      </c>
      <c r="AA307" s="33">
        <f t="shared" si="121"/>
        <v>8.86</v>
      </c>
      <c r="AB307" s="108">
        <f t="shared" si="103"/>
        <v>-12.64</v>
      </c>
      <c r="AC307" s="84">
        <v>170.7608687564086</v>
      </c>
      <c r="AD307" s="109">
        <f t="shared" si="104"/>
        <v>-2.4325847805395633E-2</v>
      </c>
      <c r="AE307" s="109">
        <f t="shared" si="105"/>
        <v>8.5150306392050179E-2</v>
      </c>
      <c r="AF307" s="109">
        <f t="shared" si="106"/>
        <v>0.18764091007423339</v>
      </c>
      <c r="AG307" s="109">
        <f t="shared" si="107"/>
        <v>0.28827864124947183</v>
      </c>
      <c r="AH307" s="110">
        <f t="shared" si="108"/>
        <v>0.31961357439642918</v>
      </c>
    </row>
  </sheetData>
  <pageMargins left="0.51181102362204722" right="0.51181102362204722" top="0.55118110236220474" bottom="0.55118110236220474" header="0.31496062992125984" footer="0.31496062992125984"/>
  <pageSetup paperSize="9" scale="75" orientation="landscape" r:id="rId1"/>
  <ignoredErrors>
    <ignoredError sqref="F10:G12 AC10:AC13 Z10:Z13 AD14:AH14 F13:G13" formulaRange="1"/>
    <ignoredError sqref="H10:H13 AH10:AH13 AG10:AG13 AF10:AF13 AE10:AE13 AD10:AD13 AA10:AB13 U10:Y13 I10:O13" formulaRange="1" calculatedColumn="1"/>
    <ignoredError sqref="E10:E14 AA14:AB14 P10:P13 U14:Y14 AA15:AA307"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2</vt:i4>
      </vt:variant>
    </vt:vector>
  </HeadingPairs>
  <TitlesOfParts>
    <vt:vector size="8" baseType="lpstr">
      <vt:lpstr>INFO</vt:lpstr>
      <vt:lpstr>Siirtolaskelma</vt:lpstr>
      <vt:lpstr>Siirtyvät kustannukset</vt:lpstr>
      <vt:lpstr>Muutosrajoitin</vt:lpstr>
      <vt:lpstr>Tasapainon muutos, pl. tasaus</vt:lpstr>
      <vt:lpstr>Järjestelmämuutoksen tasaus</vt:lpstr>
      <vt:lpstr>'Järjestelmämuutoksen tasaus'!Tulostusalue</vt:lpstr>
      <vt:lpstr>'Järjestelmämuutoksen tasaus'!Tulostusotsikot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Kuntien sote-laskelmat</dc:title>
  <dc:creator>VM</dc:creator>
  <cp:lastModifiedBy>Piirainen Lauri (VM)</cp:lastModifiedBy>
  <cp:lastPrinted>2020-10-08T12:20:04Z</cp:lastPrinted>
  <dcterms:created xsi:type="dcterms:W3CDTF">2020-05-15T09:22:39Z</dcterms:created>
  <dcterms:modified xsi:type="dcterms:W3CDTF">2024-07-02T08:06:33Z</dcterms:modified>
</cp:coreProperties>
</file>