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valtion.fi\yhteiset_tiedostot\VM\KAO\Sote-uudistus Marinin hallitus\Rahoitusjaosto\Kuntalaskelmat\Jälkikäteistarkistus\Julkaisut\"/>
    </mc:Choice>
  </mc:AlternateContent>
  <bookViews>
    <workbookView xWindow="-105" yWindow="-105" windowWidth="38625" windowHeight="21225" tabRatio="841"/>
  </bookViews>
  <sheets>
    <sheet name="INFO" sheetId="14" r:id="rId1"/>
    <sheet name="Siirtolaskelma" sheetId="21" r:id="rId2"/>
    <sheet name="Siirtyvät kustannukset" sheetId="19" r:id="rId3"/>
    <sheet name="Muutosrajoitin" sheetId="18" r:id="rId4"/>
    <sheet name="Tasapainon muutos, pl. tasaus" sheetId="11" r:id="rId5"/>
    <sheet name="Järjestelmämuutoksen tasaus" sheetId="9" r:id="rId6"/>
  </sheets>
  <definedNames>
    <definedName name="_xlnm.Print_Area" localSheetId="5">'Järjestelmämuutoksen tasaus'!$A:$AH</definedName>
    <definedName name="_xlnm.Print_Titles" localSheetId="5">'Järjestelmämuutoksen tasaus'!$13:$17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9" l="1"/>
  <c r="O18" i="9" s="1"/>
  <c r="N19" i="9"/>
  <c r="O19" i="9" s="1"/>
  <c r="N20" i="9"/>
  <c r="O20" i="9" s="1"/>
  <c r="N21" i="9"/>
  <c r="O21" i="9"/>
  <c r="N22" i="9"/>
  <c r="O22" i="9" s="1"/>
  <c r="N23" i="9"/>
  <c r="O23" i="9" s="1"/>
  <c r="N24" i="9"/>
  <c r="O24" i="9" s="1"/>
  <c r="N25" i="9"/>
  <c r="O25" i="9"/>
  <c r="N26" i="9"/>
  <c r="O26" i="9" s="1"/>
  <c r="N27" i="9"/>
  <c r="O27" i="9" s="1"/>
  <c r="N28" i="9"/>
  <c r="O28" i="9" s="1"/>
  <c r="N29" i="9"/>
  <c r="O29" i="9"/>
  <c r="N30" i="9"/>
  <c r="O30" i="9" s="1"/>
  <c r="N31" i="9"/>
  <c r="O31" i="9" s="1"/>
  <c r="N32" i="9"/>
  <c r="O32" i="9" s="1"/>
  <c r="N33" i="9"/>
  <c r="O33" i="9"/>
  <c r="N34" i="9"/>
  <c r="O34" i="9" s="1"/>
  <c r="N35" i="9"/>
  <c r="O35" i="9"/>
  <c r="N36" i="9"/>
  <c r="O36" i="9" s="1"/>
  <c r="N37" i="9"/>
  <c r="O37" i="9"/>
  <c r="N38" i="9"/>
  <c r="O38" i="9" s="1"/>
  <c r="N39" i="9"/>
  <c r="O39" i="9"/>
  <c r="N40" i="9"/>
  <c r="O40" i="9" s="1"/>
  <c r="N41" i="9"/>
  <c r="O41" i="9"/>
  <c r="N42" i="9"/>
  <c r="O42" i="9" s="1"/>
  <c r="N43" i="9"/>
  <c r="O43" i="9"/>
  <c r="N44" i="9"/>
  <c r="O44" i="9" s="1"/>
  <c r="N45" i="9"/>
  <c r="O45" i="9"/>
  <c r="N46" i="9"/>
  <c r="O46" i="9" s="1"/>
  <c r="N47" i="9"/>
  <c r="O47" i="9" s="1"/>
  <c r="N48" i="9"/>
  <c r="O48" i="9" s="1"/>
  <c r="N49" i="9"/>
  <c r="O49" i="9"/>
  <c r="N50" i="9"/>
  <c r="O50" i="9" s="1"/>
  <c r="N51" i="9"/>
  <c r="O51" i="9" s="1"/>
  <c r="N52" i="9"/>
  <c r="O52" i="9" s="1"/>
  <c r="N53" i="9"/>
  <c r="O53" i="9"/>
  <c r="N54" i="9"/>
  <c r="O54" i="9" s="1"/>
  <c r="N55" i="9"/>
  <c r="O55" i="9" s="1"/>
  <c r="N56" i="9"/>
  <c r="O56" i="9" s="1"/>
  <c r="N57" i="9"/>
  <c r="O57" i="9"/>
  <c r="N58" i="9"/>
  <c r="O58" i="9" s="1"/>
  <c r="N59" i="9"/>
  <c r="O59" i="9" s="1"/>
  <c r="N60" i="9"/>
  <c r="O60" i="9" s="1"/>
  <c r="N61" i="9"/>
  <c r="O61" i="9"/>
  <c r="N62" i="9"/>
  <c r="O62" i="9" s="1"/>
  <c r="N63" i="9"/>
  <c r="O63" i="9" s="1"/>
  <c r="N64" i="9"/>
  <c r="O64" i="9" s="1"/>
  <c r="N65" i="9"/>
  <c r="O65" i="9"/>
  <c r="N66" i="9"/>
  <c r="O66" i="9" s="1"/>
  <c r="N67" i="9"/>
  <c r="O67" i="9" s="1"/>
  <c r="N68" i="9"/>
  <c r="O68" i="9" s="1"/>
  <c r="N69" i="9"/>
  <c r="O69" i="9"/>
  <c r="N70" i="9"/>
  <c r="O70" i="9" s="1"/>
  <c r="N71" i="9"/>
  <c r="O71" i="9" s="1"/>
  <c r="N72" i="9"/>
  <c r="O72" i="9" s="1"/>
  <c r="N73" i="9"/>
  <c r="O73" i="9"/>
  <c r="N74" i="9"/>
  <c r="O74" i="9" s="1"/>
  <c r="N75" i="9"/>
  <c r="O75" i="9" s="1"/>
  <c r="N76" i="9"/>
  <c r="O76" i="9" s="1"/>
  <c r="N77" i="9"/>
  <c r="O77" i="9"/>
  <c r="N78" i="9"/>
  <c r="O78" i="9" s="1"/>
  <c r="N79" i="9"/>
  <c r="O79" i="9" s="1"/>
  <c r="N80" i="9"/>
  <c r="O80" i="9" s="1"/>
  <c r="N81" i="9"/>
  <c r="O81" i="9"/>
  <c r="N82" i="9"/>
  <c r="O82" i="9" s="1"/>
  <c r="N83" i="9"/>
  <c r="O83" i="9" s="1"/>
  <c r="N84" i="9"/>
  <c r="O84" i="9" s="1"/>
  <c r="N85" i="9"/>
  <c r="O85" i="9"/>
  <c r="N86" i="9"/>
  <c r="O86" i="9" s="1"/>
  <c r="N87" i="9"/>
  <c r="O87" i="9" s="1"/>
  <c r="N88" i="9"/>
  <c r="O88" i="9" s="1"/>
  <c r="N89" i="9"/>
  <c r="O89" i="9"/>
  <c r="N90" i="9"/>
  <c r="O90" i="9" s="1"/>
  <c r="N91" i="9"/>
  <c r="O91" i="9"/>
  <c r="N92" i="9"/>
  <c r="O92" i="9" s="1"/>
  <c r="N93" i="9"/>
  <c r="O93" i="9"/>
  <c r="N94" i="9"/>
  <c r="O94" i="9" s="1"/>
  <c r="N95" i="9"/>
  <c r="O95" i="9"/>
  <c r="N96" i="9"/>
  <c r="O96" i="9" s="1"/>
  <c r="N97" i="9"/>
  <c r="O97" i="9"/>
  <c r="N98" i="9"/>
  <c r="O98" i="9" s="1"/>
  <c r="N99" i="9"/>
  <c r="O99" i="9"/>
  <c r="N100" i="9"/>
  <c r="O100" i="9" s="1"/>
  <c r="N101" i="9"/>
  <c r="O101" i="9"/>
  <c r="N102" i="9"/>
  <c r="O102" i="9" s="1"/>
  <c r="N103" i="9"/>
  <c r="O103" i="9"/>
  <c r="N104" i="9"/>
  <c r="O104" i="9" s="1"/>
  <c r="N105" i="9"/>
  <c r="O105" i="9"/>
  <c r="N106" i="9"/>
  <c r="O106" i="9" s="1"/>
  <c r="N107" i="9"/>
  <c r="O107" i="9"/>
  <c r="N108" i="9"/>
  <c r="O108" i="9" s="1"/>
  <c r="N109" i="9"/>
  <c r="O109" i="9"/>
  <c r="N110" i="9"/>
  <c r="O110" i="9"/>
  <c r="N111" i="9"/>
  <c r="O111" i="9"/>
  <c r="N112" i="9"/>
  <c r="O112" i="9" s="1"/>
  <c r="N113" i="9"/>
  <c r="O113" i="9"/>
  <c r="N114" i="9"/>
  <c r="O114" i="9"/>
  <c r="N115" i="9"/>
  <c r="O115" i="9"/>
  <c r="N116" i="9"/>
  <c r="O116" i="9" s="1"/>
  <c r="N117" i="9"/>
  <c r="O117" i="9"/>
  <c r="N118" i="9"/>
  <c r="O118" i="9" s="1"/>
  <c r="N119" i="9"/>
  <c r="O119" i="9"/>
  <c r="N120" i="9"/>
  <c r="O120" i="9" s="1"/>
  <c r="N121" i="9"/>
  <c r="O121" i="9"/>
  <c r="N122" i="9"/>
  <c r="O122" i="9"/>
  <c r="N123" i="9"/>
  <c r="O123" i="9"/>
  <c r="N124" i="9"/>
  <c r="O124" i="9" s="1"/>
  <c r="N125" i="9"/>
  <c r="O125" i="9"/>
  <c r="N126" i="9"/>
  <c r="O126" i="9" s="1"/>
  <c r="N127" i="9"/>
  <c r="O127" i="9"/>
  <c r="N128" i="9"/>
  <c r="O128" i="9" s="1"/>
  <c r="N129" i="9"/>
  <c r="O129" i="9"/>
  <c r="N130" i="9"/>
  <c r="O130" i="9" s="1"/>
  <c r="N131" i="9"/>
  <c r="O131" i="9"/>
  <c r="N132" i="9"/>
  <c r="O132" i="9" s="1"/>
  <c r="N133" i="9"/>
  <c r="O133" i="9"/>
  <c r="N134" i="9"/>
  <c r="O134" i="9" s="1"/>
  <c r="N135" i="9"/>
  <c r="O135" i="9"/>
  <c r="N136" i="9"/>
  <c r="O136" i="9" s="1"/>
  <c r="N137" i="9"/>
  <c r="O137" i="9"/>
  <c r="N138" i="9"/>
  <c r="O138" i="9" s="1"/>
  <c r="N139" i="9"/>
  <c r="O139" i="9"/>
  <c r="N140" i="9"/>
  <c r="O140" i="9" s="1"/>
  <c r="N141" i="9"/>
  <c r="O141" i="9"/>
  <c r="N142" i="9"/>
  <c r="O142" i="9"/>
  <c r="N143" i="9"/>
  <c r="O143" i="9"/>
  <c r="N144" i="9"/>
  <c r="O144" i="9" s="1"/>
  <c r="N145" i="9"/>
  <c r="O145" i="9"/>
  <c r="N146" i="9"/>
  <c r="O146" i="9"/>
  <c r="N147" i="9"/>
  <c r="O147" i="9"/>
  <c r="N148" i="9"/>
  <c r="O148" i="9" s="1"/>
  <c r="N149" i="9"/>
  <c r="O149" i="9"/>
  <c r="N150" i="9"/>
  <c r="O150" i="9"/>
  <c r="N151" i="9"/>
  <c r="O151" i="9"/>
  <c r="N152" i="9"/>
  <c r="O152" i="9" s="1"/>
  <c r="N153" i="9"/>
  <c r="O153" i="9"/>
  <c r="N154" i="9"/>
  <c r="O154" i="9" s="1"/>
  <c r="N155" i="9"/>
  <c r="O155" i="9"/>
  <c r="N156" i="9"/>
  <c r="O156" i="9" s="1"/>
  <c r="N157" i="9"/>
  <c r="O157" i="9"/>
  <c r="N158" i="9"/>
  <c r="O158" i="9" s="1"/>
  <c r="N159" i="9"/>
  <c r="O159" i="9"/>
  <c r="N160" i="9"/>
  <c r="O160" i="9" s="1"/>
  <c r="N161" i="9"/>
  <c r="O161" i="9"/>
  <c r="N162" i="9"/>
  <c r="O162" i="9" s="1"/>
  <c r="N163" i="9"/>
  <c r="O163" i="9"/>
  <c r="N164" i="9"/>
  <c r="O164" i="9"/>
  <c r="N165" i="9"/>
  <c r="O165" i="9"/>
  <c r="N166" i="9"/>
  <c r="O166" i="9" s="1"/>
  <c r="N167" i="9"/>
  <c r="O167" i="9"/>
  <c r="N168" i="9"/>
  <c r="O168" i="9"/>
  <c r="N169" i="9"/>
  <c r="O169" i="9"/>
  <c r="N170" i="9"/>
  <c r="O170" i="9" s="1"/>
  <c r="N171" i="9"/>
  <c r="O171" i="9"/>
  <c r="N172" i="9"/>
  <c r="O172" i="9"/>
  <c r="N173" i="9"/>
  <c r="O173" i="9"/>
  <c r="N174" i="9"/>
  <c r="O174" i="9"/>
  <c r="N175" i="9"/>
  <c r="O175" i="9"/>
  <c r="N176" i="9"/>
  <c r="O176" i="9" s="1"/>
  <c r="N177" i="9"/>
  <c r="O177" i="9"/>
  <c r="N178" i="9"/>
  <c r="O178" i="9"/>
  <c r="N179" i="9"/>
  <c r="O179" i="9"/>
  <c r="N180" i="9"/>
  <c r="O180" i="9"/>
  <c r="N181" i="9"/>
  <c r="O181" i="9"/>
  <c r="N182" i="9"/>
  <c r="O182" i="9" s="1"/>
  <c r="N183" i="9"/>
  <c r="O183" i="9"/>
  <c r="N184" i="9"/>
  <c r="O184" i="9" s="1"/>
  <c r="N185" i="9"/>
  <c r="O185" i="9"/>
  <c r="N186" i="9"/>
  <c r="O186" i="9" s="1"/>
  <c r="N187" i="9"/>
  <c r="O187" i="9"/>
  <c r="N188" i="9"/>
  <c r="O188" i="9" s="1"/>
  <c r="N189" i="9"/>
  <c r="O189" i="9"/>
  <c r="N190" i="9"/>
  <c r="O190" i="9" s="1"/>
  <c r="N191" i="9"/>
  <c r="O191" i="9"/>
  <c r="N192" i="9"/>
  <c r="O192" i="9" s="1"/>
  <c r="N193" i="9"/>
  <c r="O193" i="9"/>
  <c r="N194" i="9"/>
  <c r="O194" i="9" s="1"/>
  <c r="N195" i="9"/>
  <c r="O195" i="9"/>
  <c r="N196" i="9"/>
  <c r="O196" i="9" s="1"/>
  <c r="N197" i="9"/>
  <c r="O197" i="9"/>
  <c r="N198" i="9"/>
  <c r="O198" i="9" s="1"/>
  <c r="N199" i="9"/>
  <c r="O199" i="9"/>
  <c r="N200" i="9"/>
  <c r="O200" i="9"/>
  <c r="N201" i="9"/>
  <c r="O201" i="9"/>
  <c r="N202" i="9"/>
  <c r="O202" i="9" s="1"/>
  <c r="N203" i="9"/>
  <c r="O203" i="9"/>
  <c r="N204" i="9"/>
  <c r="O204" i="9"/>
  <c r="N205" i="9"/>
  <c r="O205" i="9"/>
  <c r="N206" i="9"/>
  <c r="O206" i="9" s="1"/>
  <c r="N207" i="9"/>
  <c r="O207" i="9"/>
  <c r="N208" i="9"/>
  <c r="O208" i="9" s="1"/>
  <c r="N209" i="9"/>
  <c r="O209" i="9"/>
  <c r="N210" i="9"/>
  <c r="O210" i="9" s="1"/>
  <c r="N211" i="9"/>
  <c r="O211" i="9"/>
  <c r="N212" i="9"/>
  <c r="O212" i="9"/>
  <c r="N213" i="9"/>
  <c r="O213" i="9"/>
  <c r="N214" i="9"/>
  <c r="O214" i="9" s="1"/>
  <c r="N215" i="9"/>
  <c r="O215" i="9"/>
  <c r="N216" i="9"/>
  <c r="O216" i="9" s="1"/>
  <c r="N217" i="9"/>
  <c r="O217" i="9"/>
  <c r="N218" i="9"/>
  <c r="O218" i="9" s="1"/>
  <c r="N219" i="9"/>
  <c r="O219" i="9"/>
  <c r="N220" i="9"/>
  <c r="O220" i="9" s="1"/>
  <c r="N221" i="9"/>
  <c r="O221" i="9"/>
  <c r="N222" i="9"/>
  <c r="O222" i="9" s="1"/>
  <c r="N223" i="9"/>
  <c r="O223" i="9"/>
  <c r="N224" i="9"/>
  <c r="O224" i="9" s="1"/>
  <c r="N225" i="9"/>
  <c r="O225" i="9"/>
  <c r="N226" i="9"/>
  <c r="O226" i="9" s="1"/>
  <c r="N227" i="9"/>
  <c r="O227" i="9"/>
  <c r="N228" i="9"/>
  <c r="O228" i="9" s="1"/>
  <c r="N229" i="9"/>
  <c r="O229" i="9"/>
  <c r="N230" i="9"/>
  <c r="O230" i="9" s="1"/>
  <c r="N231" i="9"/>
  <c r="O231" i="9"/>
  <c r="N232" i="9"/>
  <c r="O232" i="9" s="1"/>
  <c r="N233" i="9"/>
  <c r="O233" i="9"/>
  <c r="N234" i="9"/>
  <c r="O234" i="9" s="1"/>
  <c r="N235" i="9"/>
  <c r="O235" i="9"/>
  <c r="N236" i="9"/>
  <c r="O236" i="9" s="1"/>
  <c r="N237" i="9"/>
  <c r="O237" i="9"/>
  <c r="N238" i="9"/>
  <c r="O238" i="9" s="1"/>
  <c r="N239" i="9"/>
  <c r="O239" i="9"/>
  <c r="N240" i="9"/>
  <c r="O240" i="9" s="1"/>
  <c r="N241" i="9"/>
  <c r="O241" i="9"/>
  <c r="N242" i="9"/>
  <c r="O242" i="9" s="1"/>
  <c r="N243" i="9"/>
  <c r="O243" i="9"/>
  <c r="N244" i="9"/>
  <c r="O244" i="9" s="1"/>
  <c r="N245" i="9"/>
  <c r="O245" i="9"/>
  <c r="N246" i="9"/>
  <c r="O246" i="9" s="1"/>
  <c r="N247" i="9"/>
  <c r="O247" i="9"/>
  <c r="N248" i="9"/>
  <c r="O248" i="9" s="1"/>
  <c r="N249" i="9"/>
  <c r="O249" i="9"/>
  <c r="N250" i="9"/>
  <c r="O250" i="9"/>
  <c r="N251" i="9"/>
  <c r="O251" i="9"/>
  <c r="N252" i="9"/>
  <c r="O252" i="9" s="1"/>
  <c r="N253" i="9"/>
  <c r="O253" i="9"/>
  <c r="N254" i="9"/>
  <c r="O254" i="9" s="1"/>
  <c r="N255" i="9"/>
  <c r="O255" i="9"/>
  <c r="N256" i="9"/>
  <c r="O256" i="9" s="1"/>
  <c r="N257" i="9"/>
  <c r="O257" i="9"/>
  <c r="N258" i="9"/>
  <c r="O258" i="9" s="1"/>
  <c r="N259" i="9"/>
  <c r="O259" i="9"/>
  <c r="N260" i="9"/>
  <c r="O260" i="9" s="1"/>
  <c r="N261" i="9"/>
  <c r="O261" i="9"/>
  <c r="N262" i="9"/>
  <c r="O262" i="9" s="1"/>
  <c r="N263" i="9"/>
  <c r="O263" i="9"/>
  <c r="N264" i="9"/>
  <c r="O264" i="9" s="1"/>
  <c r="N265" i="9"/>
  <c r="O265" i="9"/>
  <c r="N266" i="9"/>
  <c r="O266" i="9" s="1"/>
  <c r="N267" i="9"/>
  <c r="O267" i="9"/>
  <c r="N268" i="9"/>
  <c r="O268" i="9" s="1"/>
  <c r="N269" i="9"/>
  <c r="O269" i="9"/>
  <c r="N270" i="9"/>
  <c r="O270" i="9" s="1"/>
  <c r="N271" i="9"/>
  <c r="O271" i="9"/>
  <c r="N272" i="9"/>
  <c r="O272" i="9" s="1"/>
  <c r="N273" i="9"/>
  <c r="O273" i="9"/>
  <c r="N274" i="9"/>
  <c r="O274" i="9" s="1"/>
  <c r="N275" i="9"/>
  <c r="O275" i="9"/>
  <c r="N276" i="9"/>
  <c r="O276" i="9" s="1"/>
  <c r="N277" i="9"/>
  <c r="O277" i="9"/>
  <c r="N278" i="9"/>
  <c r="O278" i="9" s="1"/>
  <c r="N279" i="9"/>
  <c r="O279" i="9"/>
  <c r="N280" i="9"/>
  <c r="O280" i="9" s="1"/>
  <c r="N281" i="9"/>
  <c r="O281" i="9"/>
  <c r="N282" i="9"/>
  <c r="O282" i="9" s="1"/>
  <c r="N283" i="9"/>
  <c r="O283" i="9" s="1"/>
  <c r="N284" i="9"/>
  <c r="O284" i="9" s="1"/>
  <c r="N285" i="9"/>
  <c r="O285" i="9"/>
  <c r="N286" i="9"/>
  <c r="O286" i="9" s="1"/>
  <c r="N287" i="9"/>
  <c r="O287" i="9" s="1"/>
  <c r="N288" i="9"/>
  <c r="O288" i="9" s="1"/>
  <c r="N289" i="9"/>
  <c r="O289" i="9"/>
  <c r="N290" i="9"/>
  <c r="O290" i="9" s="1"/>
  <c r="N291" i="9"/>
  <c r="O291" i="9" s="1"/>
  <c r="N292" i="9"/>
  <c r="O292" i="9" s="1"/>
  <c r="N293" i="9"/>
  <c r="O293" i="9"/>
  <c r="N294" i="9"/>
  <c r="O294" i="9" s="1"/>
  <c r="N295" i="9"/>
  <c r="O295" i="9" s="1"/>
  <c r="N296" i="9"/>
  <c r="O296" i="9" s="1"/>
  <c r="N297" i="9"/>
  <c r="O297" i="9"/>
  <c r="N298" i="9"/>
  <c r="O298" i="9" s="1"/>
  <c r="N299" i="9"/>
  <c r="O299" i="9" s="1"/>
  <c r="N300" i="9"/>
  <c r="O300" i="9" s="1"/>
  <c r="N301" i="9"/>
  <c r="O301" i="9"/>
  <c r="N302" i="9"/>
  <c r="O302" i="9" s="1"/>
  <c r="N303" i="9"/>
  <c r="O303" i="9" s="1"/>
  <c r="N304" i="9"/>
  <c r="O304" i="9" s="1"/>
  <c r="N305" i="9"/>
  <c r="O305" i="9"/>
  <c r="N306" i="9"/>
  <c r="O306" i="9" s="1"/>
  <c r="N307" i="9"/>
  <c r="O307" i="9" s="1"/>
  <c r="N308" i="9"/>
  <c r="O308" i="9" s="1"/>
  <c r="N309" i="9"/>
  <c r="O309" i="9"/>
  <c r="N310" i="9"/>
  <c r="O310" i="9" s="1"/>
  <c r="H17" i="9"/>
  <c r="L6" i="18" l="1"/>
  <c r="G5" i="21"/>
  <c r="G6" i="21"/>
  <c r="G7" i="21"/>
  <c r="G8" i="21"/>
  <c r="G9" i="21"/>
  <c r="G10" i="21"/>
  <c r="G11" i="21"/>
  <c r="G12" i="21"/>
  <c r="G13" i="21"/>
  <c r="G4" i="21"/>
  <c r="E11" i="21"/>
  <c r="F11" i="21" s="1"/>
  <c r="E6" i="21"/>
  <c r="E12" i="21" s="1"/>
  <c r="E13" i="21" s="1"/>
  <c r="F5" i="21"/>
  <c r="F7" i="21"/>
  <c r="F8" i="21"/>
  <c r="F9" i="21"/>
  <c r="F10" i="21"/>
  <c r="F4" i="21"/>
  <c r="B13" i="21"/>
  <c r="B12" i="21"/>
  <c r="B11" i="21"/>
  <c r="B6" i="21"/>
  <c r="I6" i="19" l="1"/>
  <c r="I5" i="19"/>
  <c r="D11" i="21"/>
  <c r="H18" i="9" l="1"/>
  <c r="I18" i="9" s="1"/>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M5"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H4" i="19"/>
  <c r="G4" i="19"/>
  <c r="E4" i="19"/>
  <c r="D4" i="19"/>
  <c r="J279" i="19" l="1"/>
  <c r="J151" i="19"/>
  <c r="J111" i="19"/>
  <c r="I4" i="19"/>
  <c r="J176" i="19" s="1"/>
  <c r="J241" i="19"/>
  <c r="J100" i="19"/>
  <c r="J249" i="19"/>
  <c r="J135" i="19"/>
  <c r="J121" i="19"/>
  <c r="J7" i="19"/>
  <c r="J273" i="19"/>
  <c r="J145" i="19"/>
  <c r="J132" i="19"/>
  <c r="J31" i="19"/>
  <c r="J17" i="19"/>
  <c r="J208" i="19"/>
  <c r="J195" i="19"/>
  <c r="J92" i="19"/>
  <c r="J80" i="19"/>
  <c r="J283" i="19"/>
  <c r="J257" i="19"/>
  <c r="J155" i="19"/>
  <c r="J143" i="19"/>
  <c r="J40" i="19"/>
  <c r="J27" i="19"/>
  <c r="J217" i="19"/>
  <c r="J204" i="19"/>
  <c r="J103" i="19"/>
  <c r="J89" i="19"/>
  <c r="J278" i="19"/>
  <c r="J262" i="19"/>
  <c r="J166" i="19"/>
  <c r="J150" i="19"/>
  <c r="J86" i="19"/>
  <c r="J70" i="19"/>
  <c r="J6" i="19"/>
  <c r="J294" i="19"/>
  <c r="J293" i="19"/>
  <c r="J285" i="19"/>
  <c r="J229" i="19"/>
  <c r="J221" i="19"/>
  <c r="J165" i="19"/>
  <c r="J157" i="19"/>
  <c r="J101" i="19"/>
  <c r="J93" i="19"/>
  <c r="J37" i="19"/>
  <c r="J29" i="19"/>
  <c r="J258" i="19"/>
  <c r="J250" i="19"/>
  <c r="J194" i="19"/>
  <c r="J186" i="19"/>
  <c r="J130" i="19"/>
  <c r="J122" i="19"/>
  <c r="J66" i="19"/>
  <c r="J58" i="19"/>
  <c r="C11" i="21"/>
  <c r="J255" i="19" l="1"/>
  <c r="J138" i="19"/>
  <c r="J202" i="19"/>
  <c r="J266" i="19"/>
  <c r="J45" i="19"/>
  <c r="J109" i="19"/>
  <c r="J173" i="19"/>
  <c r="J237" i="19"/>
  <c r="J158" i="19"/>
  <c r="J22" i="19"/>
  <c r="J94" i="19"/>
  <c r="J174" i="19"/>
  <c r="J286" i="19"/>
  <c r="J115" i="19"/>
  <c r="J231" i="19"/>
  <c r="J52" i="19"/>
  <c r="J180" i="19"/>
  <c r="J296" i="19"/>
  <c r="J105" i="19"/>
  <c r="J220" i="19"/>
  <c r="J43" i="19"/>
  <c r="J171" i="19"/>
  <c r="J19" i="19"/>
  <c r="J147" i="19"/>
  <c r="J288" i="19"/>
  <c r="J139" i="19"/>
  <c r="J267" i="19"/>
  <c r="J200" i="19"/>
  <c r="J9" i="19"/>
  <c r="J264" i="19"/>
  <c r="J47" i="19"/>
  <c r="J263" i="19"/>
  <c r="J74" i="19"/>
  <c r="J146" i="19"/>
  <c r="J117" i="19"/>
  <c r="J30" i="19"/>
  <c r="J12" i="19"/>
  <c r="J79" i="19"/>
  <c r="J119" i="19"/>
  <c r="J32" i="19"/>
  <c r="J152" i="19"/>
  <c r="J26" i="19"/>
  <c r="J90" i="19"/>
  <c r="J154" i="19"/>
  <c r="J218" i="19"/>
  <c r="J282" i="19"/>
  <c r="J61" i="19"/>
  <c r="J125" i="19"/>
  <c r="J189" i="19"/>
  <c r="J253" i="19"/>
  <c r="J230" i="19"/>
  <c r="J38" i="19"/>
  <c r="J110" i="19"/>
  <c r="J190" i="19"/>
  <c r="J25" i="19"/>
  <c r="J140" i="19"/>
  <c r="J268" i="19"/>
  <c r="J91" i="19"/>
  <c r="J207" i="19"/>
  <c r="J10" i="19"/>
  <c r="J131" i="19"/>
  <c r="J247" i="19"/>
  <c r="J68" i="19"/>
  <c r="J209" i="19"/>
  <c r="J44" i="19"/>
  <c r="J185" i="19"/>
  <c r="J36" i="19"/>
  <c r="J164" i="19"/>
  <c r="J59" i="19"/>
  <c r="J148" i="19"/>
  <c r="J87" i="19"/>
  <c r="J210" i="19"/>
  <c r="J214" i="19"/>
  <c r="J56" i="19"/>
  <c r="J69" i="19"/>
  <c r="J246" i="19"/>
  <c r="J198" i="19"/>
  <c r="J167" i="19"/>
  <c r="J281" i="19"/>
  <c r="J104" i="19"/>
  <c r="J219" i="19"/>
  <c r="J28" i="19"/>
  <c r="J144" i="19"/>
  <c r="J259" i="19"/>
  <c r="J95" i="19"/>
  <c r="J223" i="19"/>
  <c r="J57" i="19"/>
  <c r="J211" i="19"/>
  <c r="J49" i="19"/>
  <c r="J177" i="19"/>
  <c r="J99" i="19"/>
  <c r="J188" i="19"/>
  <c r="J8" i="19"/>
  <c r="J239" i="19"/>
  <c r="J82" i="19"/>
  <c r="J53" i="19"/>
  <c r="J245" i="19"/>
  <c r="J182" i="19"/>
  <c r="J243" i="19"/>
  <c r="J5" i="19"/>
  <c r="J160" i="19"/>
  <c r="J34" i="19"/>
  <c r="J162" i="19"/>
  <c r="J290" i="19"/>
  <c r="J197" i="19"/>
  <c r="J118" i="19"/>
  <c r="J170" i="19"/>
  <c r="J77" i="19"/>
  <c r="J205" i="19"/>
  <c r="J269" i="19"/>
  <c r="J54" i="19"/>
  <c r="J126" i="19"/>
  <c r="J206" i="19"/>
  <c r="J64" i="19"/>
  <c r="J179" i="19"/>
  <c r="J295" i="19"/>
  <c r="J116" i="19"/>
  <c r="J232" i="19"/>
  <c r="J41" i="19"/>
  <c r="J156" i="19"/>
  <c r="J284" i="19"/>
  <c r="J107" i="19"/>
  <c r="J235" i="19"/>
  <c r="J83" i="19"/>
  <c r="J224" i="19"/>
  <c r="J63" i="19"/>
  <c r="J203" i="19"/>
  <c r="J123" i="19"/>
  <c r="J212" i="19"/>
  <c r="J48" i="19"/>
  <c r="J127" i="19"/>
  <c r="J18" i="19"/>
  <c r="J274" i="19"/>
  <c r="J181" i="19"/>
  <c r="J102" i="19"/>
  <c r="J128" i="19"/>
  <c r="J193" i="19"/>
  <c r="J233" i="19"/>
  <c r="J196" i="19"/>
  <c r="J24" i="19"/>
  <c r="J98" i="19"/>
  <c r="J226" i="19"/>
  <c r="J133" i="19"/>
  <c r="J261" i="19"/>
  <c r="J46" i="19"/>
  <c r="J39" i="19"/>
  <c r="J42" i="19"/>
  <c r="J106" i="19"/>
  <c r="J234" i="19"/>
  <c r="J13" i="19"/>
  <c r="J141" i="19"/>
  <c r="J254" i="19"/>
  <c r="J50" i="19"/>
  <c r="J114" i="19"/>
  <c r="J178" i="19"/>
  <c r="J242" i="19"/>
  <c r="J21" i="19"/>
  <c r="J85" i="19"/>
  <c r="J149" i="19"/>
  <c r="J213" i="19"/>
  <c r="J277" i="19"/>
  <c r="J270" i="19"/>
  <c r="J62" i="19"/>
  <c r="J134" i="19"/>
  <c r="J238" i="19"/>
  <c r="J76" i="19"/>
  <c r="J192" i="19"/>
  <c r="J15" i="19"/>
  <c r="J129" i="19"/>
  <c r="J244" i="19"/>
  <c r="J55" i="19"/>
  <c r="J183" i="19"/>
  <c r="J297" i="19"/>
  <c r="J120" i="19"/>
  <c r="J248" i="19"/>
  <c r="J108" i="19"/>
  <c r="J236" i="19"/>
  <c r="J75" i="19"/>
  <c r="J228" i="19"/>
  <c r="J163" i="19"/>
  <c r="J252" i="19"/>
  <c r="J112" i="19"/>
  <c r="J280" i="19"/>
  <c r="J187" i="19"/>
  <c r="J201" i="19"/>
  <c r="J23" i="19"/>
  <c r="J240" i="19"/>
  <c r="J136" i="19"/>
  <c r="J159" i="19"/>
  <c r="J260" i="19"/>
  <c r="J71" i="19"/>
  <c r="J172" i="19"/>
  <c r="J275" i="19"/>
  <c r="J88" i="19"/>
  <c r="J191" i="19"/>
  <c r="J292" i="19"/>
  <c r="J227" i="19"/>
  <c r="J60" i="19"/>
  <c r="J215" i="19"/>
  <c r="J33" i="19"/>
  <c r="J16" i="19"/>
  <c r="J72" i="19"/>
  <c r="J276" i="19"/>
  <c r="J175" i="19"/>
  <c r="J225" i="19"/>
  <c r="J20" i="19"/>
  <c r="J251" i="19"/>
  <c r="J84" i="19"/>
  <c r="J73" i="19"/>
  <c r="J97" i="19"/>
  <c r="J137" i="19"/>
  <c r="J14" i="19"/>
  <c r="J78" i="19"/>
  <c r="J142" i="19"/>
  <c r="J222" i="19"/>
  <c r="J51" i="19"/>
  <c r="J153" i="19"/>
  <c r="J256" i="19"/>
  <c r="J65" i="19"/>
  <c r="J168" i="19"/>
  <c r="J271" i="19"/>
  <c r="J67" i="19"/>
  <c r="J169" i="19"/>
  <c r="J272" i="19"/>
  <c r="J81" i="19"/>
  <c r="J184" i="19"/>
  <c r="J287" i="19"/>
  <c r="J96" i="19"/>
  <c r="J199" i="19"/>
  <c r="J11" i="19"/>
  <c r="J113" i="19"/>
  <c r="J216" i="19"/>
  <c r="J35" i="19"/>
  <c r="J291" i="19"/>
  <c r="J124" i="19"/>
  <c r="J289" i="19"/>
  <c r="J161" i="19"/>
  <c r="J265" i="19"/>
  <c r="D6" i="21"/>
  <c r="F6" i="21" s="1"/>
  <c r="C6" i="21"/>
  <c r="D12" i="21" l="1"/>
  <c r="F12" i="21" s="1"/>
  <c r="C12" i="21"/>
  <c r="C13" i="21" s="1"/>
  <c r="D13" i="21"/>
  <c r="F13" i="21" s="1"/>
  <c r="X8" i="11" l="1"/>
  <c r="Y8" i="11" s="1"/>
  <c r="P8" i="11" l="1"/>
  <c r="Z8" i="11" s="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O7" i="11"/>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K5" i="18"/>
  <c r="G16" i="9" l="1"/>
  <c r="AA18" i="9" l="1"/>
  <c r="J18" i="9" l="1"/>
  <c r="K18" i="9"/>
  <c r="L18"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P18" i="9" l="1"/>
  <c r="Q18" i="9"/>
  <c r="L4" i="19"/>
  <c r="K4"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F4" i="19"/>
  <c r="C4" i="19"/>
  <c r="M4" i="19" l="1"/>
  <c r="N272" i="19" l="1"/>
  <c r="N5" i="19"/>
  <c r="N210" i="19"/>
  <c r="N220" i="19"/>
  <c r="N171" i="19"/>
  <c r="N37" i="19"/>
  <c r="N53" i="19"/>
  <c r="N18" i="19"/>
  <c r="N257" i="19"/>
  <c r="N125" i="19"/>
  <c r="N262" i="19"/>
  <c r="N193" i="19"/>
  <c r="N23" i="19"/>
  <c r="N270" i="19"/>
  <c r="N104" i="19"/>
  <c r="N198" i="19"/>
  <c r="O198" i="19" s="1"/>
  <c r="N45" i="19"/>
  <c r="N77" i="19"/>
  <c r="N235" i="19"/>
  <c r="N84" i="19"/>
  <c r="N213" i="19"/>
  <c r="N168" i="19"/>
  <c r="N134" i="19"/>
  <c r="N212" i="19"/>
  <c r="N218" i="19"/>
  <c r="N201" i="19"/>
  <c r="N39" i="19"/>
  <c r="N276" i="19"/>
  <c r="N119" i="19"/>
  <c r="N282" i="19"/>
  <c r="O282" i="19" s="1"/>
  <c r="N284" i="19"/>
  <c r="N135" i="19"/>
  <c r="N82" i="19"/>
  <c r="N65" i="19"/>
  <c r="N90" i="19"/>
  <c r="N51" i="19"/>
  <c r="N14" i="19"/>
  <c r="N73" i="19"/>
  <c r="N92" i="19"/>
  <c r="N221" i="19"/>
  <c r="O221" i="19" s="1"/>
  <c r="N232" i="19"/>
  <c r="N142" i="19"/>
  <c r="N32" i="19"/>
  <c r="N20" i="19"/>
  <c r="N26" i="19"/>
  <c r="N9" i="19"/>
  <c r="N133" i="19"/>
  <c r="N6" i="19"/>
  <c r="N146" i="19"/>
  <c r="O146" i="19" s="1"/>
  <c r="N107" i="19"/>
  <c r="N70" i="19"/>
  <c r="N129" i="19"/>
  <c r="N148" i="19"/>
  <c r="N293" i="19"/>
  <c r="N87" i="19"/>
  <c r="N95" i="19"/>
  <c r="N296" i="19"/>
  <c r="O296" i="19" s="1"/>
  <c r="N179" i="19"/>
  <c r="N206" i="19"/>
  <c r="N274" i="19"/>
  <c r="N243" i="19"/>
  <c r="N265" i="19"/>
  <c r="N28" i="19"/>
  <c r="N43" i="19"/>
  <c r="N154" i="19"/>
  <c r="N115" i="19"/>
  <c r="N78" i="19"/>
  <c r="N137" i="19"/>
  <c r="N156" i="19"/>
  <c r="N183" i="19"/>
  <c r="N167" i="19"/>
  <c r="N127" i="19"/>
  <c r="N176" i="19"/>
  <c r="N290" i="19"/>
  <c r="N59" i="19"/>
  <c r="N123" i="19"/>
  <c r="N187" i="19"/>
  <c r="N251" i="19"/>
  <c r="N22" i="19"/>
  <c r="N86" i="19"/>
  <c r="N150" i="19"/>
  <c r="N17" i="19"/>
  <c r="N81" i="19"/>
  <c r="N145" i="19"/>
  <c r="N209" i="19"/>
  <c r="N273" i="19"/>
  <c r="N36" i="19"/>
  <c r="N100" i="19"/>
  <c r="N164" i="19"/>
  <c r="N228" i="19"/>
  <c r="N292" i="19"/>
  <c r="N279" i="19"/>
  <c r="N61" i="19"/>
  <c r="N149" i="19"/>
  <c r="N229" i="19"/>
  <c r="O70" i="19"/>
  <c r="N214" i="19"/>
  <c r="N278" i="19"/>
  <c r="N199" i="19"/>
  <c r="N47" i="19"/>
  <c r="N207" i="19"/>
  <c r="N141" i="19"/>
  <c r="O272" i="19"/>
  <c r="N159" i="19"/>
  <c r="N120" i="19"/>
  <c r="N184" i="19"/>
  <c r="N248" i="19"/>
  <c r="N34" i="19"/>
  <c r="N234" i="19"/>
  <c r="N259" i="19"/>
  <c r="N158" i="19"/>
  <c r="N153" i="19"/>
  <c r="N281" i="19"/>
  <c r="N44" i="19"/>
  <c r="N108" i="19"/>
  <c r="O108" i="19" s="1"/>
  <c r="N172" i="19"/>
  <c r="N236" i="19"/>
  <c r="N69" i="19"/>
  <c r="N157" i="19"/>
  <c r="N245" i="19"/>
  <c r="N151" i="19"/>
  <c r="O151" i="19" s="1"/>
  <c r="N222" i="19"/>
  <c r="N286" i="19"/>
  <c r="N215" i="19"/>
  <c r="N55" i="19"/>
  <c r="N247" i="19"/>
  <c r="N173" i="19"/>
  <c r="N191" i="19"/>
  <c r="N128" i="19"/>
  <c r="N192" i="19"/>
  <c r="N256" i="19"/>
  <c r="N98" i="19"/>
  <c r="N42" i="19"/>
  <c r="N30" i="19"/>
  <c r="N25" i="19"/>
  <c r="N217" i="19"/>
  <c r="N114" i="19"/>
  <c r="O114" i="19" s="1"/>
  <c r="N242" i="19"/>
  <c r="N75" i="19"/>
  <c r="N139" i="19"/>
  <c r="N267" i="19"/>
  <c r="N38" i="19"/>
  <c r="N102" i="19"/>
  <c r="N166" i="19"/>
  <c r="N33" i="19"/>
  <c r="N97" i="19"/>
  <c r="N161" i="19"/>
  <c r="N225" i="19"/>
  <c r="N289" i="19"/>
  <c r="O51" i="19"/>
  <c r="N143" i="19"/>
  <c r="N52" i="19"/>
  <c r="N116" i="19"/>
  <c r="N180" i="19"/>
  <c r="N244" i="19"/>
  <c r="N40" i="19"/>
  <c r="N85" i="19"/>
  <c r="N165" i="19"/>
  <c r="N253" i="19"/>
  <c r="N263" i="19"/>
  <c r="N230" i="19"/>
  <c r="N294" i="19"/>
  <c r="N231" i="19"/>
  <c r="N71" i="19"/>
  <c r="N271" i="19"/>
  <c r="O107" i="19"/>
  <c r="N205" i="19"/>
  <c r="N223" i="19"/>
  <c r="N136" i="19"/>
  <c r="N200" i="19"/>
  <c r="N264" i="19"/>
  <c r="N240" i="19"/>
  <c r="N226" i="19"/>
  <c r="O226" i="19" s="1"/>
  <c r="N106" i="19"/>
  <c r="N67" i="19"/>
  <c r="N195" i="19"/>
  <c r="O195" i="19" s="1"/>
  <c r="N94" i="19"/>
  <c r="N89" i="19"/>
  <c r="N50" i="19"/>
  <c r="N178" i="19"/>
  <c r="N11" i="19"/>
  <c r="N203" i="19"/>
  <c r="N58" i="19"/>
  <c r="N122" i="19"/>
  <c r="N186" i="19"/>
  <c r="N250" i="19"/>
  <c r="N19" i="19"/>
  <c r="N83" i="19"/>
  <c r="N147" i="19"/>
  <c r="N211" i="19"/>
  <c r="N275" i="19"/>
  <c r="N46" i="19"/>
  <c r="O46" i="19" s="1"/>
  <c r="N110" i="19"/>
  <c r="N8" i="19"/>
  <c r="N41" i="19"/>
  <c r="N105" i="19"/>
  <c r="N169" i="19"/>
  <c r="N233" i="19"/>
  <c r="N297" i="19"/>
  <c r="N175" i="19"/>
  <c r="N295" i="19"/>
  <c r="N60" i="19"/>
  <c r="O60" i="19" s="1"/>
  <c r="N124" i="19"/>
  <c r="N188" i="19"/>
  <c r="N252" i="19"/>
  <c r="N56" i="19"/>
  <c r="O56" i="19" s="1"/>
  <c r="N93" i="19"/>
  <c r="N181" i="19"/>
  <c r="N261" i="19"/>
  <c r="N174" i="19"/>
  <c r="N238" i="19"/>
  <c r="N79" i="19"/>
  <c r="N269" i="19"/>
  <c r="O269" i="19" s="1"/>
  <c r="N255" i="19"/>
  <c r="N72" i="19"/>
  <c r="O72" i="19" s="1"/>
  <c r="N144" i="19"/>
  <c r="N208" i="19"/>
  <c r="O156" i="19"/>
  <c r="N109" i="19"/>
  <c r="N237" i="19"/>
  <c r="N130" i="19"/>
  <c r="N258" i="19"/>
  <c r="N155" i="19"/>
  <c r="N283" i="19"/>
  <c r="N118" i="19"/>
  <c r="O118" i="19" s="1"/>
  <c r="N49" i="19"/>
  <c r="N177" i="19"/>
  <c r="O179" i="19"/>
  <c r="O168" i="19"/>
  <c r="O104" i="19"/>
  <c r="O148" i="19"/>
  <c r="O32" i="19"/>
  <c r="N239" i="19"/>
  <c r="N64" i="19"/>
  <c r="N68" i="19"/>
  <c r="N132" i="19"/>
  <c r="N196" i="19"/>
  <c r="N260" i="19"/>
  <c r="O14" i="19"/>
  <c r="N21" i="19"/>
  <c r="N101" i="19"/>
  <c r="N189" i="19"/>
  <c r="N277" i="19"/>
  <c r="N182" i="19"/>
  <c r="O182" i="19" s="1"/>
  <c r="N246" i="19"/>
  <c r="N7" i="19"/>
  <c r="N103" i="19"/>
  <c r="N48" i="19"/>
  <c r="O142" i="19"/>
  <c r="O183" i="19"/>
  <c r="N31" i="19"/>
  <c r="N287" i="19"/>
  <c r="N88" i="19"/>
  <c r="N152" i="19"/>
  <c r="N216" i="19"/>
  <c r="N280" i="19"/>
  <c r="N112" i="19"/>
  <c r="N162" i="19"/>
  <c r="O162" i="19" s="1"/>
  <c r="N170" i="19"/>
  <c r="O170" i="19" s="1"/>
  <c r="N131" i="19"/>
  <c r="O131" i="19" s="1"/>
  <c r="N66" i="19"/>
  <c r="N194" i="19"/>
  <c r="N27" i="19"/>
  <c r="N91" i="19"/>
  <c r="N219" i="19"/>
  <c r="N54" i="19"/>
  <c r="N16" i="19"/>
  <c r="O16" i="19" s="1"/>
  <c r="N113" i="19"/>
  <c r="N241" i="19"/>
  <c r="N10" i="19"/>
  <c r="N74" i="19"/>
  <c r="N138" i="19"/>
  <c r="N202" i="19"/>
  <c r="N266" i="19"/>
  <c r="N35" i="19"/>
  <c r="N99" i="19"/>
  <c r="O99" i="19" s="1"/>
  <c r="N163" i="19"/>
  <c r="N227" i="19"/>
  <c r="N291" i="19"/>
  <c r="N62" i="19"/>
  <c r="N126" i="19"/>
  <c r="N24" i="19"/>
  <c r="N57" i="19"/>
  <c r="N121" i="19"/>
  <c r="N185" i="19"/>
  <c r="N249" i="19"/>
  <c r="O210" i="19"/>
  <c r="N12" i="19"/>
  <c r="N76" i="19"/>
  <c r="N140" i="19"/>
  <c r="N204" i="19"/>
  <c r="N268" i="19"/>
  <c r="N29" i="19"/>
  <c r="N117" i="19"/>
  <c r="N197" i="19"/>
  <c r="N285" i="19"/>
  <c r="N190" i="19"/>
  <c r="N254" i="19"/>
  <c r="N15" i="19"/>
  <c r="N111" i="19"/>
  <c r="N80" i="19"/>
  <c r="N13" i="19"/>
  <c r="O119" i="19"/>
  <c r="N63" i="19"/>
  <c r="N96" i="19"/>
  <c r="O96" i="19" s="1"/>
  <c r="N160" i="19"/>
  <c r="N224" i="19"/>
  <c r="N288" i="19"/>
  <c r="O84" i="19"/>
  <c r="O213" i="19" l="1"/>
  <c r="O297" i="19"/>
  <c r="O247" i="19"/>
  <c r="O57" i="19"/>
  <c r="O289" i="19"/>
  <c r="O10" i="19"/>
  <c r="O242" i="19"/>
  <c r="O181" i="19"/>
  <c r="O100" i="19"/>
  <c r="O268" i="19"/>
  <c r="O184" i="19"/>
  <c r="O219" i="19"/>
  <c r="O196" i="19"/>
  <c r="O68" i="19"/>
  <c r="O89" i="19"/>
  <c r="O266" i="19"/>
  <c r="O190" i="19"/>
  <c r="O202" i="19"/>
  <c r="O37" i="19"/>
  <c r="O293" i="19"/>
  <c r="O134" i="19"/>
  <c r="O45" i="19"/>
  <c r="O73" i="19"/>
  <c r="O220" i="19"/>
  <c r="O171" i="19"/>
  <c r="O239" i="19"/>
  <c r="O35" i="19"/>
  <c r="O246" i="19"/>
  <c r="O223" i="19"/>
  <c r="O140" i="19"/>
  <c r="O109" i="19"/>
  <c r="O91" i="19"/>
  <c r="O237" i="19"/>
  <c r="O21" i="19"/>
  <c r="O86" i="19"/>
  <c r="O53" i="19"/>
  <c r="O154" i="19"/>
  <c r="O87" i="19"/>
  <c r="O26" i="19"/>
  <c r="O212" i="19"/>
  <c r="O115" i="19"/>
  <c r="O206" i="19"/>
  <c r="O43" i="19"/>
  <c r="O201" i="19"/>
  <c r="O256" i="19"/>
  <c r="O78" i="19"/>
  <c r="O98" i="19"/>
  <c r="O285" i="19"/>
  <c r="O27" i="19"/>
  <c r="O294" i="19"/>
  <c r="O112" i="19"/>
  <c r="O12" i="19"/>
  <c r="O194" i="19"/>
  <c r="O64" i="19"/>
  <c r="O49" i="19"/>
  <c r="O255" i="19"/>
  <c r="O66" i="19"/>
  <c r="O287" i="19"/>
  <c r="O240" i="19"/>
  <c r="O13" i="19"/>
  <c r="O63" i="19"/>
  <c r="O31" i="19"/>
  <c r="O41" i="19"/>
  <c r="O50" i="19"/>
  <c r="O17" i="19"/>
  <c r="O18" i="19"/>
  <c r="O82" i="19"/>
  <c r="O243" i="19"/>
  <c r="O20" i="19"/>
  <c r="O23" i="19"/>
  <c r="O137" i="19"/>
  <c r="O6" i="19"/>
  <c r="O167" i="19"/>
  <c r="O218" i="19"/>
  <c r="O121" i="19"/>
  <c r="O30" i="19"/>
  <c r="O250" i="19"/>
  <c r="O254" i="19"/>
  <c r="O24" i="19"/>
  <c r="O174" i="19"/>
  <c r="O188" i="19"/>
  <c r="O205" i="19"/>
  <c r="O225" i="19"/>
  <c r="O265" i="19"/>
  <c r="O232" i="19"/>
  <c r="O39" i="19"/>
  <c r="O9" i="19"/>
  <c r="O241" i="19"/>
  <c r="O233" i="19"/>
  <c r="O106" i="19"/>
  <c r="O65" i="19"/>
  <c r="O235" i="19"/>
  <c r="O129" i="19"/>
  <c r="O135" i="19"/>
  <c r="O178" i="19"/>
  <c r="O166" i="19"/>
  <c r="O217" i="19"/>
  <c r="O274" i="19"/>
  <c r="O92" i="19"/>
  <c r="O175" i="19"/>
  <c r="O8" i="19"/>
  <c r="O62" i="19"/>
  <c r="O216" i="19"/>
  <c r="O110" i="19"/>
  <c r="O271" i="19"/>
  <c r="O77" i="19"/>
  <c r="O262" i="19"/>
  <c r="O288" i="19"/>
  <c r="O204" i="19"/>
  <c r="O160" i="19"/>
  <c r="O197" i="19"/>
  <c r="O133" i="19"/>
  <c r="O85" i="19"/>
  <c r="O139" i="19"/>
  <c r="O42" i="19"/>
  <c r="O281" i="19"/>
  <c r="O290" i="19"/>
  <c r="O28" i="19"/>
  <c r="O125" i="19"/>
  <c r="O147" i="19"/>
  <c r="O257" i="19"/>
  <c r="O276" i="19"/>
  <c r="O83" i="19"/>
  <c r="O222" i="19"/>
  <c r="O236" i="19"/>
  <c r="O61" i="19"/>
  <c r="O90" i="19"/>
  <c r="O19" i="19"/>
  <c r="O159" i="19"/>
  <c r="O193" i="19"/>
  <c r="O128" i="19"/>
  <c r="O127" i="19"/>
  <c r="O284" i="19"/>
  <c r="O54" i="19"/>
  <c r="O224" i="19"/>
  <c r="O76" i="19"/>
  <c r="O291" i="19"/>
  <c r="O74" i="19"/>
  <c r="O152" i="19"/>
  <c r="O277" i="19"/>
  <c r="O132" i="19"/>
  <c r="O200" i="19"/>
  <c r="O263" i="19"/>
  <c r="O180" i="19"/>
  <c r="O102" i="19"/>
  <c r="O25" i="19"/>
  <c r="O234" i="19"/>
  <c r="O292" i="19"/>
  <c r="O22" i="19"/>
  <c r="O111" i="19"/>
  <c r="O117" i="19"/>
  <c r="O38" i="19"/>
  <c r="O248" i="19"/>
  <c r="O270" i="19"/>
  <c r="O214" i="19"/>
  <c r="O228" i="19"/>
  <c r="O251" i="19"/>
  <c r="O15" i="19"/>
  <c r="O95" i="19"/>
  <c r="O101" i="19"/>
  <c r="O52" i="19"/>
  <c r="O11" i="19"/>
  <c r="O88" i="19"/>
  <c r="O48" i="19"/>
  <c r="O189" i="19"/>
  <c r="O177" i="19"/>
  <c r="O105" i="19"/>
  <c r="O136" i="19"/>
  <c r="O253" i="19"/>
  <c r="O116" i="19"/>
  <c r="O286" i="19"/>
  <c r="O278" i="19"/>
  <c r="J4" i="19"/>
  <c r="O138" i="19"/>
  <c r="O7" i="19"/>
  <c r="O238" i="19"/>
  <c r="O252" i="19"/>
  <c r="O71" i="19"/>
  <c r="O143" i="19"/>
  <c r="O192" i="19"/>
  <c r="O172" i="19"/>
  <c r="O158" i="19"/>
  <c r="O164" i="19"/>
  <c r="O209" i="19"/>
  <c r="O187" i="19"/>
  <c r="O267" i="19"/>
  <c r="O283" i="19"/>
  <c r="O208" i="19"/>
  <c r="O186" i="19"/>
  <c r="O94" i="19"/>
  <c r="O231" i="19"/>
  <c r="O40" i="19"/>
  <c r="O161" i="19"/>
  <c r="O75" i="19"/>
  <c r="O245" i="19"/>
  <c r="O259" i="19"/>
  <c r="O120" i="19"/>
  <c r="O229" i="19"/>
  <c r="O145" i="19"/>
  <c r="O123" i="19"/>
  <c r="O169" i="19"/>
  <c r="O103" i="19"/>
  <c r="O5" i="19"/>
  <c r="N4" i="19"/>
  <c r="O80" i="19"/>
  <c r="O249" i="19"/>
  <c r="O227" i="19"/>
  <c r="O155" i="19"/>
  <c r="O144" i="19"/>
  <c r="O261" i="19"/>
  <c r="O124" i="19"/>
  <c r="O122" i="19"/>
  <c r="O97" i="19"/>
  <c r="O157" i="19"/>
  <c r="O44" i="19"/>
  <c r="O207" i="19"/>
  <c r="O149" i="19"/>
  <c r="O36" i="19"/>
  <c r="O81" i="19"/>
  <c r="O59" i="19"/>
  <c r="O165" i="19"/>
  <c r="O153" i="19"/>
  <c r="O163" i="19"/>
  <c r="O280" i="19"/>
  <c r="O260" i="19"/>
  <c r="O258" i="19"/>
  <c r="O275" i="19"/>
  <c r="O58" i="19"/>
  <c r="O67" i="19"/>
  <c r="O33" i="19"/>
  <c r="O173" i="19"/>
  <c r="O55" i="19"/>
  <c r="O69" i="19"/>
  <c r="O34" i="19"/>
  <c r="O141" i="19"/>
  <c r="O47" i="19"/>
  <c r="O126" i="19"/>
  <c r="O273" i="19"/>
  <c r="O29" i="19"/>
  <c r="O185" i="19"/>
  <c r="O113" i="19"/>
  <c r="O130" i="19"/>
  <c r="O79" i="19"/>
  <c r="O93" i="19"/>
  <c r="O295" i="19"/>
  <c r="O211" i="19"/>
  <c r="O203" i="19"/>
  <c r="O264" i="19"/>
  <c r="O230" i="19"/>
  <c r="O244" i="19"/>
  <c r="O191" i="19"/>
  <c r="O215" i="19"/>
  <c r="O199" i="19"/>
  <c r="O279" i="19"/>
  <c r="O150" i="19"/>
  <c r="O176" i="19"/>
  <c r="O4" i="19" l="1"/>
  <c r="AA19" i="9" l="1"/>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AA308" i="9"/>
  <c r="AA309" i="9"/>
  <c r="AA310" i="9"/>
  <c r="I7" i="11" l="1"/>
  <c r="M7" i="18" l="1"/>
  <c r="N7" i="18" s="1"/>
  <c r="M11" i="18"/>
  <c r="N11" i="18" s="1"/>
  <c r="M12" i="18"/>
  <c r="N12" i="18" s="1"/>
  <c r="M13" i="18"/>
  <c r="N13" i="18" s="1"/>
  <c r="M16" i="18"/>
  <c r="N16" i="18" s="1"/>
  <c r="M19" i="18"/>
  <c r="N19" i="18" s="1"/>
  <c r="M20" i="18"/>
  <c r="N20" i="18" s="1"/>
  <c r="M21" i="18"/>
  <c r="N21" i="18" s="1"/>
  <c r="M22" i="18"/>
  <c r="N22" i="18" s="1"/>
  <c r="M24" i="18"/>
  <c r="N24" i="18" s="1"/>
  <c r="M27" i="18"/>
  <c r="N27" i="18" s="1"/>
  <c r="M28" i="18"/>
  <c r="N28" i="18" s="1"/>
  <c r="M29" i="18"/>
  <c r="N29" i="18" s="1"/>
  <c r="M30" i="18"/>
  <c r="N30" i="18" s="1"/>
  <c r="M32" i="18"/>
  <c r="N32" i="18" s="1"/>
  <c r="M35" i="18"/>
  <c r="N35" i="18" s="1"/>
  <c r="M36" i="18"/>
  <c r="N36" i="18" s="1"/>
  <c r="M37" i="18"/>
  <c r="N37" i="18" s="1"/>
  <c r="M38" i="18"/>
  <c r="N38" i="18" s="1"/>
  <c r="M40" i="18"/>
  <c r="N40" i="18" s="1"/>
  <c r="M43" i="18"/>
  <c r="N43" i="18" s="1"/>
  <c r="M44" i="18"/>
  <c r="N44" i="18" s="1"/>
  <c r="M45" i="18"/>
  <c r="N45" i="18" s="1"/>
  <c r="M46" i="18"/>
  <c r="N46" i="18" s="1"/>
  <c r="M48" i="18"/>
  <c r="N48" i="18" s="1"/>
  <c r="M52" i="18"/>
  <c r="N52" i="18" s="1"/>
  <c r="M53" i="18"/>
  <c r="N53" i="18" s="1"/>
  <c r="M54" i="18"/>
  <c r="N54" i="18" s="1"/>
  <c r="M56" i="18"/>
  <c r="N56" i="18" s="1"/>
  <c r="M59" i="18"/>
  <c r="N59" i="18" s="1"/>
  <c r="M60" i="18"/>
  <c r="N60" i="18" s="1"/>
  <c r="M61" i="18"/>
  <c r="N61" i="18" s="1"/>
  <c r="M62" i="18"/>
  <c r="N62" i="18" s="1"/>
  <c r="M64" i="18"/>
  <c r="N64" i="18" s="1"/>
  <c r="M67" i="18"/>
  <c r="N67" i="18" s="1"/>
  <c r="M68" i="18"/>
  <c r="N68" i="18" s="1"/>
  <c r="M69" i="18"/>
  <c r="N69" i="18" s="1"/>
  <c r="M70" i="18"/>
  <c r="N70" i="18" s="1"/>
  <c r="M72" i="18"/>
  <c r="N72" i="18" s="1"/>
  <c r="M75" i="18"/>
  <c r="N75" i="18" s="1"/>
  <c r="M76" i="18"/>
  <c r="N76" i="18" s="1"/>
  <c r="M77" i="18"/>
  <c r="N77" i="18" s="1"/>
  <c r="M78" i="18"/>
  <c r="N78" i="18" s="1"/>
  <c r="M80" i="18"/>
  <c r="N80" i="18" s="1"/>
  <c r="M85" i="18"/>
  <c r="N85" i="18" s="1"/>
  <c r="M86" i="18"/>
  <c r="N86" i="18" s="1"/>
  <c r="M88" i="18"/>
  <c r="N88" i="18" s="1"/>
  <c r="M91" i="18"/>
  <c r="N91" i="18" s="1"/>
  <c r="M92" i="18"/>
  <c r="N92" i="18" s="1"/>
  <c r="M93" i="18"/>
  <c r="N93" i="18" s="1"/>
  <c r="M94" i="18"/>
  <c r="N94" i="18" s="1"/>
  <c r="M96" i="18"/>
  <c r="N96" i="18" s="1"/>
  <c r="M99" i="18"/>
  <c r="N99" i="18" s="1"/>
  <c r="M100" i="18"/>
  <c r="N100" i="18" s="1"/>
  <c r="M101" i="18"/>
  <c r="N101" i="18" s="1"/>
  <c r="M102" i="18"/>
  <c r="N102" i="18" s="1"/>
  <c r="M104" i="18"/>
  <c r="N104" i="18" s="1"/>
  <c r="M107" i="18"/>
  <c r="N107" i="18" s="1"/>
  <c r="M108" i="18"/>
  <c r="N108" i="18" s="1"/>
  <c r="M109" i="18"/>
  <c r="N109" i="18" s="1"/>
  <c r="M110" i="18"/>
  <c r="N110" i="18" s="1"/>
  <c r="M112" i="18"/>
  <c r="N112" i="18" s="1"/>
  <c r="M118" i="18"/>
  <c r="N118" i="18" s="1"/>
  <c r="M120" i="18"/>
  <c r="N120" i="18" s="1"/>
  <c r="M123" i="18"/>
  <c r="N123" i="18" s="1"/>
  <c r="M124" i="18"/>
  <c r="N124" i="18" s="1"/>
  <c r="M125" i="18"/>
  <c r="N125" i="18" s="1"/>
  <c r="M126" i="18"/>
  <c r="N126" i="18" s="1"/>
  <c r="M128" i="18"/>
  <c r="N128" i="18" s="1"/>
  <c r="M131" i="18"/>
  <c r="N131" i="18" s="1"/>
  <c r="M132" i="18"/>
  <c r="N132" i="18" s="1"/>
  <c r="M133" i="18"/>
  <c r="N133" i="18" s="1"/>
  <c r="M134" i="18"/>
  <c r="N134" i="18" s="1"/>
  <c r="M139" i="18"/>
  <c r="N139" i="18" s="1"/>
  <c r="M140" i="18"/>
  <c r="N140" i="18" s="1"/>
  <c r="M141" i="18"/>
  <c r="N141" i="18" s="1"/>
  <c r="M142" i="18"/>
  <c r="N142" i="18" s="1"/>
  <c r="M144" i="18"/>
  <c r="N144" i="18" s="1"/>
  <c r="M149" i="18"/>
  <c r="N149" i="18" s="1"/>
  <c r="M150" i="18"/>
  <c r="N150" i="18" s="1"/>
  <c r="M152" i="18"/>
  <c r="N152" i="18" s="1"/>
  <c r="M155" i="18"/>
  <c r="N155" i="18" s="1"/>
  <c r="M156" i="18"/>
  <c r="N156" i="18" s="1"/>
  <c r="M157" i="18"/>
  <c r="N157" i="18" s="1"/>
  <c r="M158" i="18"/>
  <c r="N158" i="18" s="1"/>
  <c r="M160" i="18"/>
  <c r="N160" i="18" s="1"/>
  <c r="M163" i="18"/>
  <c r="N163" i="18" s="1"/>
  <c r="M164" i="18"/>
  <c r="N164" i="18" s="1"/>
  <c r="M165" i="18"/>
  <c r="N165" i="18" s="1"/>
  <c r="M166" i="18"/>
  <c r="N166" i="18" s="1"/>
  <c r="M168" i="18"/>
  <c r="N168" i="18" s="1"/>
  <c r="M171" i="18"/>
  <c r="N171" i="18" s="1"/>
  <c r="M172" i="18"/>
  <c r="N172" i="18" s="1"/>
  <c r="M173" i="18"/>
  <c r="N173" i="18" s="1"/>
  <c r="M174" i="18"/>
  <c r="N174" i="18" s="1"/>
  <c r="M176" i="18"/>
  <c r="N176" i="18" s="1"/>
  <c r="M179" i="18"/>
  <c r="N179" i="18" s="1"/>
  <c r="M180" i="18"/>
  <c r="N180" i="18" s="1"/>
  <c r="M181" i="18"/>
  <c r="N181" i="18" s="1"/>
  <c r="M182" i="18"/>
  <c r="N182" i="18" s="1"/>
  <c r="M184" i="18"/>
  <c r="N184" i="18" s="1"/>
  <c r="M187" i="18"/>
  <c r="N187" i="18" s="1"/>
  <c r="M188" i="18"/>
  <c r="N188" i="18" s="1"/>
  <c r="M189" i="18"/>
  <c r="N189" i="18" s="1"/>
  <c r="M190" i="18"/>
  <c r="N190" i="18" s="1"/>
  <c r="M192" i="18"/>
  <c r="N192" i="18" s="1"/>
  <c r="M195" i="18"/>
  <c r="N195" i="18" s="1"/>
  <c r="M196" i="18"/>
  <c r="N196" i="18" s="1"/>
  <c r="M197" i="18"/>
  <c r="N197" i="18" s="1"/>
  <c r="M198" i="18"/>
  <c r="N198" i="18" s="1"/>
  <c r="M200" i="18"/>
  <c r="N200" i="18" s="1"/>
  <c r="M203" i="18"/>
  <c r="N203" i="18" s="1"/>
  <c r="M204" i="18"/>
  <c r="N204" i="18" s="1"/>
  <c r="M205" i="18"/>
  <c r="N205" i="18" s="1"/>
  <c r="M206" i="18"/>
  <c r="N206" i="18" s="1"/>
  <c r="M208" i="18"/>
  <c r="N208" i="18" s="1"/>
  <c r="M211" i="18"/>
  <c r="N211" i="18" s="1"/>
  <c r="M212" i="18"/>
  <c r="N212" i="18" s="1"/>
  <c r="M213" i="18"/>
  <c r="N213" i="18" s="1"/>
  <c r="M214" i="18"/>
  <c r="N214" i="18" s="1"/>
  <c r="M216" i="18"/>
  <c r="N216" i="18" s="1"/>
  <c r="M219" i="18"/>
  <c r="N219" i="18" s="1"/>
  <c r="M220" i="18"/>
  <c r="N220" i="18" s="1"/>
  <c r="M221" i="18"/>
  <c r="N221" i="18" s="1"/>
  <c r="M222" i="18"/>
  <c r="N222" i="18" s="1"/>
  <c r="M224" i="18"/>
  <c r="N224" i="18" s="1"/>
  <c r="M227" i="18"/>
  <c r="N227" i="18" s="1"/>
  <c r="M228" i="18"/>
  <c r="N228" i="18" s="1"/>
  <c r="M229" i="18"/>
  <c r="N229" i="18" s="1"/>
  <c r="M230" i="18"/>
  <c r="N230" i="18" s="1"/>
  <c r="M232" i="18"/>
  <c r="N232" i="18" s="1"/>
  <c r="M235" i="18"/>
  <c r="N235" i="18" s="1"/>
  <c r="M236" i="18"/>
  <c r="N236" i="18" s="1"/>
  <c r="M237" i="18"/>
  <c r="N237" i="18" s="1"/>
  <c r="M238" i="18"/>
  <c r="N238" i="18" s="1"/>
  <c r="M240" i="18"/>
  <c r="N240" i="18" s="1"/>
  <c r="M244" i="18"/>
  <c r="N244" i="18" s="1"/>
  <c r="M245" i="18"/>
  <c r="N245" i="18" s="1"/>
  <c r="M246" i="18"/>
  <c r="N246" i="18" s="1"/>
  <c r="M248" i="18"/>
  <c r="N248" i="18" s="1"/>
  <c r="M251" i="18"/>
  <c r="N251" i="18" s="1"/>
  <c r="M252" i="18"/>
  <c r="N252" i="18" s="1"/>
  <c r="M253" i="18"/>
  <c r="N253" i="18" s="1"/>
  <c r="M254" i="18"/>
  <c r="N254" i="18" s="1"/>
  <c r="M256" i="18"/>
  <c r="N256" i="18" s="1"/>
  <c r="M259" i="18"/>
  <c r="N259" i="18" s="1"/>
  <c r="M260" i="18"/>
  <c r="N260" i="18" s="1"/>
  <c r="M261" i="18"/>
  <c r="N261" i="18" s="1"/>
  <c r="M262" i="18"/>
  <c r="N262" i="18" s="1"/>
  <c r="M264" i="18"/>
  <c r="N264" i="18" s="1"/>
  <c r="M267" i="18"/>
  <c r="N267" i="18" s="1"/>
  <c r="M268" i="18"/>
  <c r="N268" i="18" s="1"/>
  <c r="M269" i="18"/>
  <c r="N269" i="18" s="1"/>
  <c r="M270" i="18"/>
  <c r="N270" i="18" s="1"/>
  <c r="M272" i="18"/>
  <c r="N272" i="18" s="1"/>
  <c r="M275" i="18"/>
  <c r="N275" i="18" s="1"/>
  <c r="M276" i="18"/>
  <c r="N276" i="18" s="1"/>
  <c r="M277" i="18"/>
  <c r="N277" i="18" s="1"/>
  <c r="M278" i="18"/>
  <c r="N278" i="18" s="1"/>
  <c r="M280" i="18"/>
  <c r="N280" i="18" s="1"/>
  <c r="M283" i="18"/>
  <c r="N283" i="18" s="1"/>
  <c r="M284" i="18"/>
  <c r="N284" i="18" s="1"/>
  <c r="M286" i="18"/>
  <c r="N286" i="18" s="1"/>
  <c r="M288" i="18"/>
  <c r="N288" i="18" s="1"/>
  <c r="M291" i="18"/>
  <c r="N291" i="18" s="1"/>
  <c r="M292" i="18"/>
  <c r="N292" i="18" s="1"/>
  <c r="M293" i="18"/>
  <c r="N293" i="18" s="1"/>
  <c r="M294" i="18"/>
  <c r="N294" i="18" s="1"/>
  <c r="M296" i="18"/>
  <c r="N296" i="18" s="1"/>
  <c r="C5" i="18"/>
  <c r="D5" i="18"/>
  <c r="E5" i="18"/>
  <c r="F5" i="18"/>
  <c r="G5" i="18"/>
  <c r="H5" i="18"/>
  <c r="I5" i="18"/>
  <c r="J5" i="18"/>
  <c r="M6" i="18"/>
  <c r="N6" i="18" s="1"/>
  <c r="M8" i="18"/>
  <c r="N8" i="18" s="1"/>
  <c r="M9" i="18"/>
  <c r="N9" i="18" s="1"/>
  <c r="M10" i="18"/>
  <c r="N10" i="18" s="1"/>
  <c r="M15" i="18"/>
  <c r="N15" i="18" s="1"/>
  <c r="M17" i="18"/>
  <c r="N17" i="18" s="1"/>
  <c r="M18" i="18"/>
  <c r="N18" i="18" s="1"/>
  <c r="M23" i="18"/>
  <c r="N23" i="18" s="1"/>
  <c r="M25" i="18"/>
  <c r="N25" i="18" s="1"/>
  <c r="M26" i="18"/>
  <c r="N26" i="18" s="1"/>
  <c r="M31" i="18"/>
  <c r="N31" i="18" s="1"/>
  <c r="M33" i="18"/>
  <c r="N33" i="18" s="1"/>
  <c r="M34" i="18"/>
  <c r="N34" i="18" s="1"/>
  <c r="M39" i="18"/>
  <c r="N39" i="18" s="1"/>
  <c r="M41" i="18"/>
  <c r="N41" i="18" s="1"/>
  <c r="M42" i="18"/>
  <c r="N42" i="18" s="1"/>
  <c r="M47" i="18"/>
  <c r="N47" i="18" s="1"/>
  <c r="M49" i="18"/>
  <c r="N49" i="18" s="1"/>
  <c r="M50" i="18"/>
  <c r="N50" i="18" s="1"/>
  <c r="M51" i="18"/>
  <c r="N51" i="18" s="1"/>
  <c r="M55" i="18"/>
  <c r="N55" i="18" s="1"/>
  <c r="M57" i="18"/>
  <c r="N57" i="18" s="1"/>
  <c r="M58" i="18"/>
  <c r="N58" i="18" s="1"/>
  <c r="M63" i="18"/>
  <c r="N63" i="18" s="1"/>
  <c r="M65" i="18"/>
  <c r="N65" i="18" s="1"/>
  <c r="M66" i="18"/>
  <c r="N66" i="18" s="1"/>
  <c r="M71" i="18"/>
  <c r="N71" i="18" s="1"/>
  <c r="M73" i="18"/>
  <c r="N73" i="18" s="1"/>
  <c r="M74" i="18"/>
  <c r="N74" i="18" s="1"/>
  <c r="M79" i="18"/>
  <c r="N79" i="18" s="1"/>
  <c r="M81" i="18"/>
  <c r="N81" i="18" s="1"/>
  <c r="M82" i="18"/>
  <c r="N82" i="18" s="1"/>
  <c r="M83" i="18"/>
  <c r="N83" i="18" s="1"/>
  <c r="M84" i="18"/>
  <c r="N84" i="18" s="1"/>
  <c r="M87" i="18"/>
  <c r="N87" i="18" s="1"/>
  <c r="M89" i="18"/>
  <c r="N89" i="18" s="1"/>
  <c r="M90" i="18"/>
  <c r="N90" i="18" s="1"/>
  <c r="M95" i="18"/>
  <c r="N95" i="18" s="1"/>
  <c r="M97" i="18"/>
  <c r="N97" i="18" s="1"/>
  <c r="M98" i="18"/>
  <c r="N98" i="18" s="1"/>
  <c r="M103" i="18"/>
  <c r="N103" i="18" s="1"/>
  <c r="M105" i="18"/>
  <c r="N105" i="18" s="1"/>
  <c r="M106" i="18"/>
  <c r="N106" i="18" s="1"/>
  <c r="M111" i="18"/>
  <c r="N111" i="18" s="1"/>
  <c r="M113" i="18"/>
  <c r="N113" i="18" s="1"/>
  <c r="M114" i="18"/>
  <c r="N114" i="18" s="1"/>
  <c r="M115" i="18"/>
  <c r="N115" i="18" s="1"/>
  <c r="M116" i="18"/>
  <c r="N116" i="18" s="1"/>
  <c r="M117" i="18"/>
  <c r="N117" i="18" s="1"/>
  <c r="M119" i="18"/>
  <c r="N119" i="18" s="1"/>
  <c r="M121" i="18"/>
  <c r="N121" i="18" s="1"/>
  <c r="M122" i="18"/>
  <c r="N122" i="18" s="1"/>
  <c r="M127" i="18"/>
  <c r="N127" i="18" s="1"/>
  <c r="M129" i="18"/>
  <c r="N129" i="18" s="1"/>
  <c r="M130" i="18"/>
  <c r="N130" i="18" s="1"/>
  <c r="M135" i="18"/>
  <c r="N135" i="18" s="1"/>
  <c r="M136" i="18"/>
  <c r="N136" i="18" s="1"/>
  <c r="M137" i="18"/>
  <c r="N137" i="18" s="1"/>
  <c r="M138" i="18"/>
  <c r="N138" i="18" s="1"/>
  <c r="M143" i="18"/>
  <c r="N143" i="18" s="1"/>
  <c r="M145" i="18"/>
  <c r="N145" i="18" s="1"/>
  <c r="M146" i="18"/>
  <c r="N146" i="18" s="1"/>
  <c r="M147" i="18"/>
  <c r="N147" i="18" s="1"/>
  <c r="M148" i="18"/>
  <c r="N148" i="18" s="1"/>
  <c r="M151" i="18"/>
  <c r="N151" i="18" s="1"/>
  <c r="M153" i="18"/>
  <c r="N153" i="18" s="1"/>
  <c r="M154" i="18"/>
  <c r="N154" i="18" s="1"/>
  <c r="M159" i="18"/>
  <c r="N159" i="18" s="1"/>
  <c r="M161" i="18"/>
  <c r="N161" i="18" s="1"/>
  <c r="M162" i="18"/>
  <c r="N162" i="18" s="1"/>
  <c r="M167" i="18"/>
  <c r="N167" i="18" s="1"/>
  <c r="M169" i="18"/>
  <c r="N169" i="18" s="1"/>
  <c r="M170" i="18"/>
  <c r="N170" i="18" s="1"/>
  <c r="M175" i="18"/>
  <c r="N175" i="18" s="1"/>
  <c r="M177" i="18"/>
  <c r="N177" i="18" s="1"/>
  <c r="M178" i="18"/>
  <c r="N178" i="18" s="1"/>
  <c r="M183" i="18"/>
  <c r="N183" i="18" s="1"/>
  <c r="M185" i="18"/>
  <c r="N185" i="18" s="1"/>
  <c r="M186" i="18"/>
  <c r="N186" i="18" s="1"/>
  <c r="M191" i="18"/>
  <c r="N191" i="18" s="1"/>
  <c r="M193" i="18"/>
  <c r="N193" i="18" s="1"/>
  <c r="M194" i="18"/>
  <c r="N194" i="18" s="1"/>
  <c r="M199" i="18"/>
  <c r="N199" i="18" s="1"/>
  <c r="M201" i="18"/>
  <c r="N201" i="18" s="1"/>
  <c r="M202" i="18"/>
  <c r="N202" i="18" s="1"/>
  <c r="M207" i="18"/>
  <c r="N207" i="18" s="1"/>
  <c r="M209" i="18"/>
  <c r="N209" i="18" s="1"/>
  <c r="M210" i="18"/>
  <c r="N210" i="18" s="1"/>
  <c r="M215" i="18"/>
  <c r="N215" i="18" s="1"/>
  <c r="M217" i="18"/>
  <c r="N217" i="18" s="1"/>
  <c r="M218" i="18"/>
  <c r="N218" i="18" s="1"/>
  <c r="M223" i="18"/>
  <c r="N223" i="18" s="1"/>
  <c r="M225" i="18"/>
  <c r="N225" i="18" s="1"/>
  <c r="M226" i="18"/>
  <c r="N226" i="18" s="1"/>
  <c r="M231" i="18"/>
  <c r="N231" i="18" s="1"/>
  <c r="M233" i="18"/>
  <c r="N233" i="18" s="1"/>
  <c r="M234" i="18"/>
  <c r="N234" i="18" s="1"/>
  <c r="M239" i="18"/>
  <c r="N239" i="18" s="1"/>
  <c r="M241" i="18"/>
  <c r="N241" i="18" s="1"/>
  <c r="M242" i="18"/>
  <c r="N242" i="18" s="1"/>
  <c r="M243" i="18"/>
  <c r="N243" i="18" s="1"/>
  <c r="M247" i="18"/>
  <c r="N247" i="18" s="1"/>
  <c r="M249" i="18"/>
  <c r="N249" i="18" s="1"/>
  <c r="M250" i="18"/>
  <c r="N250" i="18" s="1"/>
  <c r="M255" i="18"/>
  <c r="N255" i="18" s="1"/>
  <c r="M257" i="18"/>
  <c r="N257" i="18" s="1"/>
  <c r="M258" i="18"/>
  <c r="N258" i="18" s="1"/>
  <c r="M263" i="18"/>
  <c r="N263" i="18" s="1"/>
  <c r="M265" i="18"/>
  <c r="N265" i="18" s="1"/>
  <c r="M266" i="18"/>
  <c r="N266" i="18" s="1"/>
  <c r="M271" i="18"/>
  <c r="N271" i="18" s="1"/>
  <c r="M273" i="18"/>
  <c r="N273" i="18" s="1"/>
  <c r="M274" i="18"/>
  <c r="N274" i="18" s="1"/>
  <c r="M279" i="18"/>
  <c r="N279" i="18" s="1"/>
  <c r="M281" i="18"/>
  <c r="N281" i="18" s="1"/>
  <c r="M282" i="18"/>
  <c r="N282" i="18" s="1"/>
  <c r="M285" i="18"/>
  <c r="N285" i="18" s="1"/>
  <c r="M287" i="18"/>
  <c r="N287" i="18" s="1"/>
  <c r="M289" i="18"/>
  <c r="N289" i="18" s="1"/>
  <c r="M290" i="18"/>
  <c r="N290" i="18" s="1"/>
  <c r="M295" i="18"/>
  <c r="N295" i="18" s="1"/>
  <c r="M297" i="18"/>
  <c r="N297" i="18" s="1"/>
  <c r="M298" i="18"/>
  <c r="N298" i="18" s="1"/>
  <c r="L5" i="18" l="1"/>
  <c r="M5" i="18" s="1"/>
  <c r="M14" i="18"/>
  <c r="N14" i="18" s="1"/>
  <c r="N5" i="18" s="1"/>
  <c r="O3" i="18" l="1"/>
  <c r="O6" i="18" s="1"/>
  <c r="P6" i="18" s="1"/>
  <c r="O23" i="18"/>
  <c r="P23" i="18" s="1"/>
  <c r="O31" i="18"/>
  <c r="P31" i="18" s="1"/>
  <c r="O39" i="18"/>
  <c r="P39" i="18" s="1"/>
  <c r="O47" i="18"/>
  <c r="P47" i="18" s="1"/>
  <c r="O55" i="18"/>
  <c r="P55" i="18" s="1"/>
  <c r="O63" i="18"/>
  <c r="P63" i="18" s="1"/>
  <c r="O71" i="18"/>
  <c r="P71" i="18" s="1"/>
  <c r="O79" i="18"/>
  <c r="P79" i="18" s="1"/>
  <c r="O87" i="18"/>
  <c r="P87" i="18" s="1"/>
  <c r="O95" i="18"/>
  <c r="P95" i="18" s="1"/>
  <c r="O103" i="18"/>
  <c r="P103" i="18" s="1"/>
  <c r="O111" i="18"/>
  <c r="P111" i="18" s="1"/>
  <c r="O119" i="18"/>
  <c r="P119" i="18" s="1"/>
  <c r="O127" i="18"/>
  <c r="P127" i="18" s="1"/>
  <c r="O135" i="18"/>
  <c r="P135" i="18" s="1"/>
  <c r="O143" i="18"/>
  <c r="P143" i="18" s="1"/>
  <c r="O151" i="18"/>
  <c r="P151" i="18" s="1"/>
  <c r="O159" i="18"/>
  <c r="P159" i="18" s="1"/>
  <c r="O167" i="18"/>
  <c r="P167" i="18" s="1"/>
  <c r="O175" i="18"/>
  <c r="P175" i="18" s="1"/>
  <c r="O183" i="18"/>
  <c r="P183" i="18" s="1"/>
  <c r="O191" i="18"/>
  <c r="P191" i="18" s="1"/>
  <c r="O199" i="18"/>
  <c r="P199" i="18" s="1"/>
  <c r="O207" i="18"/>
  <c r="P207" i="18" s="1"/>
  <c r="O215" i="18"/>
  <c r="P215" i="18" s="1"/>
  <c r="O223" i="18"/>
  <c r="P223" i="18" s="1"/>
  <c r="O231" i="18"/>
  <c r="P231" i="18" s="1"/>
  <c r="O239" i="18"/>
  <c r="P239" i="18" s="1"/>
  <c r="O247" i="18"/>
  <c r="P247" i="18" s="1"/>
  <c r="O255" i="18"/>
  <c r="P255" i="18" s="1"/>
  <c r="O263" i="18"/>
  <c r="P263" i="18" s="1"/>
  <c r="O271" i="18"/>
  <c r="P271" i="18" s="1"/>
  <c r="O279" i="18"/>
  <c r="P279" i="18" s="1"/>
  <c r="O287" i="18"/>
  <c r="P287" i="18" s="1"/>
  <c r="O295" i="18"/>
  <c r="P295" i="18" s="1"/>
  <c r="O8" i="18"/>
  <c r="P8" i="18" s="1"/>
  <c r="O16" i="18"/>
  <c r="P16" i="18" s="1"/>
  <c r="O24" i="18"/>
  <c r="P24" i="18" s="1"/>
  <c r="O32" i="18"/>
  <c r="P32" i="18" s="1"/>
  <c r="O40" i="18"/>
  <c r="P40" i="18" s="1"/>
  <c r="O48" i="18"/>
  <c r="P48" i="18" s="1"/>
  <c r="O56" i="18"/>
  <c r="P56" i="18" s="1"/>
  <c r="O64" i="18"/>
  <c r="P64" i="18" s="1"/>
  <c r="O72" i="18"/>
  <c r="P72" i="18" s="1"/>
  <c r="O80" i="18"/>
  <c r="P80" i="18" s="1"/>
  <c r="O88" i="18"/>
  <c r="P88" i="18" s="1"/>
  <c r="O96" i="18"/>
  <c r="P96" i="18" s="1"/>
  <c r="O104" i="18"/>
  <c r="P104" i="18" s="1"/>
  <c r="O112" i="18"/>
  <c r="P112" i="18" s="1"/>
  <c r="O120" i="18"/>
  <c r="P120" i="18" s="1"/>
  <c r="O128" i="18"/>
  <c r="P128" i="18" s="1"/>
  <c r="O136" i="18"/>
  <c r="P136" i="18" s="1"/>
  <c r="O144" i="18"/>
  <c r="P144" i="18" s="1"/>
  <c r="O152" i="18"/>
  <c r="P152" i="18" s="1"/>
  <c r="O160" i="18"/>
  <c r="P160" i="18" s="1"/>
  <c r="O168" i="18"/>
  <c r="P168" i="18" s="1"/>
  <c r="O176" i="18"/>
  <c r="P176" i="18" s="1"/>
  <c r="O184" i="18"/>
  <c r="P184" i="18" s="1"/>
  <c r="O192" i="18"/>
  <c r="P192" i="18" s="1"/>
  <c r="O200" i="18"/>
  <c r="P200" i="18" s="1"/>
  <c r="O208" i="18"/>
  <c r="P208" i="18" s="1"/>
  <c r="O216" i="18"/>
  <c r="P216" i="18" s="1"/>
  <c r="O224" i="18"/>
  <c r="P224" i="18" s="1"/>
  <c r="O232" i="18"/>
  <c r="P232" i="18" s="1"/>
  <c r="O240" i="18"/>
  <c r="P240" i="18" s="1"/>
  <c r="O248" i="18"/>
  <c r="P248" i="18" s="1"/>
  <c r="O256" i="18"/>
  <c r="P256" i="18" s="1"/>
  <c r="O264" i="18"/>
  <c r="P264" i="18" s="1"/>
  <c r="O272" i="18"/>
  <c r="P272" i="18" s="1"/>
  <c r="O280" i="18"/>
  <c r="P280" i="18" s="1"/>
  <c r="O288" i="18"/>
  <c r="P288" i="18" s="1"/>
  <c r="O296" i="18"/>
  <c r="P296" i="18" s="1"/>
  <c r="O9" i="18"/>
  <c r="P9" i="18" s="1"/>
  <c r="O17" i="18"/>
  <c r="P17" i="18" s="1"/>
  <c r="O25" i="18"/>
  <c r="P25" i="18" s="1"/>
  <c r="O33" i="18"/>
  <c r="P33" i="18" s="1"/>
  <c r="O41" i="18"/>
  <c r="P41" i="18" s="1"/>
  <c r="O49" i="18"/>
  <c r="P49" i="18" s="1"/>
  <c r="O57" i="18"/>
  <c r="P57" i="18" s="1"/>
  <c r="O65" i="18"/>
  <c r="P65" i="18" s="1"/>
  <c r="O73" i="18"/>
  <c r="P73" i="18" s="1"/>
  <c r="O81" i="18"/>
  <c r="P81" i="18" s="1"/>
  <c r="O89" i="18"/>
  <c r="P89" i="18" s="1"/>
  <c r="O97" i="18"/>
  <c r="P97" i="18" s="1"/>
  <c r="O105" i="18"/>
  <c r="P105" i="18" s="1"/>
  <c r="O113" i="18"/>
  <c r="P113" i="18" s="1"/>
  <c r="O121" i="18"/>
  <c r="P121" i="18" s="1"/>
  <c r="O129" i="18"/>
  <c r="P129" i="18" s="1"/>
  <c r="O137" i="18"/>
  <c r="P137" i="18" s="1"/>
  <c r="O145" i="18"/>
  <c r="P145" i="18" s="1"/>
  <c r="O153" i="18"/>
  <c r="P153" i="18" s="1"/>
  <c r="O161" i="18"/>
  <c r="P161" i="18" s="1"/>
  <c r="O169" i="18"/>
  <c r="P169" i="18" s="1"/>
  <c r="O177" i="18"/>
  <c r="P177" i="18" s="1"/>
  <c r="O185" i="18"/>
  <c r="P185" i="18" s="1"/>
  <c r="O193" i="18"/>
  <c r="P193" i="18" s="1"/>
  <c r="O201" i="18"/>
  <c r="P201" i="18" s="1"/>
  <c r="O209" i="18"/>
  <c r="P209" i="18" s="1"/>
  <c r="O217" i="18"/>
  <c r="P217" i="18" s="1"/>
  <c r="O225" i="18"/>
  <c r="P225" i="18" s="1"/>
  <c r="O233" i="18"/>
  <c r="P233" i="18" s="1"/>
  <c r="O241" i="18"/>
  <c r="P241" i="18" s="1"/>
  <c r="O249" i="18"/>
  <c r="P249" i="18" s="1"/>
  <c r="O257" i="18"/>
  <c r="P257" i="18" s="1"/>
  <c r="O265" i="18"/>
  <c r="P265" i="18" s="1"/>
  <c r="O273" i="18"/>
  <c r="P273" i="18" s="1"/>
  <c r="O281" i="18"/>
  <c r="P281" i="18" s="1"/>
  <c r="O289" i="18"/>
  <c r="P289" i="18" s="1"/>
  <c r="O297" i="18"/>
  <c r="P297" i="18" s="1"/>
  <c r="O12" i="18"/>
  <c r="P12" i="18" s="1"/>
  <c r="O52" i="18"/>
  <c r="P52" i="18" s="1"/>
  <c r="O60" i="18"/>
  <c r="P60" i="18" s="1"/>
  <c r="O68" i="18"/>
  <c r="P68" i="18" s="1"/>
  <c r="O76" i="18"/>
  <c r="P76" i="18" s="1"/>
  <c r="O84" i="18"/>
  <c r="P84" i="18" s="1"/>
  <c r="O10" i="18"/>
  <c r="P10" i="18" s="1"/>
  <c r="O18" i="18"/>
  <c r="P18" i="18" s="1"/>
  <c r="O26" i="18"/>
  <c r="P26" i="18" s="1"/>
  <c r="O34" i="18"/>
  <c r="P34" i="18" s="1"/>
  <c r="O42" i="18"/>
  <c r="P42" i="18" s="1"/>
  <c r="O50" i="18"/>
  <c r="P50" i="18" s="1"/>
  <c r="O58" i="18"/>
  <c r="P58" i="18" s="1"/>
  <c r="O66" i="18"/>
  <c r="P66" i="18" s="1"/>
  <c r="O74" i="18"/>
  <c r="P74" i="18" s="1"/>
  <c r="O82" i="18"/>
  <c r="P82" i="18" s="1"/>
  <c r="O90" i="18"/>
  <c r="P90" i="18" s="1"/>
  <c r="O98" i="18"/>
  <c r="P98" i="18" s="1"/>
  <c r="O106" i="18"/>
  <c r="P106" i="18" s="1"/>
  <c r="O114" i="18"/>
  <c r="P114" i="18" s="1"/>
  <c r="O122" i="18"/>
  <c r="P122" i="18" s="1"/>
  <c r="O130" i="18"/>
  <c r="P130" i="18" s="1"/>
  <c r="O138" i="18"/>
  <c r="P138" i="18" s="1"/>
  <c r="O146" i="18"/>
  <c r="P146" i="18" s="1"/>
  <c r="O154" i="18"/>
  <c r="P154" i="18" s="1"/>
  <c r="O162" i="18"/>
  <c r="P162" i="18" s="1"/>
  <c r="O170" i="18"/>
  <c r="P170" i="18" s="1"/>
  <c r="O178" i="18"/>
  <c r="P178" i="18" s="1"/>
  <c r="O186" i="18"/>
  <c r="P186" i="18" s="1"/>
  <c r="O194" i="18"/>
  <c r="P194" i="18" s="1"/>
  <c r="O202" i="18"/>
  <c r="P202" i="18" s="1"/>
  <c r="O210" i="18"/>
  <c r="P210" i="18" s="1"/>
  <c r="O218" i="18"/>
  <c r="P218" i="18" s="1"/>
  <c r="O226" i="18"/>
  <c r="P226" i="18" s="1"/>
  <c r="O234" i="18"/>
  <c r="P234" i="18" s="1"/>
  <c r="O242" i="18"/>
  <c r="P242" i="18" s="1"/>
  <c r="O250" i="18"/>
  <c r="P250" i="18" s="1"/>
  <c r="O258" i="18"/>
  <c r="P258" i="18" s="1"/>
  <c r="O266" i="18"/>
  <c r="P266" i="18" s="1"/>
  <c r="O274" i="18"/>
  <c r="P274" i="18" s="1"/>
  <c r="O282" i="18"/>
  <c r="P282" i="18" s="1"/>
  <c r="O290" i="18"/>
  <c r="P290" i="18" s="1"/>
  <c r="O298" i="18"/>
  <c r="P298" i="18" s="1"/>
  <c r="O11" i="18"/>
  <c r="P11" i="18" s="1"/>
  <c r="O19" i="18"/>
  <c r="P19" i="18" s="1"/>
  <c r="O27" i="18"/>
  <c r="P27" i="18" s="1"/>
  <c r="O35" i="18"/>
  <c r="P35" i="18" s="1"/>
  <c r="O43" i="18"/>
  <c r="P43" i="18" s="1"/>
  <c r="O51" i="18"/>
  <c r="P51" i="18" s="1"/>
  <c r="O59" i="18"/>
  <c r="P59" i="18" s="1"/>
  <c r="O67" i="18"/>
  <c r="P67" i="18" s="1"/>
  <c r="O75" i="18"/>
  <c r="P75" i="18" s="1"/>
  <c r="O83" i="18"/>
  <c r="P83" i="18" s="1"/>
  <c r="O91" i="18"/>
  <c r="P91" i="18" s="1"/>
  <c r="O99" i="18"/>
  <c r="P99" i="18" s="1"/>
  <c r="O107" i="18"/>
  <c r="P107" i="18" s="1"/>
  <c r="O115" i="18"/>
  <c r="P115" i="18" s="1"/>
  <c r="O123" i="18"/>
  <c r="P123" i="18" s="1"/>
  <c r="O131" i="18"/>
  <c r="P131" i="18" s="1"/>
  <c r="O139" i="18"/>
  <c r="P139" i="18" s="1"/>
  <c r="O147" i="18"/>
  <c r="P147" i="18" s="1"/>
  <c r="O155" i="18"/>
  <c r="P155" i="18" s="1"/>
  <c r="O163" i="18"/>
  <c r="P163" i="18" s="1"/>
  <c r="O171" i="18"/>
  <c r="P171" i="18" s="1"/>
  <c r="O179" i="18"/>
  <c r="P179" i="18" s="1"/>
  <c r="O187" i="18"/>
  <c r="P187" i="18" s="1"/>
  <c r="O195" i="18"/>
  <c r="P195" i="18" s="1"/>
  <c r="O203" i="18"/>
  <c r="P203" i="18" s="1"/>
  <c r="O211" i="18"/>
  <c r="P211" i="18" s="1"/>
  <c r="O219" i="18"/>
  <c r="P219" i="18" s="1"/>
  <c r="O227" i="18"/>
  <c r="P227" i="18" s="1"/>
  <c r="O235" i="18"/>
  <c r="P235" i="18" s="1"/>
  <c r="O243" i="18"/>
  <c r="P243" i="18" s="1"/>
  <c r="O251" i="18"/>
  <c r="P251" i="18" s="1"/>
  <c r="O259" i="18"/>
  <c r="P259" i="18" s="1"/>
  <c r="O267" i="18"/>
  <c r="P267" i="18" s="1"/>
  <c r="O275" i="18"/>
  <c r="P275" i="18" s="1"/>
  <c r="O283" i="18"/>
  <c r="P283" i="18" s="1"/>
  <c r="O291" i="18"/>
  <c r="P291" i="18" s="1"/>
  <c r="O13" i="18"/>
  <c r="P13" i="18" s="1"/>
  <c r="O21" i="18"/>
  <c r="P21" i="18" s="1"/>
  <c r="O29" i="18"/>
  <c r="P29" i="18" s="1"/>
  <c r="O37" i="18"/>
  <c r="P37" i="18" s="1"/>
  <c r="O45" i="18"/>
  <c r="P45" i="18" s="1"/>
  <c r="O53" i="18"/>
  <c r="P53" i="18" s="1"/>
  <c r="O61" i="18"/>
  <c r="P61" i="18" s="1"/>
  <c r="O69" i="18"/>
  <c r="P69" i="18" s="1"/>
  <c r="O77" i="18"/>
  <c r="P77" i="18" s="1"/>
  <c r="O85" i="18"/>
  <c r="P85" i="18" s="1"/>
  <c r="O93" i="18"/>
  <c r="P93" i="18" s="1"/>
  <c r="O101" i="18"/>
  <c r="P101" i="18" s="1"/>
  <c r="O109" i="18"/>
  <c r="P109" i="18" s="1"/>
  <c r="O117" i="18"/>
  <c r="P117" i="18" s="1"/>
  <c r="O125" i="18"/>
  <c r="P125" i="18" s="1"/>
  <c r="O133" i="18"/>
  <c r="P133" i="18" s="1"/>
  <c r="O141" i="18"/>
  <c r="P141" i="18" s="1"/>
  <c r="O149" i="18"/>
  <c r="P149" i="18" s="1"/>
  <c r="O157" i="18"/>
  <c r="P157" i="18" s="1"/>
  <c r="O165" i="18"/>
  <c r="P165" i="18" s="1"/>
  <c r="O173" i="18"/>
  <c r="P173" i="18" s="1"/>
  <c r="O181" i="18"/>
  <c r="P181" i="18" s="1"/>
  <c r="O189" i="18"/>
  <c r="P189" i="18" s="1"/>
  <c r="O197" i="18"/>
  <c r="P197" i="18" s="1"/>
  <c r="O205" i="18"/>
  <c r="P205" i="18" s="1"/>
  <c r="O213" i="18"/>
  <c r="P213" i="18" s="1"/>
  <c r="O221" i="18"/>
  <c r="P221" i="18" s="1"/>
  <c r="O229" i="18"/>
  <c r="P229" i="18" s="1"/>
  <c r="O237" i="18"/>
  <c r="P237" i="18" s="1"/>
  <c r="O245" i="18"/>
  <c r="P245" i="18" s="1"/>
  <c r="O253" i="18"/>
  <c r="P253" i="18" s="1"/>
  <c r="O261" i="18"/>
  <c r="P261" i="18" s="1"/>
  <c r="O269" i="18"/>
  <c r="P269" i="18" s="1"/>
  <c r="O277" i="18"/>
  <c r="P277" i="18" s="1"/>
  <c r="O285" i="18"/>
  <c r="P285" i="18" s="1"/>
  <c r="O293" i="18"/>
  <c r="P293" i="18" s="1"/>
  <c r="O14" i="18"/>
  <c r="P14" i="18" s="1"/>
  <c r="O22" i="18"/>
  <c r="P22" i="18" s="1"/>
  <c r="O30" i="18"/>
  <c r="P30" i="18" s="1"/>
  <c r="O38" i="18"/>
  <c r="P38" i="18" s="1"/>
  <c r="O46" i="18"/>
  <c r="P46" i="18" s="1"/>
  <c r="O54" i="18"/>
  <c r="P54" i="18" s="1"/>
  <c r="O62" i="18"/>
  <c r="P62" i="18" s="1"/>
  <c r="O70" i="18"/>
  <c r="P70" i="18" s="1"/>
  <c r="O20" i="18"/>
  <c r="P20" i="18" s="1"/>
  <c r="O100" i="18"/>
  <c r="P100" i="18" s="1"/>
  <c r="O132" i="18"/>
  <c r="P132" i="18" s="1"/>
  <c r="O164" i="18"/>
  <c r="P164" i="18" s="1"/>
  <c r="O196" i="18"/>
  <c r="P196" i="18" s="1"/>
  <c r="O228" i="18"/>
  <c r="P228" i="18" s="1"/>
  <c r="O260" i="18"/>
  <c r="P260" i="18" s="1"/>
  <c r="O292" i="18"/>
  <c r="P292" i="18" s="1"/>
  <c r="O28" i="18"/>
  <c r="P28" i="18" s="1"/>
  <c r="O102" i="18"/>
  <c r="P102" i="18" s="1"/>
  <c r="O134" i="18"/>
  <c r="P134" i="18" s="1"/>
  <c r="O166" i="18"/>
  <c r="P166" i="18" s="1"/>
  <c r="O198" i="18"/>
  <c r="P198" i="18" s="1"/>
  <c r="O230" i="18"/>
  <c r="P230" i="18" s="1"/>
  <c r="O262" i="18"/>
  <c r="P262" i="18" s="1"/>
  <c r="O294" i="18"/>
  <c r="P294" i="18" s="1"/>
  <c r="O36" i="18"/>
  <c r="P36" i="18" s="1"/>
  <c r="O108" i="18"/>
  <c r="P108" i="18" s="1"/>
  <c r="O140" i="18"/>
  <c r="P140" i="18" s="1"/>
  <c r="O172" i="18"/>
  <c r="P172" i="18" s="1"/>
  <c r="O204" i="18"/>
  <c r="P204" i="18" s="1"/>
  <c r="O236" i="18"/>
  <c r="P236" i="18" s="1"/>
  <c r="O268" i="18"/>
  <c r="P268" i="18" s="1"/>
  <c r="O44" i="18"/>
  <c r="P44" i="18" s="1"/>
  <c r="O110" i="18"/>
  <c r="P110" i="18" s="1"/>
  <c r="O142" i="18"/>
  <c r="P142" i="18" s="1"/>
  <c r="O174" i="18"/>
  <c r="P174" i="18" s="1"/>
  <c r="O206" i="18"/>
  <c r="P206" i="18" s="1"/>
  <c r="O238" i="18"/>
  <c r="P238" i="18" s="1"/>
  <c r="O270" i="18"/>
  <c r="P270" i="18" s="1"/>
  <c r="O78" i="18"/>
  <c r="P78" i="18" s="1"/>
  <c r="O116" i="18"/>
  <c r="P116" i="18" s="1"/>
  <c r="O148" i="18"/>
  <c r="P148" i="18" s="1"/>
  <c r="O180" i="18"/>
  <c r="P180" i="18" s="1"/>
  <c r="O212" i="18"/>
  <c r="P212" i="18" s="1"/>
  <c r="O244" i="18"/>
  <c r="P244" i="18" s="1"/>
  <c r="O276" i="18"/>
  <c r="P276" i="18" s="1"/>
  <c r="O86" i="18"/>
  <c r="P86" i="18" s="1"/>
  <c r="O118" i="18"/>
  <c r="P118" i="18" s="1"/>
  <c r="O150" i="18"/>
  <c r="P150" i="18" s="1"/>
  <c r="O182" i="18"/>
  <c r="P182" i="18" s="1"/>
  <c r="O214" i="18"/>
  <c r="P214" i="18" s="1"/>
  <c r="O246" i="18"/>
  <c r="P246" i="18" s="1"/>
  <c r="O278" i="18"/>
  <c r="P278" i="18" s="1"/>
  <c r="O92" i="18"/>
  <c r="P92" i="18" s="1"/>
  <c r="O124" i="18"/>
  <c r="P124" i="18" s="1"/>
  <c r="O156" i="18"/>
  <c r="P156" i="18" s="1"/>
  <c r="O188" i="18"/>
  <c r="P188" i="18" s="1"/>
  <c r="O220" i="18"/>
  <c r="P220" i="18" s="1"/>
  <c r="O252" i="18"/>
  <c r="P252" i="18" s="1"/>
  <c r="O284" i="18"/>
  <c r="P284" i="18" s="1"/>
  <c r="O94" i="18"/>
  <c r="P94" i="18" s="1"/>
  <c r="O126" i="18"/>
  <c r="P126" i="18" s="1"/>
  <c r="O158" i="18"/>
  <c r="P158" i="18" s="1"/>
  <c r="O190" i="18"/>
  <c r="P190" i="18" s="1"/>
  <c r="O222" i="18"/>
  <c r="P222" i="18" s="1"/>
  <c r="O254" i="18"/>
  <c r="P254" i="18" s="1"/>
  <c r="O286" i="18"/>
  <c r="P286" i="18" s="1"/>
  <c r="O7" i="18" l="1"/>
  <c r="P7" i="18" s="1"/>
  <c r="O15" i="18"/>
  <c r="P15" i="18" s="1"/>
  <c r="P5" i="18"/>
  <c r="O5" i="18"/>
  <c r="Z13" i="9" l="1"/>
  <c r="Z14" i="9"/>
  <c r="Z16" i="9"/>
  <c r="J57" i="9"/>
  <c r="K88" i="9"/>
  <c r="J104" i="9"/>
  <c r="K110" i="9"/>
  <c r="J112" i="9"/>
  <c r="K158" i="9"/>
  <c r="K174" i="9"/>
  <c r="K238" i="9"/>
  <c r="K294" i="9"/>
  <c r="I309" i="9"/>
  <c r="G13" i="9"/>
  <c r="G14" i="9"/>
  <c r="F16" i="9"/>
  <c r="F14" i="9"/>
  <c r="F13" i="9"/>
  <c r="Z15" i="9" l="1"/>
  <c r="J268" i="9"/>
  <c r="J244" i="9"/>
  <c r="J212" i="9"/>
  <c r="J132" i="9"/>
  <c r="J100" i="9"/>
  <c r="J52" i="9"/>
  <c r="M259" i="9"/>
  <c r="M131" i="9"/>
  <c r="K270" i="9"/>
  <c r="W238" i="9"/>
  <c r="J300" i="9"/>
  <c r="J236" i="9"/>
  <c r="J220" i="9"/>
  <c r="J164" i="9"/>
  <c r="J124" i="9"/>
  <c r="J92" i="9"/>
  <c r="J290" i="9"/>
  <c r="J282" i="9"/>
  <c r="J258" i="9"/>
  <c r="J242" i="9"/>
  <c r="J226" i="9"/>
  <c r="J218" i="9"/>
  <c r="J178" i="9"/>
  <c r="J146" i="9"/>
  <c r="J82" i="9"/>
  <c r="J194" i="9"/>
  <c r="K254" i="9"/>
  <c r="W174" i="9"/>
  <c r="J276" i="9"/>
  <c r="J204" i="9"/>
  <c r="K305" i="9"/>
  <c r="J154" i="9"/>
  <c r="J144" i="9"/>
  <c r="K310" i="9"/>
  <c r="M302" i="9"/>
  <c r="W294" i="9"/>
  <c r="M278" i="9"/>
  <c r="M238" i="9"/>
  <c r="K222" i="9"/>
  <c r="M214" i="9"/>
  <c r="K206" i="9"/>
  <c r="K190" i="9"/>
  <c r="W158" i="9"/>
  <c r="W110" i="9"/>
  <c r="K102" i="9"/>
  <c r="K86" i="9"/>
  <c r="J66" i="9"/>
  <c r="K142" i="9"/>
  <c r="K295" i="9"/>
  <c r="K285" i="9"/>
  <c r="J29" i="9"/>
  <c r="K296" i="9"/>
  <c r="K126" i="9"/>
  <c r="U309" i="9"/>
  <c r="U18" i="9"/>
  <c r="V57" i="9"/>
  <c r="V112" i="9"/>
  <c r="V104" i="9"/>
  <c r="W88" i="9"/>
  <c r="M308" i="9"/>
  <c r="K308" i="9"/>
  <c r="M284" i="9"/>
  <c r="K284" i="9"/>
  <c r="I252" i="9"/>
  <c r="U252" i="9" s="1"/>
  <c r="M252" i="9"/>
  <c r="K252" i="9"/>
  <c r="M188" i="9"/>
  <c r="K188" i="9"/>
  <c r="J188" i="9"/>
  <c r="K291" i="9"/>
  <c r="M291" i="9"/>
  <c r="J291" i="9"/>
  <c r="M267" i="9"/>
  <c r="K267" i="9"/>
  <c r="J267" i="9"/>
  <c r="K243" i="9"/>
  <c r="M243" i="9"/>
  <c r="J243" i="9"/>
  <c r="K211" i="9"/>
  <c r="M211" i="9"/>
  <c r="J211" i="9"/>
  <c r="K187" i="9"/>
  <c r="M187" i="9"/>
  <c r="M171" i="9"/>
  <c r="K171" i="9"/>
  <c r="J171" i="9"/>
  <c r="K155" i="9"/>
  <c r="M155" i="9"/>
  <c r="J155" i="9"/>
  <c r="K123" i="9"/>
  <c r="M123" i="9"/>
  <c r="J123" i="9"/>
  <c r="K115" i="9"/>
  <c r="M115" i="9"/>
  <c r="J115" i="9"/>
  <c r="M91" i="9"/>
  <c r="K91" i="9"/>
  <c r="J91" i="9"/>
  <c r="M67" i="9"/>
  <c r="K67" i="9"/>
  <c r="J67" i="9"/>
  <c r="M43" i="9"/>
  <c r="K43" i="9"/>
  <c r="M19" i="9"/>
  <c r="K19" i="9"/>
  <c r="J19" i="9"/>
  <c r="M298" i="9"/>
  <c r="K298" i="9"/>
  <c r="K274" i="9"/>
  <c r="M274" i="9"/>
  <c r="K250" i="9"/>
  <c r="M250" i="9"/>
  <c r="M234" i="9"/>
  <c r="K234" i="9"/>
  <c r="K210" i="9"/>
  <c r="M210" i="9"/>
  <c r="K194" i="9"/>
  <c r="M194" i="9"/>
  <c r="M170" i="9"/>
  <c r="K170" i="9"/>
  <c r="J170" i="9"/>
  <c r="K154" i="9"/>
  <c r="M154" i="9"/>
  <c r="K130" i="9"/>
  <c r="J130" i="9"/>
  <c r="M130" i="9"/>
  <c r="K114" i="9"/>
  <c r="M114" i="9"/>
  <c r="M90" i="9"/>
  <c r="K90" i="9"/>
  <c r="K74" i="9"/>
  <c r="M74" i="9"/>
  <c r="J74" i="9"/>
  <c r="M50" i="9"/>
  <c r="K50" i="9"/>
  <c r="J50" i="9"/>
  <c r="M305" i="9"/>
  <c r="J305" i="9"/>
  <c r="I297" i="9"/>
  <c r="U297" i="9" s="1"/>
  <c r="M297" i="9"/>
  <c r="K297" i="9"/>
  <c r="J297" i="9"/>
  <c r="M289" i="9"/>
  <c r="K289" i="9"/>
  <c r="J289" i="9"/>
  <c r="M281" i="9"/>
  <c r="J281" i="9"/>
  <c r="K281" i="9"/>
  <c r="M273" i="9"/>
  <c r="K273" i="9"/>
  <c r="J273" i="9"/>
  <c r="I265" i="9"/>
  <c r="U265" i="9" s="1"/>
  <c r="M265" i="9"/>
  <c r="J265" i="9"/>
  <c r="M257" i="9"/>
  <c r="K257" i="9"/>
  <c r="J257" i="9"/>
  <c r="M249" i="9"/>
  <c r="J249" i="9"/>
  <c r="K249" i="9"/>
  <c r="M241" i="9"/>
  <c r="K241" i="9"/>
  <c r="J241" i="9"/>
  <c r="I241" i="9"/>
  <c r="U241" i="9" s="1"/>
  <c r="M233" i="9"/>
  <c r="J233" i="9"/>
  <c r="K233" i="9"/>
  <c r="I225" i="9"/>
  <c r="U225" i="9" s="1"/>
  <c r="M225" i="9"/>
  <c r="K225" i="9"/>
  <c r="J225" i="9"/>
  <c r="I217" i="9"/>
  <c r="U217" i="9" s="1"/>
  <c r="M217" i="9"/>
  <c r="J217" i="9"/>
  <c r="K217" i="9"/>
  <c r="M209" i="9"/>
  <c r="K209" i="9"/>
  <c r="J209" i="9"/>
  <c r="M201" i="9"/>
  <c r="J201" i="9"/>
  <c r="K201" i="9"/>
  <c r="M193" i="9"/>
  <c r="K193" i="9"/>
  <c r="J193" i="9"/>
  <c r="I185" i="9"/>
  <c r="U185" i="9" s="1"/>
  <c r="M185" i="9"/>
  <c r="K185" i="9"/>
  <c r="I177" i="9"/>
  <c r="U177" i="9" s="1"/>
  <c r="M177" i="9"/>
  <c r="K177" i="9"/>
  <c r="J177" i="9"/>
  <c r="M169" i="9"/>
  <c r="J169" i="9"/>
  <c r="K169" i="9"/>
  <c r="I161" i="9"/>
  <c r="U161" i="9" s="1"/>
  <c r="M161" i="9"/>
  <c r="K161" i="9"/>
  <c r="J161" i="9"/>
  <c r="M153" i="9"/>
  <c r="J153" i="9"/>
  <c r="K153" i="9"/>
  <c r="I145" i="9"/>
  <c r="U145" i="9" s="1"/>
  <c r="M145" i="9"/>
  <c r="K145" i="9"/>
  <c r="J145" i="9"/>
  <c r="M137" i="9"/>
  <c r="J137" i="9"/>
  <c r="K137" i="9"/>
  <c r="I129" i="9"/>
  <c r="U129" i="9" s="1"/>
  <c r="M129" i="9"/>
  <c r="K129" i="9"/>
  <c r="J129" i="9"/>
  <c r="I121" i="9"/>
  <c r="U121" i="9" s="1"/>
  <c r="M121" i="9"/>
  <c r="J121" i="9"/>
  <c r="K121" i="9"/>
  <c r="M113" i="9"/>
  <c r="K113" i="9"/>
  <c r="I113" i="9"/>
  <c r="U113" i="9" s="1"/>
  <c r="J113" i="9"/>
  <c r="I105" i="9"/>
  <c r="U105" i="9" s="1"/>
  <c r="M105" i="9"/>
  <c r="J105" i="9"/>
  <c r="K105" i="9"/>
  <c r="M97" i="9"/>
  <c r="J97" i="9"/>
  <c r="K97" i="9"/>
  <c r="M89" i="9"/>
  <c r="K89" i="9"/>
  <c r="J89" i="9"/>
  <c r="M81" i="9"/>
  <c r="K81" i="9"/>
  <c r="J81" i="9"/>
  <c r="I73" i="9"/>
  <c r="U73" i="9" s="1"/>
  <c r="M73" i="9"/>
  <c r="J73" i="9"/>
  <c r="K73" i="9"/>
  <c r="M65" i="9"/>
  <c r="K65" i="9"/>
  <c r="J65" i="9"/>
  <c r="M57" i="9"/>
  <c r="M49" i="9"/>
  <c r="J49" i="9"/>
  <c r="K49" i="9"/>
  <c r="I41" i="9"/>
  <c r="U41" i="9" s="1"/>
  <c r="M41" i="9"/>
  <c r="K41" i="9"/>
  <c r="M33" i="9"/>
  <c r="K33" i="9"/>
  <c r="J33" i="9"/>
  <c r="I25" i="9"/>
  <c r="U25" i="9" s="1"/>
  <c r="M25" i="9"/>
  <c r="K25" i="9"/>
  <c r="J25" i="9"/>
  <c r="J250" i="9"/>
  <c r="J185" i="9"/>
  <c r="K57" i="9"/>
  <c r="I304" i="9"/>
  <c r="U304" i="9" s="1"/>
  <c r="M304" i="9"/>
  <c r="J304" i="9"/>
  <c r="K304" i="9"/>
  <c r="I288" i="9"/>
  <c r="U288" i="9" s="1"/>
  <c r="M288" i="9"/>
  <c r="K288" i="9"/>
  <c r="J288" i="9"/>
  <c r="M280" i="9"/>
  <c r="J280" i="9"/>
  <c r="I272" i="9"/>
  <c r="U272" i="9" s="1"/>
  <c r="M272" i="9"/>
  <c r="K272" i="9"/>
  <c r="J272" i="9"/>
  <c r="M264" i="9"/>
  <c r="J264" i="9"/>
  <c r="K264" i="9"/>
  <c r="I256" i="9"/>
  <c r="U256" i="9" s="1"/>
  <c r="M256" i="9"/>
  <c r="K256" i="9"/>
  <c r="J256" i="9"/>
  <c r="M248" i="9"/>
  <c r="J248" i="9"/>
  <c r="K248" i="9"/>
  <c r="M240" i="9"/>
  <c r="K240" i="9"/>
  <c r="J240" i="9"/>
  <c r="I232" i="9"/>
  <c r="U232" i="9" s="1"/>
  <c r="M232" i="9"/>
  <c r="J232" i="9"/>
  <c r="K232" i="9"/>
  <c r="M224" i="9"/>
  <c r="K224" i="9"/>
  <c r="J224" i="9"/>
  <c r="I216" i="9"/>
  <c r="U216" i="9" s="1"/>
  <c r="M216" i="9"/>
  <c r="J216" i="9"/>
  <c r="K216" i="9"/>
  <c r="M208" i="9"/>
  <c r="K208" i="9"/>
  <c r="J208" i="9"/>
  <c r="I200" i="9"/>
  <c r="U200" i="9" s="1"/>
  <c r="M200" i="9"/>
  <c r="J200" i="9"/>
  <c r="K200" i="9"/>
  <c r="I192" i="9"/>
  <c r="U192" i="9" s="1"/>
  <c r="M192" i="9"/>
  <c r="K192" i="9"/>
  <c r="J192" i="9"/>
  <c r="M184" i="9"/>
  <c r="K184" i="9"/>
  <c r="J184" i="9"/>
  <c r="I176" i="9"/>
  <c r="U176" i="9" s="1"/>
  <c r="M176" i="9"/>
  <c r="K176" i="9"/>
  <c r="M168" i="9"/>
  <c r="K168" i="9"/>
  <c r="M160" i="9"/>
  <c r="K160" i="9"/>
  <c r="J160" i="9"/>
  <c r="M152" i="9"/>
  <c r="J152" i="9"/>
  <c r="K152" i="9"/>
  <c r="I144" i="9"/>
  <c r="U144" i="9" s="1"/>
  <c r="M144" i="9"/>
  <c r="K144" i="9"/>
  <c r="M136" i="9"/>
  <c r="K136" i="9"/>
  <c r="I128" i="9"/>
  <c r="U128" i="9" s="1"/>
  <c r="M128" i="9"/>
  <c r="K128" i="9"/>
  <c r="J128" i="9"/>
  <c r="M120" i="9"/>
  <c r="J120" i="9"/>
  <c r="K120" i="9"/>
  <c r="M112" i="9"/>
  <c r="K112" i="9"/>
  <c r="M104" i="9"/>
  <c r="K104" i="9"/>
  <c r="M96" i="9"/>
  <c r="J96" i="9"/>
  <c r="K96" i="9"/>
  <c r="M88" i="9"/>
  <c r="J88" i="9"/>
  <c r="M80" i="9"/>
  <c r="J80" i="9"/>
  <c r="K80" i="9"/>
  <c r="I72" i="9"/>
  <c r="U72" i="9" s="1"/>
  <c r="M72" i="9"/>
  <c r="J72" i="9"/>
  <c r="K72" i="9"/>
  <c r="I64" i="9"/>
  <c r="U64" i="9" s="1"/>
  <c r="M64" i="9"/>
  <c r="J64" i="9"/>
  <c r="K64" i="9"/>
  <c r="M56" i="9"/>
  <c r="J56" i="9"/>
  <c r="K56" i="9"/>
  <c r="I48" i="9"/>
  <c r="U48" i="9" s="1"/>
  <c r="M48" i="9"/>
  <c r="J48" i="9"/>
  <c r="K48" i="9"/>
  <c r="M40" i="9"/>
  <c r="K40" i="9"/>
  <c r="J40" i="9"/>
  <c r="I32" i="9"/>
  <c r="U32" i="9" s="1"/>
  <c r="M32" i="9"/>
  <c r="J32" i="9"/>
  <c r="K32" i="9"/>
  <c r="M24" i="9"/>
  <c r="J24" i="9"/>
  <c r="K24" i="9"/>
  <c r="I284" i="9"/>
  <c r="U284" i="9" s="1"/>
  <c r="J308" i="9"/>
  <c r="J136" i="9"/>
  <c r="J43" i="9"/>
  <c r="M292" i="9"/>
  <c r="K292" i="9"/>
  <c r="M260" i="9"/>
  <c r="K260" i="9"/>
  <c r="M228" i="9"/>
  <c r="K228" i="9"/>
  <c r="M212" i="9"/>
  <c r="K212" i="9"/>
  <c r="M299" i="9"/>
  <c r="K299" i="9"/>
  <c r="J299" i="9"/>
  <c r="K275" i="9"/>
  <c r="M275" i="9"/>
  <c r="J275" i="9"/>
  <c r="K251" i="9"/>
  <c r="M251" i="9"/>
  <c r="J251" i="9"/>
  <c r="K227" i="9"/>
  <c r="M227" i="9"/>
  <c r="J227" i="9"/>
  <c r="M203" i="9"/>
  <c r="K203" i="9"/>
  <c r="J203" i="9"/>
  <c r="K179" i="9"/>
  <c r="M179" i="9"/>
  <c r="J179" i="9"/>
  <c r="M139" i="9"/>
  <c r="K139" i="9"/>
  <c r="J139" i="9"/>
  <c r="K99" i="9"/>
  <c r="J99" i="9"/>
  <c r="M99" i="9"/>
  <c r="M75" i="9"/>
  <c r="K75" i="9"/>
  <c r="J75" i="9"/>
  <c r="M51" i="9"/>
  <c r="K51" i="9"/>
  <c r="J51" i="9"/>
  <c r="K27" i="9"/>
  <c r="M27" i="9"/>
  <c r="K306" i="9"/>
  <c r="M306" i="9"/>
  <c r="K282" i="9"/>
  <c r="M282" i="9"/>
  <c r="K258" i="9"/>
  <c r="M258" i="9"/>
  <c r="K218" i="9"/>
  <c r="M218" i="9"/>
  <c r="K186" i="9"/>
  <c r="M186" i="9"/>
  <c r="J186" i="9"/>
  <c r="M138" i="9"/>
  <c r="K138" i="9"/>
  <c r="J138" i="9"/>
  <c r="M106" i="9"/>
  <c r="K106" i="9"/>
  <c r="J106" i="9"/>
  <c r="M66" i="9"/>
  <c r="K66" i="9"/>
  <c r="M26" i="9"/>
  <c r="K26" i="9"/>
  <c r="J26" i="9"/>
  <c r="J284" i="9"/>
  <c r="I296" i="9"/>
  <c r="U296" i="9" s="1"/>
  <c r="M296" i="9"/>
  <c r="J296" i="9"/>
  <c r="I54" i="9"/>
  <c r="U54" i="9" s="1"/>
  <c r="J306" i="9"/>
  <c r="J274" i="9"/>
  <c r="J210" i="9"/>
  <c r="J176" i="9"/>
  <c r="J90" i="9"/>
  <c r="J41" i="9"/>
  <c r="K280" i="9"/>
  <c r="J252" i="9"/>
  <c r="J187" i="9"/>
  <c r="J168" i="9"/>
  <c r="I300" i="9"/>
  <c r="U300" i="9" s="1"/>
  <c r="M300" i="9"/>
  <c r="K300" i="9"/>
  <c r="I268" i="9"/>
  <c r="U268" i="9" s="1"/>
  <c r="M268" i="9"/>
  <c r="K268" i="9"/>
  <c r="M236" i="9"/>
  <c r="K236" i="9"/>
  <c r="M196" i="9"/>
  <c r="K196" i="9"/>
  <c r="K307" i="9"/>
  <c r="M307" i="9"/>
  <c r="J307" i="9"/>
  <c r="K283" i="9"/>
  <c r="M283" i="9"/>
  <c r="J283" i="9"/>
  <c r="K259" i="9"/>
  <c r="J259" i="9"/>
  <c r="M235" i="9"/>
  <c r="K235" i="9"/>
  <c r="J235" i="9"/>
  <c r="K219" i="9"/>
  <c r="M219" i="9"/>
  <c r="J219" i="9"/>
  <c r="K195" i="9"/>
  <c r="M195" i="9"/>
  <c r="J195" i="9"/>
  <c r="K163" i="9"/>
  <c r="M163" i="9"/>
  <c r="J163" i="9"/>
  <c r="K147" i="9"/>
  <c r="M147" i="9"/>
  <c r="J147" i="9"/>
  <c r="K131" i="9"/>
  <c r="J131" i="9"/>
  <c r="M107" i="9"/>
  <c r="K107" i="9"/>
  <c r="J107" i="9"/>
  <c r="M83" i="9"/>
  <c r="K83" i="9"/>
  <c r="J83" i="9"/>
  <c r="M59" i="9"/>
  <c r="K59" i="9"/>
  <c r="J59" i="9"/>
  <c r="K35" i="9"/>
  <c r="M35" i="9"/>
  <c r="J35" i="9"/>
  <c r="K290" i="9"/>
  <c r="M290" i="9"/>
  <c r="M266" i="9"/>
  <c r="K266" i="9"/>
  <c r="K242" i="9"/>
  <c r="M242" i="9"/>
  <c r="K226" i="9"/>
  <c r="M226" i="9"/>
  <c r="M202" i="9"/>
  <c r="K202" i="9"/>
  <c r="K178" i="9"/>
  <c r="M178" i="9"/>
  <c r="K162" i="9"/>
  <c r="M162" i="9"/>
  <c r="J162" i="9"/>
  <c r="K146" i="9"/>
  <c r="M146" i="9"/>
  <c r="K122" i="9"/>
  <c r="M122" i="9"/>
  <c r="K98" i="9"/>
  <c r="J98" i="9"/>
  <c r="M98" i="9"/>
  <c r="M82" i="9"/>
  <c r="K82" i="9"/>
  <c r="K58" i="9"/>
  <c r="M58" i="9"/>
  <c r="J58" i="9"/>
  <c r="M42" i="9"/>
  <c r="K42" i="9"/>
  <c r="J42" i="9"/>
  <c r="M34" i="9"/>
  <c r="K34" i="9"/>
  <c r="J34" i="9"/>
  <c r="M309" i="9"/>
  <c r="J309" i="9"/>
  <c r="K309" i="9"/>
  <c r="M301" i="9"/>
  <c r="J301" i="9"/>
  <c r="K301" i="9"/>
  <c r="M293" i="9"/>
  <c r="J293" i="9"/>
  <c r="K293" i="9"/>
  <c r="M285" i="9"/>
  <c r="J285" i="9"/>
  <c r="M277" i="9"/>
  <c r="J277" i="9"/>
  <c r="K277" i="9"/>
  <c r="M269" i="9"/>
  <c r="J269" i="9"/>
  <c r="K269" i="9"/>
  <c r="M261" i="9"/>
  <c r="J261" i="9"/>
  <c r="K261" i="9"/>
  <c r="M253" i="9"/>
  <c r="J253" i="9"/>
  <c r="K253" i="9"/>
  <c r="M245" i="9"/>
  <c r="J245" i="9"/>
  <c r="K245" i="9"/>
  <c r="M237" i="9"/>
  <c r="J237" i="9"/>
  <c r="K237" i="9"/>
  <c r="M229" i="9"/>
  <c r="J229" i="9"/>
  <c r="K229" i="9"/>
  <c r="M221" i="9"/>
  <c r="J221" i="9"/>
  <c r="K221" i="9"/>
  <c r="M213" i="9"/>
  <c r="J213" i="9"/>
  <c r="K213" i="9"/>
  <c r="M205" i="9"/>
  <c r="J205" i="9"/>
  <c r="K205" i="9"/>
  <c r="M197" i="9"/>
  <c r="J197" i="9"/>
  <c r="K197" i="9"/>
  <c r="M189" i="9"/>
  <c r="J189" i="9"/>
  <c r="K189" i="9"/>
  <c r="M181" i="9"/>
  <c r="K181" i="9"/>
  <c r="J181" i="9"/>
  <c r="M173" i="9"/>
  <c r="J173" i="9"/>
  <c r="K173" i="9"/>
  <c r="M165" i="9"/>
  <c r="K165" i="9"/>
  <c r="J165" i="9"/>
  <c r="M157" i="9"/>
  <c r="J157" i="9"/>
  <c r="K157" i="9"/>
  <c r="M149" i="9"/>
  <c r="K149" i="9"/>
  <c r="J149" i="9"/>
  <c r="M141" i="9"/>
  <c r="J141" i="9"/>
  <c r="K141" i="9"/>
  <c r="M133" i="9"/>
  <c r="K133" i="9"/>
  <c r="J133" i="9"/>
  <c r="M125" i="9"/>
  <c r="J125" i="9"/>
  <c r="K125" i="9"/>
  <c r="M117" i="9"/>
  <c r="K117" i="9"/>
  <c r="J117" i="9"/>
  <c r="M109" i="9"/>
  <c r="K109" i="9"/>
  <c r="J109" i="9"/>
  <c r="M101" i="9"/>
  <c r="K101" i="9"/>
  <c r="J101" i="9"/>
  <c r="M93" i="9"/>
  <c r="K93" i="9"/>
  <c r="J93" i="9"/>
  <c r="K85" i="9"/>
  <c r="M85" i="9"/>
  <c r="J85" i="9"/>
  <c r="M77" i="9"/>
  <c r="K77" i="9"/>
  <c r="M69" i="9"/>
  <c r="K69" i="9"/>
  <c r="J69" i="9"/>
  <c r="M61" i="9"/>
  <c r="K61" i="9"/>
  <c r="J61" i="9"/>
  <c r="M53" i="9"/>
  <c r="K53" i="9"/>
  <c r="J53" i="9"/>
  <c r="M45" i="9"/>
  <c r="K45" i="9"/>
  <c r="J45" i="9"/>
  <c r="M37" i="9"/>
  <c r="K37" i="9"/>
  <c r="J37" i="9"/>
  <c r="M29" i="9"/>
  <c r="K29" i="9"/>
  <c r="M21" i="9"/>
  <c r="K21" i="9"/>
  <c r="J21" i="9"/>
  <c r="J298" i="9"/>
  <c r="J266" i="9"/>
  <c r="J234" i="9"/>
  <c r="J202" i="9"/>
  <c r="J122" i="9"/>
  <c r="J77" i="9"/>
  <c r="J27" i="9"/>
  <c r="K265" i="9"/>
  <c r="M276" i="9"/>
  <c r="K276" i="9"/>
  <c r="M244" i="9"/>
  <c r="K244" i="9"/>
  <c r="M220" i="9"/>
  <c r="K220" i="9"/>
  <c r="M204" i="9"/>
  <c r="K204" i="9"/>
  <c r="M180" i="9"/>
  <c r="K180" i="9"/>
  <c r="J180" i="9"/>
  <c r="M172" i="9"/>
  <c r="K172" i="9"/>
  <c r="J172" i="9"/>
  <c r="M164" i="9"/>
  <c r="K164" i="9"/>
  <c r="M156" i="9"/>
  <c r="K156" i="9"/>
  <c r="M148" i="9"/>
  <c r="K148" i="9"/>
  <c r="J148" i="9"/>
  <c r="M140" i="9"/>
  <c r="K140" i="9"/>
  <c r="J140" i="9"/>
  <c r="M132" i="9"/>
  <c r="K132" i="9"/>
  <c r="M124" i="9"/>
  <c r="K124" i="9"/>
  <c r="M116" i="9"/>
  <c r="K116" i="9"/>
  <c r="J116" i="9"/>
  <c r="M108" i="9"/>
  <c r="K108" i="9"/>
  <c r="J108" i="9"/>
  <c r="M100" i="9"/>
  <c r="K100" i="9"/>
  <c r="M92" i="9"/>
  <c r="K92" i="9"/>
  <c r="K84" i="9"/>
  <c r="M84" i="9"/>
  <c r="J84" i="9"/>
  <c r="M76" i="9"/>
  <c r="K76" i="9"/>
  <c r="J76" i="9"/>
  <c r="M68" i="9"/>
  <c r="K68" i="9"/>
  <c r="M60" i="9"/>
  <c r="K60" i="9"/>
  <c r="J60" i="9"/>
  <c r="M52" i="9"/>
  <c r="K52" i="9"/>
  <c r="M44" i="9"/>
  <c r="K44" i="9"/>
  <c r="J44" i="9"/>
  <c r="K36" i="9"/>
  <c r="M36" i="9"/>
  <c r="J36" i="9"/>
  <c r="K28" i="9"/>
  <c r="M28" i="9"/>
  <c r="J28" i="9"/>
  <c r="M20" i="9"/>
  <c r="K20" i="9"/>
  <c r="J20" i="9"/>
  <c r="J292" i="9"/>
  <c r="J260" i="9"/>
  <c r="J228" i="9"/>
  <c r="J196" i="9"/>
  <c r="J156" i="9"/>
  <c r="J114" i="9"/>
  <c r="J68" i="9"/>
  <c r="M18" i="9"/>
  <c r="M303" i="9"/>
  <c r="M295" i="9"/>
  <c r="I287" i="9"/>
  <c r="U287" i="9" s="1"/>
  <c r="M287" i="9"/>
  <c r="M279" i="9"/>
  <c r="M271" i="9"/>
  <c r="K271" i="9"/>
  <c r="M263" i="9"/>
  <c r="K263" i="9"/>
  <c r="M255" i="9"/>
  <c r="K255" i="9"/>
  <c r="M247" i="9"/>
  <c r="K247" i="9"/>
  <c r="M239" i="9"/>
  <c r="K239" i="9"/>
  <c r="I231" i="9"/>
  <c r="U231" i="9" s="1"/>
  <c r="M231" i="9"/>
  <c r="K231" i="9"/>
  <c r="M223" i="9"/>
  <c r="K223" i="9"/>
  <c r="M215" i="9"/>
  <c r="K215" i="9"/>
  <c r="M207" i="9"/>
  <c r="K207" i="9"/>
  <c r="M199" i="9"/>
  <c r="K199" i="9"/>
  <c r="M191" i="9"/>
  <c r="K191" i="9"/>
  <c r="M183" i="9"/>
  <c r="K183" i="9"/>
  <c r="M175" i="9"/>
  <c r="J175" i="9"/>
  <c r="K175" i="9"/>
  <c r="M167" i="9"/>
  <c r="J167" i="9"/>
  <c r="K167" i="9"/>
  <c r="M159" i="9"/>
  <c r="J159" i="9"/>
  <c r="K159" i="9"/>
  <c r="M151" i="9"/>
  <c r="J151" i="9"/>
  <c r="K151" i="9"/>
  <c r="M143" i="9"/>
  <c r="J143" i="9"/>
  <c r="K143" i="9"/>
  <c r="M135" i="9"/>
  <c r="J135" i="9"/>
  <c r="K135" i="9"/>
  <c r="M127" i="9"/>
  <c r="J127" i="9"/>
  <c r="K127" i="9"/>
  <c r="M119" i="9"/>
  <c r="J119" i="9"/>
  <c r="K119" i="9"/>
  <c r="M111" i="9"/>
  <c r="J111" i="9"/>
  <c r="K111" i="9"/>
  <c r="M103" i="9"/>
  <c r="J103" i="9"/>
  <c r="K103" i="9"/>
  <c r="M95" i="9"/>
  <c r="J95" i="9"/>
  <c r="K95" i="9"/>
  <c r="M87" i="9"/>
  <c r="J87" i="9"/>
  <c r="K87" i="9"/>
  <c r="M79" i="9"/>
  <c r="J79" i="9"/>
  <c r="K79" i="9"/>
  <c r="M71" i="9"/>
  <c r="J71" i="9"/>
  <c r="K71" i="9"/>
  <c r="M63" i="9"/>
  <c r="J63" i="9"/>
  <c r="K63" i="9"/>
  <c r="M55" i="9"/>
  <c r="J55" i="9"/>
  <c r="K55" i="9"/>
  <c r="M47" i="9"/>
  <c r="J47" i="9"/>
  <c r="K47" i="9"/>
  <c r="M39" i="9"/>
  <c r="K39" i="9"/>
  <c r="J39" i="9"/>
  <c r="M31" i="9"/>
  <c r="J31" i="9"/>
  <c r="K31" i="9"/>
  <c r="M23" i="9"/>
  <c r="J23" i="9"/>
  <c r="K279" i="9"/>
  <c r="I310" i="9"/>
  <c r="U310" i="9" s="1"/>
  <c r="M310" i="9"/>
  <c r="M294" i="9"/>
  <c r="M286" i="9"/>
  <c r="M270" i="9"/>
  <c r="M262" i="9"/>
  <c r="M254" i="9"/>
  <c r="M246" i="9"/>
  <c r="M230" i="9"/>
  <c r="M222" i="9"/>
  <c r="I206" i="9"/>
  <c r="U206" i="9" s="1"/>
  <c r="M206" i="9"/>
  <c r="M198" i="9"/>
  <c r="M190" i="9"/>
  <c r="J190" i="9"/>
  <c r="M182" i="9"/>
  <c r="J182" i="9"/>
  <c r="M174" i="9"/>
  <c r="J174" i="9"/>
  <c r="M166" i="9"/>
  <c r="J166" i="9"/>
  <c r="M158" i="9"/>
  <c r="J158" i="9"/>
  <c r="M150" i="9"/>
  <c r="J150" i="9"/>
  <c r="M142" i="9"/>
  <c r="J142" i="9"/>
  <c r="M134" i="9"/>
  <c r="J134" i="9"/>
  <c r="M126" i="9"/>
  <c r="J126" i="9"/>
  <c r="M118" i="9"/>
  <c r="J118" i="9"/>
  <c r="M110" i="9"/>
  <c r="J110" i="9"/>
  <c r="M102" i="9"/>
  <c r="J102" i="9"/>
  <c r="M94" i="9"/>
  <c r="J94" i="9"/>
  <c r="M86" i="9"/>
  <c r="J86" i="9"/>
  <c r="M78" i="9"/>
  <c r="J78" i="9"/>
  <c r="K78" i="9"/>
  <c r="M70" i="9"/>
  <c r="J70" i="9"/>
  <c r="K70" i="9"/>
  <c r="M62" i="9"/>
  <c r="J62" i="9"/>
  <c r="K62" i="9"/>
  <c r="M54" i="9"/>
  <c r="J54" i="9"/>
  <c r="K54" i="9"/>
  <c r="M46" i="9"/>
  <c r="J46" i="9"/>
  <c r="K46" i="9"/>
  <c r="M38" i="9"/>
  <c r="J38" i="9"/>
  <c r="M30" i="9"/>
  <c r="J30" i="9"/>
  <c r="K30" i="9"/>
  <c r="M22" i="9"/>
  <c r="J22" i="9"/>
  <c r="K22" i="9"/>
  <c r="J183" i="9"/>
  <c r="K303" i="9"/>
  <c r="K278" i="9"/>
  <c r="K262" i="9"/>
  <c r="K246" i="9"/>
  <c r="K230" i="9"/>
  <c r="K214" i="9"/>
  <c r="K198" i="9"/>
  <c r="K182" i="9"/>
  <c r="K166" i="9"/>
  <c r="K150" i="9"/>
  <c r="K134" i="9"/>
  <c r="K118" i="9"/>
  <c r="K38" i="9"/>
  <c r="J303" i="9"/>
  <c r="J295" i="9"/>
  <c r="J287" i="9"/>
  <c r="J279" i="9"/>
  <c r="J271" i="9"/>
  <c r="J263" i="9"/>
  <c r="J255" i="9"/>
  <c r="J247" i="9"/>
  <c r="J239" i="9"/>
  <c r="J231" i="9"/>
  <c r="J223" i="9"/>
  <c r="J215" i="9"/>
  <c r="J207" i="9"/>
  <c r="J199" i="9"/>
  <c r="J191" i="9"/>
  <c r="K302" i="9"/>
  <c r="J310" i="9"/>
  <c r="J302" i="9"/>
  <c r="J294" i="9"/>
  <c r="J286" i="9"/>
  <c r="J278" i="9"/>
  <c r="J270" i="9"/>
  <c r="J262" i="9"/>
  <c r="J254" i="9"/>
  <c r="J246" i="9"/>
  <c r="J238" i="9"/>
  <c r="J230" i="9"/>
  <c r="J222" i="9"/>
  <c r="J214" i="9"/>
  <c r="J206" i="9"/>
  <c r="J198" i="9"/>
  <c r="K287" i="9"/>
  <c r="K94" i="9"/>
  <c r="K286" i="9"/>
  <c r="K23" i="9"/>
  <c r="I255" i="9"/>
  <c r="U255" i="9" s="1"/>
  <c r="I308" i="9"/>
  <c r="U308" i="9" s="1"/>
  <c r="I153" i="9"/>
  <c r="U153" i="9" s="1"/>
  <c r="I160" i="9"/>
  <c r="U160" i="9" s="1"/>
  <c r="I276" i="9"/>
  <c r="U276" i="9" s="1"/>
  <c r="I193" i="9"/>
  <c r="U193" i="9" s="1"/>
  <c r="I112" i="9"/>
  <c r="U112" i="9" s="1"/>
  <c r="I49" i="9"/>
  <c r="U49" i="9" s="1"/>
  <c r="I277" i="9"/>
  <c r="U277" i="9" s="1"/>
  <c r="I96" i="9"/>
  <c r="U96" i="9" s="1"/>
  <c r="I100" i="9"/>
  <c r="U100" i="9" s="1"/>
  <c r="I92" i="9"/>
  <c r="U92" i="9" s="1"/>
  <c r="I84" i="9"/>
  <c r="U84" i="9" s="1"/>
  <c r="I221" i="9"/>
  <c r="U221" i="9" s="1"/>
  <c r="I137" i="9"/>
  <c r="U137" i="9" s="1"/>
  <c r="I89" i="9"/>
  <c r="U89" i="9" s="1"/>
  <c r="I35" i="9"/>
  <c r="U35" i="9" s="1"/>
  <c r="I264" i="9"/>
  <c r="U264" i="9" s="1"/>
  <c r="I169" i="9"/>
  <c r="U169" i="9" s="1"/>
  <c r="I305" i="9"/>
  <c r="U305" i="9" s="1"/>
  <c r="I281" i="9"/>
  <c r="U281" i="9" s="1"/>
  <c r="I273" i="9"/>
  <c r="U273" i="9" s="1"/>
  <c r="I249" i="9"/>
  <c r="U249" i="9" s="1"/>
  <c r="I209" i="9"/>
  <c r="U209" i="9" s="1"/>
  <c r="I201" i="9"/>
  <c r="U201" i="9" s="1"/>
  <c r="I81" i="9"/>
  <c r="U81" i="9" s="1"/>
  <c r="I65" i="9"/>
  <c r="U65" i="9" s="1"/>
  <c r="I263" i="9"/>
  <c r="U263" i="9" s="1"/>
  <c r="I247" i="9"/>
  <c r="U247" i="9" s="1"/>
  <c r="I215" i="9"/>
  <c r="U215" i="9" s="1"/>
  <c r="I199" i="9"/>
  <c r="U199" i="9" s="1"/>
  <c r="I191" i="9"/>
  <c r="U191" i="9" s="1"/>
  <c r="I175" i="9"/>
  <c r="U175" i="9" s="1"/>
  <c r="I167" i="9"/>
  <c r="U167" i="9" s="1"/>
  <c r="I159" i="9"/>
  <c r="U159" i="9" s="1"/>
  <c r="I151" i="9"/>
  <c r="U151" i="9" s="1"/>
  <c r="I135" i="9"/>
  <c r="U135" i="9" s="1"/>
  <c r="I127" i="9"/>
  <c r="U127" i="9" s="1"/>
  <c r="I119" i="9"/>
  <c r="U119" i="9" s="1"/>
  <c r="I111" i="9"/>
  <c r="U111" i="9" s="1"/>
  <c r="I103" i="9"/>
  <c r="U103" i="9" s="1"/>
  <c r="I95" i="9"/>
  <c r="U95" i="9" s="1"/>
  <c r="I87" i="9"/>
  <c r="U87" i="9" s="1"/>
  <c r="I79" i="9"/>
  <c r="U79" i="9" s="1"/>
  <c r="I71" i="9"/>
  <c r="U71" i="9" s="1"/>
  <c r="I63" i="9"/>
  <c r="U63" i="9" s="1"/>
  <c r="I55" i="9"/>
  <c r="U55" i="9" s="1"/>
  <c r="I47" i="9"/>
  <c r="U47" i="9" s="1"/>
  <c r="I39" i="9"/>
  <c r="U39" i="9" s="1"/>
  <c r="I31" i="9"/>
  <c r="U31" i="9" s="1"/>
  <c r="I23" i="9"/>
  <c r="U23" i="9" s="1"/>
  <c r="I278" i="9"/>
  <c r="U278" i="9" s="1"/>
  <c r="I303" i="9"/>
  <c r="U303" i="9" s="1"/>
  <c r="I279" i="9"/>
  <c r="U279" i="9" s="1"/>
  <c r="I239" i="9"/>
  <c r="U239" i="9" s="1"/>
  <c r="I223" i="9"/>
  <c r="U223" i="9" s="1"/>
  <c r="I183" i="9"/>
  <c r="U183" i="9" s="1"/>
  <c r="I143" i="9"/>
  <c r="U143" i="9" s="1"/>
  <c r="I262" i="9"/>
  <c r="U262" i="9" s="1"/>
  <c r="I230" i="9"/>
  <c r="U230" i="9" s="1"/>
  <c r="I222" i="9"/>
  <c r="U222" i="9" s="1"/>
  <c r="I214" i="9"/>
  <c r="U214" i="9" s="1"/>
  <c r="I198" i="9"/>
  <c r="U198" i="9" s="1"/>
  <c r="I190" i="9"/>
  <c r="U190" i="9" s="1"/>
  <c r="I182" i="9"/>
  <c r="U182" i="9" s="1"/>
  <c r="I174" i="9"/>
  <c r="U174" i="9" s="1"/>
  <c r="I166" i="9"/>
  <c r="U166" i="9" s="1"/>
  <c r="I158" i="9"/>
  <c r="U158" i="9" s="1"/>
  <c r="I150" i="9"/>
  <c r="U150" i="9" s="1"/>
  <c r="I142" i="9"/>
  <c r="U142" i="9" s="1"/>
  <c r="I134" i="9"/>
  <c r="U134" i="9" s="1"/>
  <c r="I126" i="9"/>
  <c r="U126" i="9" s="1"/>
  <c r="I118" i="9"/>
  <c r="U118" i="9" s="1"/>
  <c r="I110" i="9"/>
  <c r="U110" i="9" s="1"/>
  <c r="I102" i="9"/>
  <c r="U102" i="9" s="1"/>
  <c r="I86" i="9"/>
  <c r="U86" i="9" s="1"/>
  <c r="I78" i="9"/>
  <c r="U78" i="9" s="1"/>
  <c r="I70" i="9"/>
  <c r="U70" i="9" s="1"/>
  <c r="I62" i="9"/>
  <c r="U62" i="9" s="1"/>
  <c r="I46" i="9"/>
  <c r="U46" i="9" s="1"/>
  <c r="I38" i="9"/>
  <c r="U38" i="9" s="1"/>
  <c r="I22" i="9"/>
  <c r="U22" i="9" s="1"/>
  <c r="I94" i="9"/>
  <c r="U94" i="9" s="1"/>
  <c r="I302" i="9"/>
  <c r="U302" i="9" s="1"/>
  <c r="I294" i="9"/>
  <c r="U294" i="9" s="1"/>
  <c r="I286" i="9"/>
  <c r="U286" i="9" s="1"/>
  <c r="I270" i="9"/>
  <c r="U270" i="9" s="1"/>
  <c r="I254" i="9"/>
  <c r="U254" i="9" s="1"/>
  <c r="I238" i="9"/>
  <c r="U238" i="9" s="1"/>
  <c r="I285" i="9"/>
  <c r="U285" i="9" s="1"/>
  <c r="I269" i="9"/>
  <c r="U269" i="9" s="1"/>
  <c r="I253" i="9"/>
  <c r="U253" i="9" s="1"/>
  <c r="I237" i="9"/>
  <c r="U237" i="9" s="1"/>
  <c r="I205" i="9"/>
  <c r="U205" i="9" s="1"/>
  <c r="I246" i="9"/>
  <c r="U246" i="9" s="1"/>
  <c r="I295" i="9"/>
  <c r="U295" i="9" s="1"/>
  <c r="I271" i="9"/>
  <c r="U271" i="9" s="1"/>
  <c r="I301" i="9"/>
  <c r="U301" i="9" s="1"/>
  <c r="I293" i="9"/>
  <c r="U293" i="9" s="1"/>
  <c r="I261" i="9"/>
  <c r="U261" i="9" s="1"/>
  <c r="I229" i="9"/>
  <c r="U229" i="9" s="1"/>
  <c r="I213" i="9"/>
  <c r="U213" i="9" s="1"/>
  <c r="I197" i="9"/>
  <c r="U197" i="9" s="1"/>
  <c r="I245" i="9"/>
  <c r="U245" i="9" s="1"/>
  <c r="I207" i="9"/>
  <c r="U207" i="9" s="1"/>
  <c r="I30" i="9"/>
  <c r="U30" i="9" s="1"/>
  <c r="I93" i="9"/>
  <c r="U93" i="9" s="1"/>
  <c r="I77" i="9"/>
  <c r="U77" i="9" s="1"/>
  <c r="I61" i="9"/>
  <c r="U61" i="9" s="1"/>
  <c r="I53" i="9"/>
  <c r="U53" i="9" s="1"/>
  <c r="I37" i="9"/>
  <c r="U37" i="9" s="1"/>
  <c r="I29" i="9"/>
  <c r="U29" i="9" s="1"/>
  <c r="I21" i="9"/>
  <c r="U21" i="9" s="1"/>
  <c r="I244" i="9"/>
  <c r="U244" i="9" s="1"/>
  <c r="I236" i="9"/>
  <c r="U236" i="9" s="1"/>
  <c r="I228" i="9"/>
  <c r="U228" i="9" s="1"/>
  <c r="I220" i="9"/>
  <c r="U220" i="9" s="1"/>
  <c r="I212" i="9"/>
  <c r="U212" i="9" s="1"/>
  <c r="I204" i="9"/>
  <c r="U204" i="9" s="1"/>
  <c r="I196" i="9"/>
  <c r="U196" i="9" s="1"/>
  <c r="I188" i="9"/>
  <c r="U188" i="9" s="1"/>
  <c r="I180" i="9"/>
  <c r="U180" i="9" s="1"/>
  <c r="I172" i="9"/>
  <c r="U172" i="9" s="1"/>
  <c r="I164" i="9"/>
  <c r="U164" i="9" s="1"/>
  <c r="I156" i="9"/>
  <c r="U156" i="9" s="1"/>
  <c r="I148" i="9"/>
  <c r="U148" i="9" s="1"/>
  <c r="I140" i="9"/>
  <c r="U140" i="9" s="1"/>
  <c r="I132" i="9"/>
  <c r="U132" i="9" s="1"/>
  <c r="I124" i="9"/>
  <c r="U124" i="9" s="1"/>
  <c r="I116" i="9"/>
  <c r="U116" i="9" s="1"/>
  <c r="I76" i="9"/>
  <c r="U76" i="9" s="1"/>
  <c r="I60" i="9"/>
  <c r="U60" i="9" s="1"/>
  <c r="I52" i="9"/>
  <c r="U52" i="9" s="1"/>
  <c r="I44" i="9"/>
  <c r="U44" i="9" s="1"/>
  <c r="I36" i="9"/>
  <c r="U36" i="9" s="1"/>
  <c r="I20" i="9"/>
  <c r="U20" i="9" s="1"/>
  <c r="I240" i="9"/>
  <c r="U240" i="9" s="1"/>
  <c r="I189" i="9"/>
  <c r="U189" i="9" s="1"/>
  <c r="I173" i="9"/>
  <c r="U173" i="9" s="1"/>
  <c r="I157" i="9"/>
  <c r="U157" i="9" s="1"/>
  <c r="I141" i="9"/>
  <c r="U141" i="9" s="1"/>
  <c r="I125" i="9"/>
  <c r="U125" i="9" s="1"/>
  <c r="I109" i="9"/>
  <c r="U109" i="9" s="1"/>
  <c r="I88" i="9"/>
  <c r="U88" i="9" s="1"/>
  <c r="I24" i="9"/>
  <c r="U24" i="9" s="1"/>
  <c r="I307" i="9"/>
  <c r="U307" i="9" s="1"/>
  <c r="I291" i="9"/>
  <c r="U291" i="9" s="1"/>
  <c r="I275" i="9"/>
  <c r="U275" i="9" s="1"/>
  <c r="I259" i="9"/>
  <c r="U259" i="9" s="1"/>
  <c r="I243" i="9"/>
  <c r="U243" i="9" s="1"/>
  <c r="I227" i="9"/>
  <c r="U227" i="9" s="1"/>
  <c r="I211" i="9"/>
  <c r="U211" i="9" s="1"/>
  <c r="I195" i="9"/>
  <c r="U195" i="9" s="1"/>
  <c r="I179" i="9"/>
  <c r="U179" i="9" s="1"/>
  <c r="I163" i="9"/>
  <c r="U163" i="9" s="1"/>
  <c r="I147" i="9"/>
  <c r="U147" i="9" s="1"/>
  <c r="I131" i="9"/>
  <c r="U131" i="9" s="1"/>
  <c r="I115" i="9"/>
  <c r="U115" i="9" s="1"/>
  <c r="I99" i="9"/>
  <c r="U99" i="9" s="1"/>
  <c r="I83" i="9"/>
  <c r="U83" i="9" s="1"/>
  <c r="I59" i="9"/>
  <c r="U59" i="9" s="1"/>
  <c r="I306" i="9"/>
  <c r="U306" i="9" s="1"/>
  <c r="I298" i="9"/>
  <c r="U298" i="9" s="1"/>
  <c r="I274" i="9"/>
  <c r="U274" i="9" s="1"/>
  <c r="I250" i="9"/>
  <c r="U250" i="9" s="1"/>
  <c r="I242" i="9"/>
  <c r="U242" i="9" s="1"/>
  <c r="I226" i="9"/>
  <c r="U226" i="9" s="1"/>
  <c r="I218" i="9"/>
  <c r="U218" i="9" s="1"/>
  <c r="I210" i="9"/>
  <c r="U210" i="9" s="1"/>
  <c r="I202" i="9"/>
  <c r="U202" i="9" s="1"/>
  <c r="I194" i="9"/>
  <c r="U194" i="9" s="1"/>
  <c r="I186" i="9"/>
  <c r="U186" i="9" s="1"/>
  <c r="I178" i="9"/>
  <c r="U178" i="9" s="1"/>
  <c r="I170" i="9"/>
  <c r="U170" i="9" s="1"/>
  <c r="I162" i="9"/>
  <c r="U162" i="9" s="1"/>
  <c r="I154" i="9"/>
  <c r="U154" i="9" s="1"/>
  <c r="I146" i="9"/>
  <c r="U146" i="9" s="1"/>
  <c r="I138" i="9"/>
  <c r="U138" i="9" s="1"/>
  <c r="I130" i="9"/>
  <c r="U130" i="9" s="1"/>
  <c r="I122" i="9"/>
  <c r="U122" i="9" s="1"/>
  <c r="I114" i="9"/>
  <c r="U114" i="9" s="1"/>
  <c r="I106" i="9"/>
  <c r="U106" i="9" s="1"/>
  <c r="I98" i="9"/>
  <c r="U98" i="9" s="1"/>
  <c r="I90" i="9"/>
  <c r="U90" i="9" s="1"/>
  <c r="I82" i="9"/>
  <c r="U82" i="9" s="1"/>
  <c r="I74" i="9"/>
  <c r="U74" i="9" s="1"/>
  <c r="I66" i="9"/>
  <c r="U66" i="9" s="1"/>
  <c r="I58" i="9"/>
  <c r="U58" i="9" s="1"/>
  <c r="I50" i="9"/>
  <c r="U50" i="9" s="1"/>
  <c r="I42" i="9"/>
  <c r="U42" i="9" s="1"/>
  <c r="I34" i="9"/>
  <c r="U34" i="9" s="1"/>
  <c r="I26" i="9"/>
  <c r="U26" i="9" s="1"/>
  <c r="I224" i="9"/>
  <c r="U224" i="9" s="1"/>
  <c r="I184" i="9"/>
  <c r="U184" i="9" s="1"/>
  <c r="I168" i="9"/>
  <c r="U168" i="9" s="1"/>
  <c r="I152" i="9"/>
  <c r="U152" i="9" s="1"/>
  <c r="I136" i="9"/>
  <c r="U136" i="9" s="1"/>
  <c r="I120" i="9"/>
  <c r="U120" i="9" s="1"/>
  <c r="I104" i="9"/>
  <c r="U104" i="9" s="1"/>
  <c r="I40" i="9"/>
  <c r="U40" i="9" s="1"/>
  <c r="I290" i="9"/>
  <c r="U290" i="9" s="1"/>
  <c r="I258" i="9"/>
  <c r="U258" i="9" s="1"/>
  <c r="I292" i="9"/>
  <c r="U292" i="9" s="1"/>
  <c r="I280" i="9"/>
  <c r="U280" i="9" s="1"/>
  <c r="I260" i="9"/>
  <c r="U260" i="9" s="1"/>
  <c r="I248" i="9"/>
  <c r="U248" i="9" s="1"/>
  <c r="I80" i="9"/>
  <c r="U80" i="9" s="1"/>
  <c r="I57" i="9"/>
  <c r="U57" i="9" s="1"/>
  <c r="I101" i="9"/>
  <c r="U101" i="9" s="1"/>
  <c r="I85" i="9"/>
  <c r="U85" i="9" s="1"/>
  <c r="I69" i="9"/>
  <c r="U69" i="9" s="1"/>
  <c r="I45" i="9"/>
  <c r="U45" i="9" s="1"/>
  <c r="I299" i="9"/>
  <c r="U299" i="9" s="1"/>
  <c r="I283" i="9"/>
  <c r="U283" i="9" s="1"/>
  <c r="I267" i="9"/>
  <c r="U267" i="9" s="1"/>
  <c r="I251" i="9"/>
  <c r="U251" i="9" s="1"/>
  <c r="I235" i="9"/>
  <c r="U235" i="9" s="1"/>
  <c r="I219" i="9"/>
  <c r="U219" i="9" s="1"/>
  <c r="I203" i="9"/>
  <c r="U203" i="9" s="1"/>
  <c r="I187" i="9"/>
  <c r="U187" i="9" s="1"/>
  <c r="I171" i="9"/>
  <c r="U171" i="9" s="1"/>
  <c r="I155" i="9"/>
  <c r="U155" i="9" s="1"/>
  <c r="I139" i="9"/>
  <c r="U139" i="9" s="1"/>
  <c r="I123" i="9"/>
  <c r="U123" i="9" s="1"/>
  <c r="I107" i="9"/>
  <c r="U107" i="9" s="1"/>
  <c r="I91" i="9"/>
  <c r="U91" i="9" s="1"/>
  <c r="I75" i="9"/>
  <c r="U75" i="9" s="1"/>
  <c r="I67" i="9"/>
  <c r="U67" i="9" s="1"/>
  <c r="I51" i="9"/>
  <c r="U51" i="9" s="1"/>
  <c r="I43" i="9"/>
  <c r="U43" i="9" s="1"/>
  <c r="I282" i="9"/>
  <c r="U282" i="9" s="1"/>
  <c r="I266" i="9"/>
  <c r="U266" i="9" s="1"/>
  <c r="I234" i="9"/>
  <c r="U234" i="9" s="1"/>
  <c r="I19" i="9"/>
  <c r="U19" i="9" s="1"/>
  <c r="I289" i="9"/>
  <c r="U289" i="9" s="1"/>
  <c r="I257" i="9"/>
  <c r="U257" i="9" s="1"/>
  <c r="I233" i="9"/>
  <c r="U233" i="9" s="1"/>
  <c r="I208" i="9"/>
  <c r="U208" i="9" s="1"/>
  <c r="I181" i="9"/>
  <c r="U181" i="9" s="1"/>
  <c r="I165" i="9"/>
  <c r="U165" i="9" s="1"/>
  <c r="I149" i="9"/>
  <c r="U149" i="9" s="1"/>
  <c r="I133" i="9"/>
  <c r="U133" i="9" s="1"/>
  <c r="I117" i="9"/>
  <c r="U117" i="9" s="1"/>
  <c r="I97" i="9"/>
  <c r="U97" i="9" s="1"/>
  <c r="I56" i="9"/>
  <c r="U56" i="9" s="1"/>
  <c r="I33" i="9"/>
  <c r="U33" i="9" s="1"/>
  <c r="I108" i="9"/>
  <c r="U108" i="9" s="1"/>
  <c r="I68" i="9"/>
  <c r="U68" i="9" s="1"/>
  <c r="I28" i="9"/>
  <c r="U28" i="9" s="1"/>
  <c r="I27" i="9"/>
  <c r="U27" i="9" s="1"/>
  <c r="G15" i="9"/>
  <c r="H14" i="9"/>
  <c r="H13" i="9"/>
  <c r="H16" i="9"/>
  <c r="F15" i="9"/>
  <c r="W38" i="9" l="1"/>
  <c r="V190" i="9"/>
  <c r="W204" i="9"/>
  <c r="W242" i="9"/>
  <c r="W235" i="9"/>
  <c r="W186" i="9"/>
  <c r="V89" i="9"/>
  <c r="W177" i="9"/>
  <c r="V297" i="9"/>
  <c r="V171" i="9"/>
  <c r="V164" i="9"/>
  <c r="V198" i="9"/>
  <c r="V255" i="9"/>
  <c r="W71" i="9"/>
  <c r="W135" i="9"/>
  <c r="V175" i="9"/>
  <c r="V116" i="9"/>
  <c r="W21" i="9"/>
  <c r="W221" i="9"/>
  <c r="V285" i="9"/>
  <c r="W98" i="9"/>
  <c r="W266" i="9"/>
  <c r="V131" i="9"/>
  <c r="V195" i="9"/>
  <c r="W307" i="9"/>
  <c r="W300" i="9"/>
  <c r="W106" i="9"/>
  <c r="W179" i="9"/>
  <c r="W212" i="9"/>
  <c r="V32" i="9"/>
  <c r="V88" i="9"/>
  <c r="W136" i="9"/>
  <c r="V184" i="9"/>
  <c r="V200" i="9"/>
  <c r="W25" i="9"/>
  <c r="W89" i="9"/>
  <c r="W161" i="9"/>
  <c r="V74" i="9"/>
  <c r="W194" i="9"/>
  <c r="V67" i="9"/>
  <c r="W171" i="9"/>
  <c r="V188" i="9"/>
  <c r="W126" i="9"/>
  <c r="V220" i="9"/>
  <c r="V270" i="9"/>
  <c r="V263" i="9"/>
  <c r="W262" i="9"/>
  <c r="W30" i="9"/>
  <c r="V102" i="9"/>
  <c r="V134" i="9"/>
  <c r="V166" i="9"/>
  <c r="W31" i="9"/>
  <c r="V71" i="9"/>
  <c r="W95" i="9"/>
  <c r="V135" i="9"/>
  <c r="W159" i="9"/>
  <c r="W239" i="9"/>
  <c r="W271" i="9"/>
  <c r="V68" i="9"/>
  <c r="W20" i="9"/>
  <c r="V44" i="9"/>
  <c r="W68" i="9"/>
  <c r="W92" i="9"/>
  <c r="W116" i="9"/>
  <c r="V172" i="9"/>
  <c r="W220" i="9"/>
  <c r="V77" i="9"/>
  <c r="W69" i="9"/>
  <c r="W93" i="9"/>
  <c r="V117" i="9"/>
  <c r="V157" i="9"/>
  <c r="V181" i="9"/>
  <c r="V221" i="9"/>
  <c r="W245" i="9"/>
  <c r="V309" i="9"/>
  <c r="V58" i="9"/>
  <c r="W178" i="9"/>
  <c r="W131" i="9"/>
  <c r="V259" i="9"/>
  <c r="W196" i="9"/>
  <c r="V176" i="9"/>
  <c r="V284" i="9"/>
  <c r="W218" i="9"/>
  <c r="W27" i="9"/>
  <c r="V99" i="9"/>
  <c r="V203" i="9"/>
  <c r="W251" i="9"/>
  <c r="V136" i="9"/>
  <c r="W72" i="9"/>
  <c r="W120" i="9"/>
  <c r="W160" i="9"/>
  <c r="W184" i="9"/>
  <c r="V240" i="9"/>
  <c r="V304" i="9"/>
  <c r="W49" i="9"/>
  <c r="V73" i="9"/>
  <c r="V113" i="9"/>
  <c r="V129" i="9"/>
  <c r="W145" i="9"/>
  <c r="V201" i="9"/>
  <c r="W257" i="9"/>
  <c r="W281" i="9"/>
  <c r="W130" i="9"/>
  <c r="W298" i="9"/>
  <c r="W67" i="9"/>
  <c r="V123" i="9"/>
  <c r="W243" i="9"/>
  <c r="W188" i="9"/>
  <c r="W296" i="9"/>
  <c r="V242" i="9"/>
  <c r="V236" i="9"/>
  <c r="V132" i="9"/>
  <c r="W287" i="9"/>
  <c r="V247" i="9"/>
  <c r="V46" i="9"/>
  <c r="V158" i="9"/>
  <c r="V87" i="9"/>
  <c r="W111" i="9"/>
  <c r="W175" i="9"/>
  <c r="W263" i="9"/>
  <c r="W60" i="9"/>
  <c r="W164" i="9"/>
  <c r="V133" i="9"/>
  <c r="W197" i="9"/>
  <c r="W261" i="9"/>
  <c r="W42" i="9"/>
  <c r="V106" i="9"/>
  <c r="V251" i="9"/>
  <c r="V48" i="9"/>
  <c r="W200" i="9"/>
  <c r="W272" i="9"/>
  <c r="V161" i="9"/>
  <c r="V217" i="9"/>
  <c r="V233" i="9"/>
  <c r="W273" i="9"/>
  <c r="V243" i="9"/>
  <c r="W291" i="9"/>
  <c r="V204" i="9"/>
  <c r="V218" i="9"/>
  <c r="V52" i="9"/>
  <c r="V262" i="9"/>
  <c r="V191" i="9"/>
  <c r="W118" i="9"/>
  <c r="W246" i="9"/>
  <c r="V70" i="9"/>
  <c r="V47" i="9"/>
  <c r="V111" i="9"/>
  <c r="W207" i="9"/>
  <c r="V20" i="9"/>
  <c r="W36" i="9"/>
  <c r="W84" i="9"/>
  <c r="W140" i="9"/>
  <c r="V27" i="9"/>
  <c r="W45" i="9"/>
  <c r="V69" i="9"/>
  <c r="V93" i="9"/>
  <c r="W133" i="9"/>
  <c r="W157" i="9"/>
  <c r="V197" i="9"/>
  <c r="V261" i="9"/>
  <c r="W309" i="9"/>
  <c r="W59" i="9"/>
  <c r="V90" i="9"/>
  <c r="V43" i="9"/>
  <c r="V160" i="9"/>
  <c r="W256" i="9"/>
  <c r="W304" i="9"/>
  <c r="W73" i="9"/>
  <c r="V145" i="9"/>
  <c r="W201" i="9"/>
  <c r="V257" i="9"/>
  <c r="W297" i="9"/>
  <c r="V130" i="9"/>
  <c r="W274" i="9"/>
  <c r="W115" i="9"/>
  <c r="W308" i="9"/>
  <c r="W102" i="9"/>
  <c r="V276" i="9"/>
  <c r="V226" i="9"/>
  <c r="V100" i="9"/>
  <c r="V206" i="9"/>
  <c r="V199" i="9"/>
  <c r="W134" i="9"/>
  <c r="W54" i="9"/>
  <c r="V214" i="9"/>
  <c r="V278" i="9"/>
  <c r="V207" i="9"/>
  <c r="V271" i="9"/>
  <c r="W150" i="9"/>
  <c r="W278" i="9"/>
  <c r="V30" i="9"/>
  <c r="V54" i="9"/>
  <c r="W78" i="9"/>
  <c r="V31" i="9"/>
  <c r="W55" i="9"/>
  <c r="V95" i="9"/>
  <c r="W119" i="9"/>
  <c r="V159" i="9"/>
  <c r="W183" i="9"/>
  <c r="W215" i="9"/>
  <c r="V114" i="9"/>
  <c r="W44" i="9"/>
  <c r="V148" i="9"/>
  <c r="W172" i="9"/>
  <c r="V122" i="9"/>
  <c r="W29" i="9"/>
  <c r="V53" i="9"/>
  <c r="W117" i="9"/>
  <c r="W141" i="9"/>
  <c r="W181" i="9"/>
  <c r="W205" i="9"/>
  <c r="V245" i="9"/>
  <c r="W269" i="9"/>
  <c r="W293" i="9"/>
  <c r="W122" i="9"/>
  <c r="W202" i="9"/>
  <c r="V83" i="9"/>
  <c r="V147" i="9"/>
  <c r="W195" i="9"/>
  <c r="W259" i="9"/>
  <c r="V210" i="9"/>
  <c r="V26" i="9"/>
  <c r="V138" i="9"/>
  <c r="V51" i="9"/>
  <c r="W99" i="9"/>
  <c r="W203" i="9"/>
  <c r="V275" i="9"/>
  <c r="W228" i="9"/>
  <c r="V308" i="9"/>
  <c r="W56" i="9"/>
  <c r="V72" i="9"/>
  <c r="W96" i="9"/>
  <c r="V120" i="9"/>
  <c r="W144" i="9"/>
  <c r="V224" i="9"/>
  <c r="W240" i="9"/>
  <c r="V280" i="9"/>
  <c r="V49" i="9"/>
  <c r="W97" i="9"/>
  <c r="W129" i="9"/>
  <c r="W185" i="9"/>
  <c r="V225" i="9"/>
  <c r="V241" i="9"/>
  <c r="V281" i="9"/>
  <c r="W74" i="9"/>
  <c r="W210" i="9"/>
  <c r="V267" i="9"/>
  <c r="V29" i="9"/>
  <c r="W254" i="9"/>
  <c r="V258" i="9"/>
  <c r="V300" i="9"/>
  <c r="V212" i="9"/>
  <c r="V254" i="9"/>
  <c r="V22" i="9"/>
  <c r="V126" i="9"/>
  <c r="W47" i="9"/>
  <c r="V151" i="9"/>
  <c r="V292" i="9"/>
  <c r="V140" i="9"/>
  <c r="V45" i="9"/>
  <c r="V173" i="9"/>
  <c r="V237" i="9"/>
  <c r="W162" i="9"/>
  <c r="W112" i="9"/>
  <c r="V256" i="9"/>
  <c r="W86" i="9"/>
  <c r="V286" i="9"/>
  <c r="V110" i="9"/>
  <c r="V28" i="9"/>
  <c r="W100" i="9"/>
  <c r="W148" i="9"/>
  <c r="V202" i="9"/>
  <c r="W53" i="9"/>
  <c r="V101" i="9"/>
  <c r="V141" i="9"/>
  <c r="V205" i="9"/>
  <c r="V269" i="9"/>
  <c r="W58" i="9"/>
  <c r="W290" i="9"/>
  <c r="V219" i="9"/>
  <c r="V168" i="9"/>
  <c r="W26" i="9"/>
  <c r="W51" i="9"/>
  <c r="V56" i="9"/>
  <c r="V208" i="9"/>
  <c r="V209" i="9"/>
  <c r="W154" i="9"/>
  <c r="V91" i="9"/>
  <c r="W187" i="9"/>
  <c r="W190" i="9"/>
  <c r="V194" i="9"/>
  <c r="V230" i="9"/>
  <c r="V294" i="9"/>
  <c r="V223" i="9"/>
  <c r="V287" i="9"/>
  <c r="W182" i="9"/>
  <c r="V183" i="9"/>
  <c r="V38" i="9"/>
  <c r="W62" i="9"/>
  <c r="V39" i="9"/>
  <c r="V79" i="9"/>
  <c r="W103" i="9"/>
  <c r="V143" i="9"/>
  <c r="W167" i="9"/>
  <c r="W191" i="9"/>
  <c r="W223" i="9"/>
  <c r="V196" i="9"/>
  <c r="W52" i="9"/>
  <c r="W76" i="9"/>
  <c r="V180" i="9"/>
  <c r="V234" i="9"/>
  <c r="V37" i="9"/>
  <c r="W101" i="9"/>
  <c r="W125" i="9"/>
  <c r="W165" i="9"/>
  <c r="W189" i="9"/>
  <c r="V229" i="9"/>
  <c r="W253" i="9"/>
  <c r="W34" i="9"/>
  <c r="W82" i="9"/>
  <c r="W146" i="9"/>
  <c r="V35" i="9"/>
  <c r="W147" i="9"/>
  <c r="V187" i="9"/>
  <c r="V306" i="9"/>
  <c r="W139" i="9"/>
  <c r="V227" i="9"/>
  <c r="W275" i="9"/>
  <c r="W260" i="9"/>
  <c r="W24" i="9"/>
  <c r="W40" i="9"/>
  <c r="V128" i="9"/>
  <c r="W192" i="9"/>
  <c r="W208" i="9"/>
  <c r="W248" i="9"/>
  <c r="V264" i="9"/>
  <c r="V288" i="9"/>
  <c r="W57" i="9"/>
  <c r="W33" i="9"/>
  <c r="V81" i="9"/>
  <c r="W153" i="9"/>
  <c r="V169" i="9"/>
  <c r="W209" i="9"/>
  <c r="V289" i="9"/>
  <c r="V170" i="9"/>
  <c r="W19" i="9"/>
  <c r="W91" i="9"/>
  <c r="V155" i="9"/>
  <c r="V211" i="9"/>
  <c r="W295" i="9"/>
  <c r="W206" i="9"/>
  <c r="V144" i="9"/>
  <c r="V82" i="9"/>
  <c r="V290" i="9"/>
  <c r="W270" i="9"/>
  <c r="V268" i="9"/>
  <c r="W302" i="9"/>
  <c r="W70" i="9"/>
  <c r="V23" i="9"/>
  <c r="V21" i="9"/>
  <c r="W85" i="9"/>
  <c r="V98" i="9"/>
  <c r="W163" i="9"/>
  <c r="W306" i="9"/>
  <c r="W32" i="9"/>
  <c r="V216" i="9"/>
  <c r="V215" i="9"/>
  <c r="W166" i="9"/>
  <c r="V142" i="9"/>
  <c r="V174" i="9"/>
  <c r="V55" i="9"/>
  <c r="W143" i="9"/>
  <c r="W124" i="9"/>
  <c r="W244" i="9"/>
  <c r="W77" i="9"/>
  <c r="W229" i="9"/>
  <c r="V293" i="9"/>
  <c r="W83" i="9"/>
  <c r="W236" i="9"/>
  <c r="W258" i="9"/>
  <c r="V139" i="9"/>
  <c r="V40" i="9"/>
  <c r="V192" i="9"/>
  <c r="W224" i="9"/>
  <c r="W264" i="9"/>
  <c r="V33" i="9"/>
  <c r="V97" i="9"/>
  <c r="W241" i="9"/>
  <c r="V305" i="9"/>
  <c r="W234" i="9"/>
  <c r="W267" i="9"/>
  <c r="V244" i="9"/>
  <c r="W23" i="9"/>
  <c r="W286" i="9"/>
  <c r="V238" i="9"/>
  <c r="V302" i="9"/>
  <c r="V231" i="9"/>
  <c r="V295" i="9"/>
  <c r="W198" i="9"/>
  <c r="W18" i="9"/>
  <c r="V62" i="9"/>
  <c r="V86" i="9"/>
  <c r="V118" i="9"/>
  <c r="V150" i="9"/>
  <c r="V182" i="9"/>
  <c r="W39" i="9"/>
  <c r="W63" i="9"/>
  <c r="V103" i="9"/>
  <c r="W127" i="9"/>
  <c r="V167" i="9"/>
  <c r="W255" i="9"/>
  <c r="V228" i="9"/>
  <c r="W28" i="9"/>
  <c r="V108" i="9"/>
  <c r="W132" i="9"/>
  <c r="W156" i="9"/>
  <c r="W180" i="9"/>
  <c r="W276" i="9"/>
  <c r="V266" i="9"/>
  <c r="W37" i="9"/>
  <c r="V61" i="9"/>
  <c r="V85" i="9"/>
  <c r="V125" i="9"/>
  <c r="V149" i="9"/>
  <c r="V189" i="9"/>
  <c r="W213" i="9"/>
  <c r="V253" i="9"/>
  <c r="W277" i="9"/>
  <c r="W301" i="9"/>
  <c r="V162" i="9"/>
  <c r="W226" i="9"/>
  <c r="V107" i="9"/>
  <c r="V163" i="9"/>
  <c r="W219" i="9"/>
  <c r="W283" i="9"/>
  <c r="W268" i="9"/>
  <c r="V252" i="9"/>
  <c r="W66" i="9"/>
  <c r="V186" i="9"/>
  <c r="W282" i="9"/>
  <c r="V75" i="9"/>
  <c r="V299" i="9"/>
  <c r="V24" i="9"/>
  <c r="W64" i="9"/>
  <c r="W80" i="9"/>
  <c r="W104" i="9"/>
  <c r="W128" i="9"/>
  <c r="W152" i="9"/>
  <c r="W176" i="9"/>
  <c r="W232" i="9"/>
  <c r="V248" i="9"/>
  <c r="W288" i="9"/>
  <c r="V185" i="9"/>
  <c r="V65" i="9"/>
  <c r="W81" i="9"/>
  <c r="W105" i="9"/>
  <c r="W121" i="9"/>
  <c r="W137" i="9"/>
  <c r="V153" i="9"/>
  <c r="V193" i="9"/>
  <c r="W249" i="9"/>
  <c r="W289" i="9"/>
  <c r="V50" i="9"/>
  <c r="W170" i="9"/>
  <c r="V291" i="9"/>
  <c r="W142" i="9"/>
  <c r="V154" i="9"/>
  <c r="V146" i="9"/>
  <c r="V92" i="9"/>
  <c r="W230" i="9"/>
  <c r="V94" i="9"/>
  <c r="W265" i="9"/>
  <c r="W109" i="9"/>
  <c r="V59" i="9"/>
  <c r="V41" i="9"/>
  <c r="V25" i="9"/>
  <c r="V222" i="9"/>
  <c r="V279" i="9"/>
  <c r="W303" i="9"/>
  <c r="V78" i="9"/>
  <c r="W79" i="9"/>
  <c r="V119" i="9"/>
  <c r="W247" i="9"/>
  <c r="V156" i="9"/>
  <c r="V76" i="9"/>
  <c r="V165" i="9"/>
  <c r="V34" i="9"/>
  <c r="V283" i="9"/>
  <c r="V274" i="9"/>
  <c r="W138" i="9"/>
  <c r="V96" i="9"/>
  <c r="W168" i="9"/>
  <c r="W113" i="9"/>
  <c r="W169" i="9"/>
  <c r="W225" i="9"/>
  <c r="V265" i="9"/>
  <c r="W90" i="9"/>
  <c r="V19" i="9"/>
  <c r="W123" i="9"/>
  <c r="W252" i="9"/>
  <c r="W285" i="9"/>
  <c r="W310" i="9"/>
  <c r="V282" i="9"/>
  <c r="W94" i="9"/>
  <c r="V246" i="9"/>
  <c r="V310" i="9"/>
  <c r="V239" i="9"/>
  <c r="V303" i="9"/>
  <c r="W214" i="9"/>
  <c r="W22" i="9"/>
  <c r="W46" i="9"/>
  <c r="W279" i="9"/>
  <c r="V63" i="9"/>
  <c r="W87" i="9"/>
  <c r="V127" i="9"/>
  <c r="W151" i="9"/>
  <c r="W199" i="9"/>
  <c r="W231" i="9"/>
  <c r="V260" i="9"/>
  <c r="V36" i="9"/>
  <c r="V60" i="9"/>
  <c r="V84" i="9"/>
  <c r="W108" i="9"/>
  <c r="V298" i="9"/>
  <c r="W61" i="9"/>
  <c r="V109" i="9"/>
  <c r="W149" i="9"/>
  <c r="W173" i="9"/>
  <c r="V213" i="9"/>
  <c r="W237" i="9"/>
  <c r="V277" i="9"/>
  <c r="V301" i="9"/>
  <c r="V42" i="9"/>
  <c r="W35" i="9"/>
  <c r="W107" i="9"/>
  <c r="V235" i="9"/>
  <c r="V307" i="9"/>
  <c r="W280" i="9"/>
  <c r="V296" i="9"/>
  <c r="W75" i="9"/>
  <c r="V179" i="9"/>
  <c r="W227" i="9"/>
  <c r="W299" i="9"/>
  <c r="W292" i="9"/>
  <c r="W48" i="9"/>
  <c r="V64" i="9"/>
  <c r="V80" i="9"/>
  <c r="V152" i="9"/>
  <c r="W216" i="9"/>
  <c r="V232" i="9"/>
  <c r="V272" i="9"/>
  <c r="V250" i="9"/>
  <c r="W41" i="9"/>
  <c r="W65" i="9"/>
  <c r="V105" i="9"/>
  <c r="V121" i="9"/>
  <c r="V137" i="9"/>
  <c r="V177" i="9"/>
  <c r="W193" i="9"/>
  <c r="W217" i="9"/>
  <c r="W233" i="9"/>
  <c r="V249" i="9"/>
  <c r="V273" i="9"/>
  <c r="W50" i="9"/>
  <c r="W114" i="9"/>
  <c r="W250" i="9"/>
  <c r="W43" i="9"/>
  <c r="V115" i="9"/>
  <c r="W155" i="9"/>
  <c r="W211" i="9"/>
  <c r="W284" i="9"/>
  <c r="V66" i="9"/>
  <c r="W222" i="9"/>
  <c r="W305" i="9"/>
  <c r="V178" i="9"/>
  <c r="V124" i="9"/>
  <c r="V18" i="9"/>
  <c r="Y131" i="9"/>
  <c r="Y278" i="9"/>
  <c r="Y65" i="9"/>
  <c r="Y238" i="9"/>
  <c r="Y214" i="9"/>
  <c r="I13" i="9"/>
  <c r="Y213" i="9"/>
  <c r="Y259" i="9"/>
  <c r="Y143" i="9"/>
  <c r="Y45" i="9"/>
  <c r="Y146" i="9"/>
  <c r="Y66" i="9"/>
  <c r="Y251" i="9"/>
  <c r="Y144" i="9"/>
  <c r="Y248" i="9"/>
  <c r="Y169" i="9"/>
  <c r="Y241" i="9"/>
  <c r="Y130" i="9"/>
  <c r="Y38" i="9"/>
  <c r="Y54" i="9"/>
  <c r="Y70" i="9"/>
  <c r="Y94" i="9"/>
  <c r="Y118" i="9"/>
  <c r="Y230" i="9"/>
  <c r="Y31" i="9"/>
  <c r="Y63" i="9"/>
  <c r="Y79" i="9"/>
  <c r="Y95" i="9"/>
  <c r="Y199" i="9"/>
  <c r="Y239" i="9"/>
  <c r="Y287" i="9"/>
  <c r="Y44" i="9"/>
  <c r="Y84" i="9"/>
  <c r="Y100" i="9"/>
  <c r="Y116" i="9"/>
  <c r="Y172" i="9"/>
  <c r="Y276" i="9"/>
  <c r="Y85" i="9"/>
  <c r="Y293" i="9"/>
  <c r="Y309" i="9"/>
  <c r="Y42" i="9"/>
  <c r="Y98" i="9"/>
  <c r="Y242" i="9"/>
  <c r="Y163" i="9"/>
  <c r="Y219" i="9"/>
  <c r="Y27" i="9"/>
  <c r="Y203" i="9"/>
  <c r="Y299" i="9"/>
  <c r="Y32" i="9"/>
  <c r="Y112" i="9"/>
  <c r="Y128" i="9"/>
  <c r="Y160" i="9"/>
  <c r="Y264" i="9"/>
  <c r="Y280" i="9"/>
  <c r="Y129" i="9"/>
  <c r="Y201" i="9"/>
  <c r="Y217" i="9"/>
  <c r="Y211" i="9"/>
  <c r="Y284" i="9"/>
  <c r="Y96" i="9"/>
  <c r="Y175" i="9"/>
  <c r="Y18" i="9"/>
  <c r="Y307" i="9"/>
  <c r="Y258" i="9"/>
  <c r="Y113" i="9"/>
  <c r="Y185" i="9"/>
  <c r="Y257" i="9"/>
  <c r="Y74" i="9"/>
  <c r="Y174" i="9"/>
  <c r="Y223" i="9"/>
  <c r="Y263" i="9"/>
  <c r="Y156" i="9"/>
  <c r="Y261" i="9"/>
  <c r="Y277" i="9"/>
  <c r="Y35" i="9"/>
  <c r="Y75" i="9"/>
  <c r="Y139" i="9"/>
  <c r="Y260" i="9"/>
  <c r="Y208" i="9"/>
  <c r="Y304" i="9"/>
  <c r="Y73" i="9"/>
  <c r="Y105" i="9"/>
  <c r="Y145" i="9"/>
  <c r="Y170" i="9"/>
  <c r="Y123" i="9"/>
  <c r="Y267" i="9"/>
  <c r="Y188" i="9"/>
  <c r="Y80" i="9"/>
  <c r="U14" i="9"/>
  <c r="Y198" i="9"/>
  <c r="Y254" i="9"/>
  <c r="Y166" i="9"/>
  <c r="Y159" i="9"/>
  <c r="Y60" i="9"/>
  <c r="Y204" i="9"/>
  <c r="Y82" i="9"/>
  <c r="Y59" i="9"/>
  <c r="Y236" i="9"/>
  <c r="Y138" i="9"/>
  <c r="Y192" i="9"/>
  <c r="Y305" i="9"/>
  <c r="Y19" i="9"/>
  <c r="U13" i="9"/>
  <c r="Y22" i="9"/>
  <c r="Y126" i="9"/>
  <c r="Y150" i="9"/>
  <c r="Y246" i="9"/>
  <c r="Y286" i="9"/>
  <c r="Y183" i="9"/>
  <c r="Y36" i="9"/>
  <c r="Y68" i="9"/>
  <c r="Y140" i="9"/>
  <c r="Y220" i="9"/>
  <c r="Y101" i="9"/>
  <c r="Y117" i="9"/>
  <c r="Y133" i="9"/>
  <c r="Y149" i="9"/>
  <c r="Y165" i="9"/>
  <c r="Y181" i="9"/>
  <c r="Y197" i="9"/>
  <c r="Y229" i="9"/>
  <c r="Y245" i="9"/>
  <c r="Y268" i="9"/>
  <c r="Y186" i="9"/>
  <c r="Y282" i="9"/>
  <c r="Y99" i="9"/>
  <c r="Y227" i="9"/>
  <c r="Y224" i="9"/>
  <c r="Y25" i="9"/>
  <c r="Y161" i="9"/>
  <c r="Y233" i="9"/>
  <c r="Y265" i="9"/>
  <c r="Y194" i="9"/>
  <c r="Y234" i="9"/>
  <c r="Y43" i="9"/>
  <c r="Y91" i="9"/>
  <c r="Y171" i="9"/>
  <c r="Y40" i="9"/>
  <c r="Y64" i="9"/>
  <c r="Y47" i="9"/>
  <c r="Y151" i="9"/>
  <c r="Y152" i="9"/>
  <c r="Y89" i="9"/>
  <c r="Y190" i="9"/>
  <c r="Y28" i="9"/>
  <c r="Y61" i="9"/>
  <c r="Y49" i="9"/>
  <c r="Y78" i="9"/>
  <c r="Y102" i="9"/>
  <c r="Y206" i="9"/>
  <c r="Y103" i="9"/>
  <c r="Y119" i="9"/>
  <c r="Y135" i="9"/>
  <c r="Y167" i="9"/>
  <c r="Y207" i="9"/>
  <c r="Y247" i="9"/>
  <c r="Y295" i="9"/>
  <c r="Y52" i="9"/>
  <c r="Y124" i="9"/>
  <c r="Y53" i="9"/>
  <c r="Y69" i="9"/>
  <c r="Y58" i="9"/>
  <c r="Y162" i="9"/>
  <c r="Y202" i="9"/>
  <c r="Y83" i="9"/>
  <c r="Y283" i="9"/>
  <c r="Y106" i="9"/>
  <c r="Y179" i="9"/>
  <c r="Y275" i="9"/>
  <c r="Y212" i="9"/>
  <c r="Y168" i="9"/>
  <c r="Y184" i="9"/>
  <c r="Y240" i="9"/>
  <c r="Y256" i="9"/>
  <c r="Y121" i="9"/>
  <c r="Y177" i="9"/>
  <c r="Y249" i="9"/>
  <c r="Y281" i="9"/>
  <c r="Y297" i="9"/>
  <c r="Y90" i="9"/>
  <c r="Y298" i="9"/>
  <c r="Y243" i="9"/>
  <c r="Y308" i="9"/>
  <c r="Y104" i="9"/>
  <c r="Y33" i="9"/>
  <c r="Y26" i="9"/>
  <c r="Y29" i="9"/>
  <c r="Y157" i="9"/>
  <c r="Y127" i="9"/>
  <c r="Y72" i="9"/>
  <c r="Y289" i="9"/>
  <c r="Y274" i="9"/>
  <c r="Y46" i="9"/>
  <c r="Y62" i="9"/>
  <c r="Y158" i="9"/>
  <c r="Y182" i="9"/>
  <c r="Y294" i="9"/>
  <c r="Y23" i="9"/>
  <c r="Y39" i="9"/>
  <c r="Y55" i="9"/>
  <c r="Y71" i="9"/>
  <c r="Y87" i="9"/>
  <c r="Y231" i="9"/>
  <c r="Y271" i="9"/>
  <c r="Y20" i="9"/>
  <c r="Y108" i="9"/>
  <c r="Y164" i="9"/>
  <c r="Y180" i="9"/>
  <c r="Y21" i="9"/>
  <c r="Y285" i="9"/>
  <c r="Y301" i="9"/>
  <c r="Y34" i="9"/>
  <c r="Y226" i="9"/>
  <c r="Y266" i="9"/>
  <c r="Y147" i="9"/>
  <c r="Y195" i="9"/>
  <c r="Y196" i="9"/>
  <c r="Y218" i="9"/>
  <c r="Y292" i="9"/>
  <c r="Y120" i="9"/>
  <c r="Y136" i="9"/>
  <c r="Y272" i="9"/>
  <c r="Y288" i="9"/>
  <c r="Y193" i="9"/>
  <c r="Y209" i="9"/>
  <c r="Y50" i="9"/>
  <c r="Y114" i="9"/>
  <c r="Y154" i="9"/>
  <c r="Y250" i="9"/>
  <c r="Y115" i="9"/>
  <c r="Y187" i="9"/>
  <c r="Y291" i="9"/>
  <c r="Y252" i="9"/>
  <c r="U16" i="9"/>
  <c r="Y24" i="9"/>
  <c r="Y48" i="9"/>
  <c r="Y88" i="9"/>
  <c r="Y57" i="9"/>
  <c r="Y269" i="9"/>
  <c r="Y270" i="9"/>
  <c r="Y200" i="9"/>
  <c r="Y30" i="9"/>
  <c r="Y110" i="9"/>
  <c r="Y134" i="9"/>
  <c r="Y92" i="9"/>
  <c r="Y244" i="9"/>
  <c r="Y253" i="9"/>
  <c r="Y122" i="9"/>
  <c r="Y290" i="9"/>
  <c r="Y296" i="9"/>
  <c r="Y306" i="9"/>
  <c r="Y51" i="9"/>
  <c r="Y216" i="9"/>
  <c r="Y97" i="9"/>
  <c r="Y137" i="9"/>
  <c r="Y225" i="9"/>
  <c r="Y155" i="9"/>
  <c r="Y41" i="9"/>
  <c r="Y77" i="9"/>
  <c r="Y191" i="9"/>
  <c r="Y142" i="9"/>
  <c r="Y107" i="9"/>
  <c r="Y273" i="9"/>
  <c r="Y111" i="9"/>
  <c r="Y86" i="9"/>
  <c r="Y222" i="9"/>
  <c r="Y262" i="9"/>
  <c r="Y310" i="9"/>
  <c r="Y215" i="9"/>
  <c r="Y255" i="9"/>
  <c r="Y279" i="9"/>
  <c r="Y76" i="9"/>
  <c r="Y132" i="9"/>
  <c r="Y148" i="9"/>
  <c r="Y93" i="9"/>
  <c r="Y109" i="9"/>
  <c r="Y125" i="9"/>
  <c r="Y141" i="9"/>
  <c r="Y173" i="9"/>
  <c r="Y189" i="9"/>
  <c r="Y205" i="9"/>
  <c r="Y221" i="9"/>
  <c r="Y237" i="9"/>
  <c r="Y178" i="9"/>
  <c r="Y235" i="9"/>
  <c r="Y300" i="9"/>
  <c r="Y228" i="9"/>
  <c r="Y56" i="9"/>
  <c r="Y176" i="9"/>
  <c r="Y232" i="9"/>
  <c r="Y153" i="9"/>
  <c r="Y210" i="9"/>
  <c r="Y67" i="9"/>
  <c r="Y81" i="9"/>
  <c r="Y37" i="9"/>
  <c r="Y303" i="9"/>
  <c r="Y302" i="9"/>
  <c r="I16" i="9"/>
  <c r="J13" i="9"/>
  <c r="J16" i="9"/>
  <c r="J14" i="9"/>
  <c r="K13" i="9"/>
  <c r="K16" i="9"/>
  <c r="K14" i="9"/>
  <c r="M13" i="9"/>
  <c r="M16" i="9"/>
  <c r="M14" i="9"/>
  <c r="H15" i="9"/>
  <c r="I14" i="9"/>
  <c r="W13" i="9" l="1"/>
  <c r="V13" i="9"/>
  <c r="W16" i="9"/>
  <c r="V14" i="9"/>
  <c r="V16" i="9"/>
  <c r="W14" i="9"/>
  <c r="I15" i="9"/>
  <c r="AH18" i="9"/>
  <c r="Y16" i="9"/>
  <c r="Y14" i="9"/>
  <c r="Y13" i="9"/>
  <c r="N16" i="9"/>
  <c r="N14" i="9"/>
  <c r="U15" i="9"/>
  <c r="N13" i="9"/>
  <c r="O13" i="9"/>
  <c r="O14" i="9"/>
  <c r="O16" i="9"/>
  <c r="M15" i="9"/>
  <c r="K15" i="9"/>
  <c r="J15" i="9"/>
  <c r="V15" i="9" l="1"/>
  <c r="W15" i="9"/>
  <c r="Y15" i="9"/>
  <c r="N15" i="9"/>
  <c r="O15" i="9"/>
  <c r="P55" i="9" l="1"/>
  <c r="T55" i="9"/>
  <c r="R55" i="9"/>
  <c r="Q55" i="9"/>
  <c r="P95" i="9"/>
  <c r="T95" i="9"/>
  <c r="Q95" i="9"/>
  <c r="R95" i="9"/>
  <c r="P143" i="9"/>
  <c r="Q143" i="9"/>
  <c r="R143" i="9"/>
  <c r="T143" i="9"/>
  <c r="P175" i="9"/>
  <c r="T175" i="9"/>
  <c r="Q175" i="9"/>
  <c r="R175" i="9"/>
  <c r="P215" i="9"/>
  <c r="T215" i="9"/>
  <c r="Q215" i="9"/>
  <c r="R215" i="9"/>
  <c r="P247" i="9"/>
  <c r="T247" i="9"/>
  <c r="Q247" i="9"/>
  <c r="R247" i="9"/>
  <c r="P263" i="9"/>
  <c r="T263" i="9"/>
  <c r="Q263" i="9"/>
  <c r="R263" i="9"/>
  <c r="P32" i="9"/>
  <c r="R32" i="9"/>
  <c r="Q32" i="9"/>
  <c r="T32" i="9"/>
  <c r="P64" i="9"/>
  <c r="T64" i="9"/>
  <c r="R64" i="9"/>
  <c r="Q64" i="9"/>
  <c r="P72" i="9"/>
  <c r="T72" i="9"/>
  <c r="Q72" i="9"/>
  <c r="R72" i="9"/>
  <c r="P80" i="9"/>
  <c r="T80" i="9"/>
  <c r="R80" i="9"/>
  <c r="Q80" i="9"/>
  <c r="P88" i="9"/>
  <c r="R88" i="9"/>
  <c r="Q88" i="9"/>
  <c r="T88" i="9"/>
  <c r="P96" i="9"/>
  <c r="T96" i="9"/>
  <c r="R96" i="9"/>
  <c r="Q96" i="9"/>
  <c r="P104" i="9"/>
  <c r="Q104" i="9"/>
  <c r="R104" i="9"/>
  <c r="T104" i="9"/>
  <c r="P112" i="9"/>
  <c r="Q112" i="9"/>
  <c r="R112" i="9"/>
  <c r="T112" i="9"/>
  <c r="P120" i="9"/>
  <c r="R120" i="9"/>
  <c r="T120" i="9"/>
  <c r="Q120" i="9"/>
  <c r="P128" i="9"/>
  <c r="Q128" i="9"/>
  <c r="R128" i="9"/>
  <c r="T128" i="9"/>
  <c r="P136" i="9"/>
  <c r="R136" i="9"/>
  <c r="Q136" i="9"/>
  <c r="T136" i="9"/>
  <c r="P144" i="9"/>
  <c r="T144" i="9"/>
  <c r="R144" i="9"/>
  <c r="Q144" i="9"/>
  <c r="P152" i="9"/>
  <c r="T152" i="9"/>
  <c r="Q152" i="9"/>
  <c r="R152" i="9"/>
  <c r="P160" i="9"/>
  <c r="T160" i="9"/>
  <c r="R160" i="9"/>
  <c r="Q160" i="9"/>
  <c r="P168" i="9"/>
  <c r="T168" i="9"/>
  <c r="Q168" i="9"/>
  <c r="R168" i="9"/>
  <c r="P176" i="9"/>
  <c r="T176" i="9"/>
  <c r="Q176" i="9"/>
  <c r="R176" i="9"/>
  <c r="P184" i="9"/>
  <c r="T184" i="9"/>
  <c r="Q184" i="9"/>
  <c r="R184" i="9"/>
  <c r="P192" i="9"/>
  <c r="T192" i="9"/>
  <c r="R192" i="9"/>
  <c r="Q192" i="9"/>
  <c r="P200" i="9"/>
  <c r="Q200" i="9"/>
  <c r="T200" i="9"/>
  <c r="R200" i="9"/>
  <c r="P208" i="9"/>
  <c r="T208" i="9"/>
  <c r="Q208" i="9"/>
  <c r="R208" i="9"/>
  <c r="P216" i="9"/>
  <c r="T216" i="9"/>
  <c r="Q216" i="9"/>
  <c r="R216" i="9"/>
  <c r="P224" i="9"/>
  <c r="R224" i="9"/>
  <c r="T224" i="9"/>
  <c r="Q224" i="9"/>
  <c r="P232" i="9"/>
  <c r="T232" i="9"/>
  <c r="R232" i="9"/>
  <c r="Q232" i="9"/>
  <c r="P240" i="9"/>
  <c r="Q240" i="9"/>
  <c r="T240" i="9"/>
  <c r="R240" i="9"/>
  <c r="P248" i="9"/>
  <c r="T248" i="9"/>
  <c r="R248" i="9"/>
  <c r="Q248" i="9"/>
  <c r="P256" i="9"/>
  <c r="T256" i="9"/>
  <c r="R256" i="9"/>
  <c r="Q256" i="9"/>
  <c r="P264" i="9"/>
  <c r="Q264" i="9"/>
  <c r="R264" i="9"/>
  <c r="T264" i="9"/>
  <c r="P272" i="9"/>
  <c r="T272" i="9"/>
  <c r="R272" i="9"/>
  <c r="Q272" i="9"/>
  <c r="P280" i="9"/>
  <c r="T280" i="9"/>
  <c r="Q280" i="9"/>
  <c r="R280" i="9"/>
  <c r="P288" i="9"/>
  <c r="T288" i="9"/>
  <c r="Q288" i="9"/>
  <c r="R288" i="9"/>
  <c r="P296" i="9"/>
  <c r="R296" i="9"/>
  <c r="T296" i="9"/>
  <c r="Q296" i="9"/>
  <c r="P304" i="9"/>
  <c r="T304" i="9"/>
  <c r="Q304" i="9"/>
  <c r="R304" i="9"/>
  <c r="P47" i="9"/>
  <c r="T47" i="9"/>
  <c r="Q47" i="9"/>
  <c r="R47" i="9"/>
  <c r="P87" i="9"/>
  <c r="T87" i="9"/>
  <c r="Q87" i="9"/>
  <c r="R87" i="9"/>
  <c r="P159" i="9"/>
  <c r="T159" i="9"/>
  <c r="R159" i="9"/>
  <c r="Q159" i="9"/>
  <c r="P199" i="9"/>
  <c r="T199" i="9"/>
  <c r="Q199" i="9"/>
  <c r="R199" i="9"/>
  <c r="P231" i="9"/>
  <c r="T231" i="9"/>
  <c r="Q231" i="9"/>
  <c r="R231" i="9"/>
  <c r="P255" i="9"/>
  <c r="Q255" i="9"/>
  <c r="R255" i="9"/>
  <c r="T255" i="9"/>
  <c r="P279" i="9"/>
  <c r="T279" i="9"/>
  <c r="R279" i="9"/>
  <c r="Q279" i="9"/>
  <c r="P33" i="9"/>
  <c r="R33" i="9"/>
  <c r="T33" i="9"/>
  <c r="Q33" i="9"/>
  <c r="P73" i="9"/>
  <c r="T73" i="9"/>
  <c r="R73" i="9"/>
  <c r="Q73" i="9"/>
  <c r="P81" i="9"/>
  <c r="Q81" i="9"/>
  <c r="R81" i="9"/>
  <c r="T81" i="9"/>
  <c r="P89" i="9"/>
  <c r="R89" i="9"/>
  <c r="Q89" i="9"/>
  <c r="T89" i="9"/>
  <c r="P97" i="9"/>
  <c r="T97" i="9"/>
  <c r="R97" i="9"/>
  <c r="Q97" i="9"/>
  <c r="P105" i="9"/>
  <c r="T105" i="9"/>
  <c r="Q105" i="9"/>
  <c r="R105" i="9"/>
  <c r="P113" i="9"/>
  <c r="T113" i="9"/>
  <c r="Q113" i="9"/>
  <c r="R113" i="9"/>
  <c r="P121" i="9"/>
  <c r="T121" i="9"/>
  <c r="R121" i="9"/>
  <c r="Q121" i="9"/>
  <c r="P129" i="9"/>
  <c r="T129" i="9"/>
  <c r="Q129" i="9"/>
  <c r="R129" i="9"/>
  <c r="P137" i="9"/>
  <c r="T137" i="9"/>
  <c r="Q137" i="9"/>
  <c r="R137" i="9"/>
  <c r="P145" i="9"/>
  <c r="T145" i="9"/>
  <c r="R145" i="9"/>
  <c r="Q145" i="9"/>
  <c r="P153" i="9"/>
  <c r="T153" i="9"/>
  <c r="Q153" i="9"/>
  <c r="R153" i="9"/>
  <c r="P161" i="9"/>
  <c r="T161" i="9"/>
  <c r="R161" i="9"/>
  <c r="Q161" i="9"/>
  <c r="P169" i="9"/>
  <c r="Q169" i="9"/>
  <c r="T169" i="9"/>
  <c r="R169" i="9"/>
  <c r="P177" i="9"/>
  <c r="R177" i="9"/>
  <c r="T177" i="9"/>
  <c r="Q177" i="9"/>
  <c r="P185" i="9"/>
  <c r="T185" i="9"/>
  <c r="R185" i="9"/>
  <c r="Q185" i="9"/>
  <c r="P193" i="9"/>
  <c r="T193" i="9"/>
  <c r="R193" i="9"/>
  <c r="Q193" i="9"/>
  <c r="P201" i="9"/>
  <c r="T201" i="9"/>
  <c r="R201" i="9"/>
  <c r="Q201" i="9"/>
  <c r="P209" i="9"/>
  <c r="T209" i="9"/>
  <c r="R209" i="9"/>
  <c r="Q209" i="9"/>
  <c r="P217" i="9"/>
  <c r="Q217" i="9"/>
  <c r="T217" i="9"/>
  <c r="R217" i="9"/>
  <c r="P225" i="9"/>
  <c r="T225" i="9"/>
  <c r="Q225" i="9"/>
  <c r="R225" i="9"/>
  <c r="P233" i="9"/>
  <c r="T233" i="9"/>
  <c r="Q233" i="9"/>
  <c r="R233" i="9"/>
  <c r="P241" i="9"/>
  <c r="T241" i="9"/>
  <c r="R241" i="9"/>
  <c r="Q241" i="9"/>
  <c r="P249" i="9"/>
  <c r="R249" i="9"/>
  <c r="T249" i="9"/>
  <c r="Q249" i="9"/>
  <c r="P257" i="9"/>
  <c r="T257" i="9"/>
  <c r="R257" i="9"/>
  <c r="Q257" i="9"/>
  <c r="P265" i="9"/>
  <c r="T265" i="9"/>
  <c r="R265" i="9"/>
  <c r="Q265" i="9"/>
  <c r="P273" i="9"/>
  <c r="R273" i="9"/>
  <c r="T273" i="9"/>
  <c r="Q273" i="9"/>
  <c r="P281" i="9"/>
  <c r="T281" i="9"/>
  <c r="R281" i="9"/>
  <c r="Q281" i="9"/>
  <c r="P289" i="9"/>
  <c r="R289" i="9"/>
  <c r="Q289" i="9"/>
  <c r="T289" i="9"/>
  <c r="P297" i="9"/>
  <c r="T297" i="9"/>
  <c r="R297" i="9"/>
  <c r="Q297" i="9"/>
  <c r="P305" i="9"/>
  <c r="T305" i="9"/>
  <c r="Q305" i="9"/>
  <c r="R305" i="9"/>
  <c r="P122" i="9"/>
  <c r="T122" i="9"/>
  <c r="Q122" i="9"/>
  <c r="R122" i="9"/>
  <c r="P130" i="9"/>
  <c r="T130" i="9"/>
  <c r="R130" i="9"/>
  <c r="Q130" i="9"/>
  <c r="P138" i="9"/>
  <c r="T138" i="9"/>
  <c r="Q138" i="9"/>
  <c r="R138" i="9"/>
  <c r="P146" i="9"/>
  <c r="T146" i="9"/>
  <c r="R146" i="9"/>
  <c r="Q146" i="9"/>
  <c r="P154" i="9"/>
  <c r="T154" i="9"/>
  <c r="R154" i="9"/>
  <c r="Q154" i="9"/>
  <c r="P162" i="9"/>
  <c r="T162" i="9"/>
  <c r="R162" i="9"/>
  <c r="Q162" i="9"/>
  <c r="P170" i="9"/>
  <c r="R170" i="9"/>
  <c r="Q170" i="9"/>
  <c r="T170" i="9"/>
  <c r="P178" i="9"/>
  <c r="T178" i="9"/>
  <c r="R178" i="9"/>
  <c r="Q178" i="9"/>
  <c r="P186" i="9"/>
  <c r="R186" i="9"/>
  <c r="Q186" i="9"/>
  <c r="T186" i="9"/>
  <c r="P194" i="9"/>
  <c r="T194" i="9"/>
  <c r="R194" i="9"/>
  <c r="Q194" i="9"/>
  <c r="P202" i="9"/>
  <c r="T202" i="9"/>
  <c r="Q202" i="9"/>
  <c r="R202" i="9"/>
  <c r="P210" i="9"/>
  <c r="T210" i="9"/>
  <c r="R210" i="9"/>
  <c r="Q210" i="9"/>
  <c r="P218" i="9"/>
  <c r="R218" i="9"/>
  <c r="T218" i="9"/>
  <c r="Q218" i="9"/>
  <c r="P226" i="9"/>
  <c r="Q226" i="9"/>
  <c r="T226" i="9"/>
  <c r="R226" i="9"/>
  <c r="P234" i="9"/>
  <c r="Q234" i="9"/>
  <c r="T234" i="9"/>
  <c r="R234" i="9"/>
  <c r="P242" i="9"/>
  <c r="T242" i="9"/>
  <c r="R242" i="9"/>
  <c r="Q242" i="9"/>
  <c r="P250" i="9"/>
  <c r="T250" i="9"/>
  <c r="Q250" i="9"/>
  <c r="R250" i="9"/>
  <c r="P258" i="9"/>
  <c r="Q258" i="9"/>
  <c r="R258" i="9"/>
  <c r="T258" i="9"/>
  <c r="P266" i="9"/>
  <c r="T266" i="9"/>
  <c r="Q266" i="9"/>
  <c r="R266" i="9"/>
  <c r="P274" i="9"/>
  <c r="T274" i="9"/>
  <c r="R274" i="9"/>
  <c r="Q274" i="9"/>
  <c r="P282" i="9"/>
  <c r="T282" i="9"/>
  <c r="R282" i="9"/>
  <c r="Q282" i="9"/>
  <c r="P290" i="9"/>
  <c r="T290" i="9"/>
  <c r="R290" i="9"/>
  <c r="Q290" i="9"/>
  <c r="P298" i="9"/>
  <c r="T298" i="9"/>
  <c r="R298" i="9"/>
  <c r="Q298" i="9"/>
  <c r="P306" i="9"/>
  <c r="Q306" i="9"/>
  <c r="T306" i="9"/>
  <c r="R306" i="9"/>
  <c r="P23" i="9"/>
  <c r="T23" i="9"/>
  <c r="Q23" i="9"/>
  <c r="R23" i="9"/>
  <c r="P111" i="9"/>
  <c r="T111" i="9"/>
  <c r="R111" i="9"/>
  <c r="Q111" i="9"/>
  <c r="P183" i="9"/>
  <c r="T183" i="9"/>
  <c r="R183" i="9"/>
  <c r="Q183" i="9"/>
  <c r="P287" i="9"/>
  <c r="T287" i="9"/>
  <c r="R287" i="9"/>
  <c r="Q287" i="9"/>
  <c r="P56" i="9"/>
  <c r="T56" i="9"/>
  <c r="R56" i="9"/>
  <c r="Q56" i="9"/>
  <c r="P41" i="9"/>
  <c r="T41" i="9"/>
  <c r="R41" i="9"/>
  <c r="Q41" i="9"/>
  <c r="T18" i="9"/>
  <c r="R18" i="9"/>
  <c r="P50" i="9"/>
  <c r="T50" i="9"/>
  <c r="Q50" i="9"/>
  <c r="R50" i="9"/>
  <c r="P82" i="9"/>
  <c r="T82" i="9"/>
  <c r="Q82" i="9"/>
  <c r="R82" i="9"/>
  <c r="P35" i="9"/>
  <c r="T35" i="9"/>
  <c r="Q35" i="9"/>
  <c r="R35" i="9"/>
  <c r="P67" i="9"/>
  <c r="T67" i="9"/>
  <c r="Q67" i="9"/>
  <c r="R67" i="9"/>
  <c r="P83" i="9"/>
  <c r="T83" i="9"/>
  <c r="R83" i="9"/>
  <c r="Q83" i="9"/>
  <c r="P99" i="9"/>
  <c r="T99" i="9"/>
  <c r="Q99" i="9"/>
  <c r="R99" i="9"/>
  <c r="P107" i="9"/>
  <c r="T107" i="9"/>
  <c r="Q107" i="9"/>
  <c r="R107" i="9"/>
  <c r="P115" i="9"/>
  <c r="R115" i="9"/>
  <c r="T115" i="9"/>
  <c r="Q115" i="9"/>
  <c r="P123" i="9"/>
  <c r="T123" i="9"/>
  <c r="Q123" i="9"/>
  <c r="R123" i="9"/>
  <c r="P131" i="9"/>
  <c r="Q131" i="9"/>
  <c r="T131" i="9"/>
  <c r="R131" i="9"/>
  <c r="P139" i="9"/>
  <c r="T139" i="9"/>
  <c r="Q139" i="9"/>
  <c r="R139" i="9"/>
  <c r="P147" i="9"/>
  <c r="Q147" i="9"/>
  <c r="R147" i="9"/>
  <c r="T147" i="9"/>
  <c r="P155" i="9"/>
  <c r="T155" i="9"/>
  <c r="Q155" i="9"/>
  <c r="R155" i="9"/>
  <c r="P163" i="9"/>
  <c r="T163" i="9"/>
  <c r="R163" i="9"/>
  <c r="Q163" i="9"/>
  <c r="P171" i="9"/>
  <c r="Q171" i="9"/>
  <c r="R171" i="9"/>
  <c r="T171" i="9"/>
  <c r="P179" i="9"/>
  <c r="R179" i="9"/>
  <c r="T179" i="9"/>
  <c r="Q179" i="9"/>
  <c r="P187" i="9"/>
  <c r="T187" i="9"/>
  <c r="R187" i="9"/>
  <c r="Q187" i="9"/>
  <c r="P195" i="9"/>
  <c r="T195" i="9"/>
  <c r="Q195" i="9"/>
  <c r="R195" i="9"/>
  <c r="P203" i="9"/>
  <c r="R203" i="9"/>
  <c r="Q203" i="9"/>
  <c r="T203" i="9"/>
  <c r="P211" i="9"/>
  <c r="T211" i="9"/>
  <c r="Q211" i="9"/>
  <c r="R211" i="9"/>
  <c r="P219" i="9"/>
  <c r="T219" i="9"/>
  <c r="Q219" i="9"/>
  <c r="R219" i="9"/>
  <c r="P227" i="9"/>
  <c r="T227" i="9"/>
  <c r="R227" i="9"/>
  <c r="Q227" i="9"/>
  <c r="P235" i="9"/>
  <c r="T235" i="9"/>
  <c r="R235" i="9"/>
  <c r="Q235" i="9"/>
  <c r="P243" i="9"/>
  <c r="T243" i="9"/>
  <c r="R243" i="9"/>
  <c r="Q243" i="9"/>
  <c r="P251" i="9"/>
  <c r="R251" i="9"/>
  <c r="T251" i="9"/>
  <c r="Q251" i="9"/>
  <c r="P259" i="9"/>
  <c r="Q259" i="9"/>
  <c r="R259" i="9"/>
  <c r="T259" i="9"/>
  <c r="P267" i="9"/>
  <c r="T267" i="9"/>
  <c r="Q267" i="9"/>
  <c r="R267" i="9"/>
  <c r="P275" i="9"/>
  <c r="T275" i="9"/>
  <c r="Q275" i="9"/>
  <c r="R275" i="9"/>
  <c r="P283" i="9"/>
  <c r="T283" i="9"/>
  <c r="R283" i="9"/>
  <c r="Q283" i="9"/>
  <c r="P291" i="9"/>
  <c r="T291" i="9"/>
  <c r="Q291" i="9"/>
  <c r="R291" i="9"/>
  <c r="P299" i="9"/>
  <c r="T299" i="9"/>
  <c r="R299" i="9"/>
  <c r="Q299" i="9"/>
  <c r="P307" i="9"/>
  <c r="T307" i="9"/>
  <c r="R307" i="9"/>
  <c r="Q307" i="9"/>
  <c r="P39" i="9"/>
  <c r="T39" i="9"/>
  <c r="Q39" i="9"/>
  <c r="R39" i="9"/>
  <c r="P71" i="9"/>
  <c r="T71" i="9"/>
  <c r="Q71" i="9"/>
  <c r="R71" i="9"/>
  <c r="P103" i="9"/>
  <c r="T103" i="9"/>
  <c r="Q103" i="9"/>
  <c r="R103" i="9"/>
  <c r="P135" i="9"/>
  <c r="Q135" i="9"/>
  <c r="T135" i="9"/>
  <c r="R135" i="9"/>
  <c r="P207" i="9"/>
  <c r="T207" i="9"/>
  <c r="Q207" i="9"/>
  <c r="R207" i="9"/>
  <c r="P295" i="9"/>
  <c r="T295" i="9"/>
  <c r="R295" i="9"/>
  <c r="Q295" i="9"/>
  <c r="P40" i="9"/>
  <c r="T40" i="9"/>
  <c r="R40" i="9"/>
  <c r="Q40" i="9"/>
  <c r="P49" i="9"/>
  <c r="Q49" i="9"/>
  <c r="T49" i="9"/>
  <c r="R49" i="9"/>
  <c r="P26" i="9"/>
  <c r="Q26" i="9"/>
  <c r="T26" i="9"/>
  <c r="R26" i="9"/>
  <c r="P66" i="9"/>
  <c r="T66" i="9"/>
  <c r="Q66" i="9"/>
  <c r="R66" i="9"/>
  <c r="P98" i="9"/>
  <c r="T98" i="9"/>
  <c r="Q98" i="9"/>
  <c r="R98" i="9"/>
  <c r="P19" i="9"/>
  <c r="T19" i="9"/>
  <c r="R19" i="9"/>
  <c r="Q19" i="9"/>
  <c r="P43" i="9"/>
  <c r="T43" i="9"/>
  <c r="Q43" i="9"/>
  <c r="R43" i="9"/>
  <c r="P59" i="9"/>
  <c r="T59" i="9"/>
  <c r="Q59" i="9"/>
  <c r="R59" i="9"/>
  <c r="P75" i="9"/>
  <c r="T75" i="9"/>
  <c r="Q75" i="9"/>
  <c r="R75" i="9"/>
  <c r="P91" i="9"/>
  <c r="T91" i="9"/>
  <c r="Q91" i="9"/>
  <c r="R91" i="9"/>
  <c r="P20" i="9"/>
  <c r="Q20" i="9"/>
  <c r="R20" i="9"/>
  <c r="T20" i="9"/>
  <c r="P28" i="9"/>
  <c r="T28" i="9"/>
  <c r="Q28" i="9"/>
  <c r="R28" i="9"/>
  <c r="P36" i="9"/>
  <c r="T36" i="9"/>
  <c r="R36" i="9"/>
  <c r="Q36" i="9"/>
  <c r="P44" i="9"/>
  <c r="R44" i="9"/>
  <c r="T44" i="9"/>
  <c r="Q44" i="9"/>
  <c r="P52" i="9"/>
  <c r="T52" i="9"/>
  <c r="Q52" i="9"/>
  <c r="R52" i="9"/>
  <c r="P60" i="9"/>
  <c r="T60" i="9"/>
  <c r="R60" i="9"/>
  <c r="Q60" i="9"/>
  <c r="P68" i="9"/>
  <c r="Q68" i="9"/>
  <c r="T68" i="9"/>
  <c r="R68" i="9"/>
  <c r="P76" i="9"/>
  <c r="T76" i="9"/>
  <c r="R76" i="9"/>
  <c r="Q76" i="9"/>
  <c r="P84" i="9"/>
  <c r="T84" i="9"/>
  <c r="Q84" i="9"/>
  <c r="R84" i="9"/>
  <c r="P92" i="9"/>
  <c r="R92" i="9"/>
  <c r="T92" i="9"/>
  <c r="Q92" i="9"/>
  <c r="P100" i="9"/>
  <c r="T100" i="9"/>
  <c r="Q100" i="9"/>
  <c r="R100" i="9"/>
  <c r="P108" i="9"/>
  <c r="T108" i="9"/>
  <c r="R108" i="9"/>
  <c r="Q108" i="9"/>
  <c r="P116" i="9"/>
  <c r="R116" i="9"/>
  <c r="T116" i="9"/>
  <c r="Q116" i="9"/>
  <c r="P124" i="9"/>
  <c r="R124" i="9"/>
  <c r="Q124" i="9"/>
  <c r="T124" i="9"/>
  <c r="P132" i="9"/>
  <c r="R132" i="9"/>
  <c r="Q132" i="9"/>
  <c r="T132" i="9"/>
  <c r="P140" i="9"/>
  <c r="T140" i="9"/>
  <c r="R140" i="9"/>
  <c r="Q140" i="9"/>
  <c r="P148" i="9"/>
  <c r="Q148" i="9"/>
  <c r="R148" i="9"/>
  <c r="T148" i="9"/>
  <c r="P156" i="9"/>
  <c r="T156" i="9"/>
  <c r="R156" i="9"/>
  <c r="Q156" i="9"/>
  <c r="P164" i="9"/>
  <c r="T164" i="9"/>
  <c r="Q164" i="9"/>
  <c r="R164" i="9"/>
  <c r="P172" i="9"/>
  <c r="T172" i="9"/>
  <c r="Q172" i="9"/>
  <c r="R172" i="9"/>
  <c r="P180" i="9"/>
  <c r="T180" i="9"/>
  <c r="Q180" i="9"/>
  <c r="R180" i="9"/>
  <c r="P188" i="9"/>
  <c r="T188" i="9"/>
  <c r="Q188" i="9"/>
  <c r="R188" i="9"/>
  <c r="P196" i="9"/>
  <c r="T196" i="9"/>
  <c r="R196" i="9"/>
  <c r="Q196" i="9"/>
  <c r="P204" i="9"/>
  <c r="T204" i="9"/>
  <c r="R204" i="9"/>
  <c r="Q204" i="9"/>
  <c r="P212" i="9"/>
  <c r="T212" i="9"/>
  <c r="Q212" i="9"/>
  <c r="R212" i="9"/>
  <c r="P220" i="9"/>
  <c r="Q220" i="9"/>
  <c r="R220" i="9"/>
  <c r="T220" i="9"/>
  <c r="P228" i="9"/>
  <c r="T228" i="9"/>
  <c r="R228" i="9"/>
  <c r="Q228" i="9"/>
  <c r="P236" i="9"/>
  <c r="T236" i="9"/>
  <c r="Q236" i="9"/>
  <c r="R236" i="9"/>
  <c r="P244" i="9"/>
  <c r="T244" i="9"/>
  <c r="Q244" i="9"/>
  <c r="R244" i="9"/>
  <c r="P252" i="9"/>
  <c r="T252" i="9"/>
  <c r="R252" i="9"/>
  <c r="Q252" i="9"/>
  <c r="P260" i="9"/>
  <c r="T260" i="9"/>
  <c r="R260" i="9"/>
  <c r="Q260" i="9"/>
  <c r="P268" i="9"/>
  <c r="T268" i="9"/>
  <c r="R268" i="9"/>
  <c r="Q268" i="9"/>
  <c r="P276" i="9"/>
  <c r="T276" i="9"/>
  <c r="Q276" i="9"/>
  <c r="R276" i="9"/>
  <c r="P284" i="9"/>
  <c r="Q284" i="9"/>
  <c r="R284" i="9"/>
  <c r="T284" i="9"/>
  <c r="P292" i="9"/>
  <c r="T292" i="9"/>
  <c r="Q292" i="9"/>
  <c r="R292" i="9"/>
  <c r="P300" i="9"/>
  <c r="T300" i="9"/>
  <c r="Q300" i="9"/>
  <c r="R300" i="9"/>
  <c r="P308" i="9"/>
  <c r="R308" i="9"/>
  <c r="Q308" i="9"/>
  <c r="T308" i="9"/>
  <c r="P31" i="9"/>
  <c r="T31" i="9"/>
  <c r="R31" i="9"/>
  <c r="Q31" i="9"/>
  <c r="P79" i="9"/>
  <c r="R79" i="9"/>
  <c r="T79" i="9"/>
  <c r="Q79" i="9"/>
  <c r="P127" i="9"/>
  <c r="T127" i="9"/>
  <c r="R127" i="9"/>
  <c r="Q127" i="9"/>
  <c r="P151" i="9"/>
  <c r="Q151" i="9"/>
  <c r="R151" i="9"/>
  <c r="T151" i="9"/>
  <c r="P191" i="9"/>
  <c r="Q191" i="9"/>
  <c r="R191" i="9"/>
  <c r="T191" i="9"/>
  <c r="P239" i="9"/>
  <c r="T239" i="9"/>
  <c r="Q239" i="9"/>
  <c r="R239" i="9"/>
  <c r="P303" i="9"/>
  <c r="T303" i="9"/>
  <c r="Q303" i="9"/>
  <c r="R303" i="9"/>
  <c r="P48" i="9"/>
  <c r="T48" i="9"/>
  <c r="Q48" i="9"/>
  <c r="R48" i="9"/>
  <c r="P57" i="9"/>
  <c r="Q57" i="9"/>
  <c r="T57" i="9"/>
  <c r="R57" i="9"/>
  <c r="P34" i="9"/>
  <c r="R34" i="9"/>
  <c r="T34" i="9"/>
  <c r="Q34" i="9"/>
  <c r="P58" i="9"/>
  <c r="Q58" i="9"/>
  <c r="T58" i="9"/>
  <c r="R58" i="9"/>
  <c r="P90" i="9"/>
  <c r="Q90" i="9"/>
  <c r="T90" i="9"/>
  <c r="R90" i="9"/>
  <c r="P106" i="9"/>
  <c r="R106" i="9"/>
  <c r="T106" i="9"/>
  <c r="Q106" i="9"/>
  <c r="P29" i="9"/>
  <c r="R29" i="9"/>
  <c r="Q29" i="9"/>
  <c r="T29" i="9"/>
  <c r="P45" i="9"/>
  <c r="Q45" i="9"/>
  <c r="R45" i="9"/>
  <c r="T45" i="9"/>
  <c r="P61" i="9"/>
  <c r="T61" i="9"/>
  <c r="Q61" i="9"/>
  <c r="R61" i="9"/>
  <c r="P69" i="9"/>
  <c r="T69" i="9"/>
  <c r="R69" i="9"/>
  <c r="Q69" i="9"/>
  <c r="P77" i="9"/>
  <c r="Q77" i="9"/>
  <c r="T77" i="9"/>
  <c r="R77" i="9"/>
  <c r="P85" i="9"/>
  <c r="T85" i="9"/>
  <c r="R85" i="9"/>
  <c r="Q85" i="9"/>
  <c r="P93" i="9"/>
  <c r="T93" i="9"/>
  <c r="R93" i="9"/>
  <c r="Q93" i="9"/>
  <c r="P101" i="9"/>
  <c r="T101" i="9"/>
  <c r="R101" i="9"/>
  <c r="Q101" i="9"/>
  <c r="P109" i="9"/>
  <c r="T109" i="9"/>
  <c r="Q109" i="9"/>
  <c r="R109" i="9"/>
  <c r="P117" i="9"/>
  <c r="T117" i="9"/>
  <c r="Q117" i="9"/>
  <c r="R117" i="9"/>
  <c r="P125" i="9"/>
  <c r="R125" i="9"/>
  <c r="Q125" i="9"/>
  <c r="T125" i="9"/>
  <c r="P133" i="9"/>
  <c r="T133" i="9"/>
  <c r="R133" i="9"/>
  <c r="Q133" i="9"/>
  <c r="P141" i="9"/>
  <c r="T141" i="9"/>
  <c r="Q141" i="9"/>
  <c r="R141" i="9"/>
  <c r="P149" i="9"/>
  <c r="Q149" i="9"/>
  <c r="T149" i="9"/>
  <c r="R149" i="9"/>
  <c r="P157" i="9"/>
  <c r="Q157" i="9"/>
  <c r="T157" i="9"/>
  <c r="R157" i="9"/>
  <c r="P165" i="9"/>
  <c r="T165" i="9"/>
  <c r="R165" i="9"/>
  <c r="Q165" i="9"/>
  <c r="P173" i="9"/>
  <c r="T173" i="9"/>
  <c r="Q173" i="9"/>
  <c r="R173" i="9"/>
  <c r="P181" i="9"/>
  <c r="T181" i="9"/>
  <c r="R181" i="9"/>
  <c r="Q181" i="9"/>
  <c r="P189" i="9"/>
  <c r="T189" i="9"/>
  <c r="R189" i="9"/>
  <c r="Q189" i="9"/>
  <c r="P197" i="9"/>
  <c r="R197" i="9"/>
  <c r="T197" i="9"/>
  <c r="Q197" i="9"/>
  <c r="P205" i="9"/>
  <c r="T205" i="9"/>
  <c r="Q205" i="9"/>
  <c r="R205" i="9"/>
  <c r="P213" i="9"/>
  <c r="T213" i="9"/>
  <c r="R213" i="9"/>
  <c r="Q213" i="9"/>
  <c r="P221" i="9"/>
  <c r="R221" i="9"/>
  <c r="T221" i="9"/>
  <c r="Q221" i="9"/>
  <c r="P229" i="9"/>
  <c r="T229" i="9"/>
  <c r="R229" i="9"/>
  <c r="Q229" i="9"/>
  <c r="P237" i="9"/>
  <c r="T237" i="9"/>
  <c r="Q237" i="9"/>
  <c r="R237" i="9"/>
  <c r="P245" i="9"/>
  <c r="T245" i="9"/>
  <c r="R245" i="9"/>
  <c r="Q245" i="9"/>
  <c r="P253" i="9"/>
  <c r="T253" i="9"/>
  <c r="R253" i="9"/>
  <c r="Q253" i="9"/>
  <c r="P261" i="9"/>
  <c r="T261" i="9"/>
  <c r="R261" i="9"/>
  <c r="Q261" i="9"/>
  <c r="P269" i="9"/>
  <c r="R269" i="9"/>
  <c r="T269" i="9"/>
  <c r="Q269" i="9"/>
  <c r="P277" i="9"/>
  <c r="T277" i="9"/>
  <c r="R277" i="9"/>
  <c r="Q277" i="9"/>
  <c r="P285" i="9"/>
  <c r="T285" i="9"/>
  <c r="Q285" i="9"/>
  <c r="R285" i="9"/>
  <c r="P293" i="9"/>
  <c r="T293" i="9"/>
  <c r="R293" i="9"/>
  <c r="Q293" i="9"/>
  <c r="P301" i="9"/>
  <c r="T301" i="9"/>
  <c r="R301" i="9"/>
  <c r="Q301" i="9"/>
  <c r="P309" i="9"/>
  <c r="T309" i="9"/>
  <c r="Q309" i="9"/>
  <c r="R309" i="9"/>
  <c r="P63" i="9"/>
  <c r="T63" i="9"/>
  <c r="Q63" i="9"/>
  <c r="R63" i="9"/>
  <c r="P119" i="9"/>
  <c r="T119" i="9"/>
  <c r="R119" i="9"/>
  <c r="Q119" i="9"/>
  <c r="P167" i="9"/>
  <c r="R167" i="9"/>
  <c r="T167" i="9"/>
  <c r="Q167" i="9"/>
  <c r="P223" i="9"/>
  <c r="T223" i="9"/>
  <c r="Q223" i="9"/>
  <c r="R223" i="9"/>
  <c r="P271" i="9"/>
  <c r="T271" i="9"/>
  <c r="R271" i="9"/>
  <c r="Q271" i="9"/>
  <c r="P24" i="9"/>
  <c r="Q24" i="9"/>
  <c r="R24" i="9"/>
  <c r="T24" i="9"/>
  <c r="P25" i="9"/>
  <c r="T25" i="9"/>
  <c r="R25" i="9"/>
  <c r="Q25" i="9"/>
  <c r="P65" i="9"/>
  <c r="T65" i="9"/>
  <c r="Q65" i="9"/>
  <c r="R65" i="9"/>
  <c r="P42" i="9"/>
  <c r="R42" i="9"/>
  <c r="Q42" i="9"/>
  <c r="T42" i="9"/>
  <c r="P74" i="9"/>
  <c r="T74" i="9"/>
  <c r="R74" i="9"/>
  <c r="Q74" i="9"/>
  <c r="P114" i="9"/>
  <c r="T114" i="9"/>
  <c r="Q114" i="9"/>
  <c r="R114" i="9"/>
  <c r="P27" i="9"/>
  <c r="R27" i="9"/>
  <c r="Q27" i="9"/>
  <c r="T27" i="9"/>
  <c r="P51" i="9"/>
  <c r="T51" i="9"/>
  <c r="R51" i="9"/>
  <c r="Q51" i="9"/>
  <c r="P21" i="9"/>
  <c r="T21" i="9"/>
  <c r="Q21" i="9"/>
  <c r="R21" i="9"/>
  <c r="P37" i="9"/>
  <c r="Q37" i="9"/>
  <c r="R37" i="9"/>
  <c r="T37" i="9"/>
  <c r="P53" i="9"/>
  <c r="T53" i="9"/>
  <c r="Q53" i="9"/>
  <c r="R53" i="9"/>
  <c r="P22" i="9"/>
  <c r="T22" i="9"/>
  <c r="Q22" i="9"/>
  <c r="R22" i="9"/>
  <c r="P30" i="9"/>
  <c r="R30" i="9"/>
  <c r="Q30" i="9"/>
  <c r="T30" i="9"/>
  <c r="P38" i="9"/>
  <c r="T38" i="9"/>
  <c r="R38" i="9"/>
  <c r="Q38" i="9"/>
  <c r="P46" i="9"/>
  <c r="T46" i="9"/>
  <c r="Q46" i="9"/>
  <c r="R46" i="9"/>
  <c r="P54" i="9"/>
  <c r="Q54" i="9"/>
  <c r="T54" i="9"/>
  <c r="R54" i="9"/>
  <c r="P62" i="9"/>
  <c r="R62" i="9"/>
  <c r="T62" i="9"/>
  <c r="Q62" i="9"/>
  <c r="P70" i="9"/>
  <c r="R70" i="9"/>
  <c r="Q70" i="9"/>
  <c r="T70" i="9"/>
  <c r="P78" i="9"/>
  <c r="T78" i="9"/>
  <c r="R78" i="9"/>
  <c r="Q78" i="9"/>
  <c r="P86" i="9"/>
  <c r="T86" i="9"/>
  <c r="R86" i="9"/>
  <c r="Q86" i="9"/>
  <c r="P94" i="9"/>
  <c r="Q94" i="9"/>
  <c r="T94" i="9"/>
  <c r="R94" i="9"/>
  <c r="P102" i="9"/>
  <c r="T102" i="9"/>
  <c r="Q102" i="9"/>
  <c r="R102" i="9"/>
  <c r="P110" i="9"/>
  <c r="R110" i="9"/>
  <c r="T110" i="9"/>
  <c r="Q110" i="9"/>
  <c r="P118" i="9"/>
  <c r="T118" i="9"/>
  <c r="Q118" i="9"/>
  <c r="R118" i="9"/>
  <c r="P126" i="9"/>
  <c r="T126" i="9"/>
  <c r="R126" i="9"/>
  <c r="Q126" i="9"/>
  <c r="P134" i="9"/>
  <c r="T134" i="9"/>
  <c r="R134" i="9"/>
  <c r="Q134" i="9"/>
  <c r="P142" i="9"/>
  <c r="T142" i="9"/>
  <c r="Q142" i="9"/>
  <c r="R142" i="9"/>
  <c r="P150" i="9"/>
  <c r="Q150" i="9"/>
  <c r="T150" i="9"/>
  <c r="R150" i="9"/>
  <c r="P158" i="9"/>
  <c r="R158" i="9"/>
  <c r="T158" i="9"/>
  <c r="Q158" i="9"/>
  <c r="P166" i="9"/>
  <c r="Q166" i="9"/>
  <c r="T166" i="9"/>
  <c r="R166" i="9"/>
  <c r="P174" i="9"/>
  <c r="R174" i="9"/>
  <c r="T174" i="9"/>
  <c r="Q174" i="9"/>
  <c r="P182" i="9"/>
  <c r="T182" i="9"/>
  <c r="R182" i="9"/>
  <c r="Q182" i="9"/>
  <c r="P190" i="9"/>
  <c r="T190" i="9"/>
  <c r="Q190" i="9"/>
  <c r="R190" i="9"/>
  <c r="P198" i="9"/>
  <c r="Q198" i="9"/>
  <c r="T198" i="9"/>
  <c r="R198" i="9"/>
  <c r="P206" i="9"/>
  <c r="T206" i="9"/>
  <c r="R206" i="9"/>
  <c r="Q206" i="9"/>
  <c r="P214" i="9"/>
  <c r="Q214" i="9"/>
  <c r="T214" i="9"/>
  <c r="R214" i="9"/>
  <c r="P222" i="9"/>
  <c r="Q222" i="9"/>
  <c r="T222" i="9"/>
  <c r="R222" i="9"/>
  <c r="P230" i="9"/>
  <c r="T230" i="9"/>
  <c r="Q230" i="9"/>
  <c r="R230" i="9"/>
  <c r="P238" i="9"/>
  <c r="R238" i="9"/>
  <c r="T238" i="9"/>
  <c r="Q238" i="9"/>
  <c r="P246" i="9"/>
  <c r="T246" i="9"/>
  <c r="R246" i="9"/>
  <c r="Q246" i="9"/>
  <c r="P254" i="9"/>
  <c r="T254" i="9"/>
  <c r="R254" i="9"/>
  <c r="Q254" i="9"/>
  <c r="P262" i="9"/>
  <c r="T262" i="9"/>
  <c r="R262" i="9"/>
  <c r="Q262" i="9"/>
  <c r="P270" i="9"/>
  <c r="R270" i="9"/>
  <c r="T270" i="9"/>
  <c r="Q270" i="9"/>
  <c r="P278" i="9"/>
  <c r="T278" i="9"/>
  <c r="R278" i="9"/>
  <c r="Q278" i="9"/>
  <c r="P286" i="9"/>
  <c r="T286" i="9"/>
  <c r="Q286" i="9"/>
  <c r="R286" i="9"/>
  <c r="P294" i="9"/>
  <c r="R294" i="9"/>
  <c r="T294" i="9"/>
  <c r="Q294" i="9"/>
  <c r="P302" i="9"/>
  <c r="T302" i="9"/>
  <c r="Q302" i="9"/>
  <c r="R302" i="9"/>
  <c r="P310" i="9"/>
  <c r="T310" i="9"/>
  <c r="R310" i="9"/>
  <c r="Q310" i="9"/>
  <c r="R14" i="9" l="1"/>
  <c r="R16" i="9"/>
  <c r="R13" i="9"/>
  <c r="T13" i="9"/>
  <c r="T16" i="9"/>
  <c r="T14" i="9"/>
  <c r="P13" i="9"/>
  <c r="P14" i="9"/>
  <c r="P16" i="9"/>
  <c r="Q13" i="9"/>
  <c r="Q16" i="9"/>
  <c r="Q14" i="9"/>
  <c r="P15" i="9" l="1"/>
  <c r="R15" i="9"/>
  <c r="Q15" i="9"/>
  <c r="T15" i="9"/>
  <c r="E7" i="11" l="1"/>
  <c r="F7" i="11"/>
  <c r="G7" i="11"/>
  <c r="H7" i="11"/>
  <c r="J7" i="11"/>
  <c r="K7" i="11"/>
  <c r="L7" i="11"/>
  <c r="M7" i="11"/>
  <c r="N7" i="11"/>
  <c r="D7" i="11"/>
  <c r="P7" i="11" l="1"/>
  <c r="X300" i="11" l="1"/>
  <c r="Y300" i="11" s="1"/>
  <c r="X299" i="11"/>
  <c r="Y299" i="11" s="1"/>
  <c r="X298" i="11"/>
  <c r="Y298" i="11" s="1"/>
  <c r="Q298" i="11"/>
  <c r="X297" i="11"/>
  <c r="Y297" i="11" s="1"/>
  <c r="Q297" i="11"/>
  <c r="X296" i="11"/>
  <c r="Y296" i="11" s="1"/>
  <c r="X295" i="11"/>
  <c r="Y295" i="11" s="1"/>
  <c r="X294" i="11"/>
  <c r="Y294" i="11" s="1"/>
  <c r="X293" i="11"/>
  <c r="Y293" i="11" s="1"/>
  <c r="X292" i="11"/>
  <c r="Y292" i="11" s="1"/>
  <c r="X291" i="11"/>
  <c r="Y291" i="11" s="1"/>
  <c r="X290" i="11"/>
  <c r="Y290" i="11" s="1"/>
  <c r="Q290" i="11"/>
  <c r="X289" i="11"/>
  <c r="Y289" i="11" s="1"/>
  <c r="X288" i="11"/>
  <c r="Y288" i="11" s="1"/>
  <c r="X287" i="11"/>
  <c r="Y287" i="11" s="1"/>
  <c r="X286" i="11"/>
  <c r="Y286" i="11" s="1"/>
  <c r="Q286" i="11"/>
  <c r="X285" i="11"/>
  <c r="Y285" i="11" s="1"/>
  <c r="Q285" i="11"/>
  <c r="X284" i="11"/>
  <c r="Y284" i="11" s="1"/>
  <c r="X283" i="11"/>
  <c r="Y283" i="11" s="1"/>
  <c r="X282" i="11"/>
  <c r="Y282" i="11" s="1"/>
  <c r="Q282" i="11"/>
  <c r="X281" i="11"/>
  <c r="Q281" i="11"/>
  <c r="X280" i="11"/>
  <c r="Y280" i="11" s="1"/>
  <c r="X279" i="11"/>
  <c r="Y279" i="11" s="1"/>
  <c r="X278" i="11"/>
  <c r="Y278" i="11" s="1"/>
  <c r="Q278" i="11"/>
  <c r="X277" i="11"/>
  <c r="Y277" i="11" s="1"/>
  <c r="X276" i="11"/>
  <c r="Y276" i="11" s="1"/>
  <c r="X275" i="11"/>
  <c r="Y275" i="11" s="1"/>
  <c r="X274" i="11"/>
  <c r="Y274" i="11" s="1"/>
  <c r="Q274" i="11"/>
  <c r="X273" i="11"/>
  <c r="Y273" i="11" s="1"/>
  <c r="X272" i="11"/>
  <c r="Y272" i="11" s="1"/>
  <c r="X271" i="11"/>
  <c r="Y271" i="11" s="1"/>
  <c r="X270" i="11"/>
  <c r="Y270" i="11" s="1"/>
  <c r="Q270" i="11"/>
  <c r="X269" i="11"/>
  <c r="Q269" i="11"/>
  <c r="X268" i="11"/>
  <c r="Y268" i="11" s="1"/>
  <c r="X267" i="11"/>
  <c r="Y267" i="11" s="1"/>
  <c r="X266" i="11"/>
  <c r="Y266" i="11" s="1"/>
  <c r="Q266" i="11"/>
  <c r="X265" i="11"/>
  <c r="Y265" i="11" s="1"/>
  <c r="X264" i="11"/>
  <c r="Y264" i="11" s="1"/>
  <c r="X263" i="11"/>
  <c r="Y263" i="11" s="1"/>
  <c r="X262" i="11"/>
  <c r="Y262" i="11" s="1"/>
  <c r="Q262" i="11"/>
  <c r="X261" i="11"/>
  <c r="Q261" i="11"/>
  <c r="X260" i="11"/>
  <c r="Y260" i="11" s="1"/>
  <c r="X259" i="11"/>
  <c r="Y259" i="11" s="1"/>
  <c r="X258" i="11"/>
  <c r="Y258" i="11" s="1"/>
  <c r="X257" i="11"/>
  <c r="Y257" i="11" s="1"/>
  <c r="Q257" i="11"/>
  <c r="X256" i="11"/>
  <c r="Y256" i="11" s="1"/>
  <c r="X255" i="11"/>
  <c r="Y255" i="11" s="1"/>
  <c r="X254" i="11"/>
  <c r="Y254" i="11" s="1"/>
  <c r="X253" i="11"/>
  <c r="Y253" i="11" s="1"/>
  <c r="X252" i="11"/>
  <c r="Y252" i="11" s="1"/>
  <c r="X251" i="11"/>
  <c r="Y251" i="11" s="1"/>
  <c r="X250" i="11"/>
  <c r="Y250" i="11" s="1"/>
  <c r="Q250" i="11"/>
  <c r="X249" i="11"/>
  <c r="Y249" i="11" s="1"/>
  <c r="Q249" i="11"/>
  <c r="X248" i="11"/>
  <c r="Y248" i="11" s="1"/>
  <c r="X247" i="11"/>
  <c r="Y247" i="11" s="1"/>
  <c r="X246" i="11"/>
  <c r="Y246" i="11" s="1"/>
  <c r="X245" i="11"/>
  <c r="Q245" i="11"/>
  <c r="X244" i="11"/>
  <c r="Y244" i="11" s="1"/>
  <c r="X243" i="11"/>
  <c r="Y243" i="11" s="1"/>
  <c r="X242" i="11"/>
  <c r="Y242" i="11" s="1"/>
  <c r="X241" i="11"/>
  <c r="Y241" i="11" s="1"/>
  <c r="Q241" i="11"/>
  <c r="X240" i="11"/>
  <c r="Q240" i="11"/>
  <c r="X239" i="11"/>
  <c r="Y239" i="11" s="1"/>
  <c r="X238" i="11"/>
  <c r="Y238" i="11" s="1"/>
  <c r="X237" i="11"/>
  <c r="Y237" i="11" s="1"/>
  <c r="X236" i="11"/>
  <c r="Q236" i="11"/>
  <c r="X235" i="11"/>
  <c r="Y235" i="11" s="1"/>
  <c r="X234" i="11"/>
  <c r="Y234" i="11" s="1"/>
  <c r="Q234" i="11"/>
  <c r="X233" i="11"/>
  <c r="Y233" i="11" s="1"/>
  <c r="X232" i="11"/>
  <c r="Y232" i="11" s="1"/>
  <c r="Q232" i="11"/>
  <c r="X231" i="11"/>
  <c r="Y231" i="11" s="1"/>
  <c r="X230" i="11"/>
  <c r="Y230" i="11" s="1"/>
  <c r="X229" i="11"/>
  <c r="Y229" i="11" s="1"/>
  <c r="X228" i="11"/>
  <c r="Y228" i="11" s="1"/>
  <c r="Q228" i="11"/>
  <c r="X227" i="11"/>
  <c r="Y227" i="11" s="1"/>
  <c r="X226" i="11"/>
  <c r="Y226" i="11" s="1"/>
  <c r="Q226" i="11"/>
  <c r="X225" i="11"/>
  <c r="Y225" i="11" s="1"/>
  <c r="Q225" i="11"/>
  <c r="X224" i="11"/>
  <c r="Y224" i="11" s="1"/>
  <c r="Q224" i="11"/>
  <c r="X223" i="11"/>
  <c r="Y223" i="11" s="1"/>
  <c r="X222" i="11"/>
  <c r="Y222" i="11" s="1"/>
  <c r="X221" i="11"/>
  <c r="Y221" i="11" s="1"/>
  <c r="Q221" i="11"/>
  <c r="X220" i="11"/>
  <c r="Y220" i="11" s="1"/>
  <c r="Q220" i="11"/>
  <c r="X219" i="11"/>
  <c r="Y219" i="11" s="1"/>
  <c r="X218" i="11"/>
  <c r="Y218" i="11" s="1"/>
  <c r="X217" i="11"/>
  <c r="Y217" i="11" s="1"/>
  <c r="Q217" i="11"/>
  <c r="X216" i="11"/>
  <c r="Y216" i="11" s="1"/>
  <c r="Q216" i="11"/>
  <c r="X215" i="11"/>
  <c r="Y215" i="11" s="1"/>
  <c r="Q215" i="11"/>
  <c r="X214" i="11"/>
  <c r="Y214" i="11" s="1"/>
  <c r="X213" i="11"/>
  <c r="Y213" i="11" s="1"/>
  <c r="Q213" i="11"/>
  <c r="X212" i="11"/>
  <c r="Y212" i="11" s="1"/>
  <c r="Q212" i="11"/>
  <c r="X211" i="11"/>
  <c r="Y211" i="11" s="1"/>
  <c r="Q211" i="11"/>
  <c r="X210" i="11"/>
  <c r="Y210" i="11" s="1"/>
  <c r="Q210" i="11"/>
  <c r="X209" i="11"/>
  <c r="Y209" i="11" s="1"/>
  <c r="X208" i="11"/>
  <c r="Y208" i="11" s="1"/>
  <c r="Q208" i="11"/>
  <c r="X207" i="11"/>
  <c r="Y207" i="11" s="1"/>
  <c r="Q207" i="11"/>
  <c r="X206" i="11"/>
  <c r="Q206" i="11"/>
  <c r="X205" i="11"/>
  <c r="Y205" i="11" s="1"/>
  <c r="X204" i="11"/>
  <c r="Y204" i="11" s="1"/>
  <c r="Q204" i="11"/>
  <c r="X203" i="11"/>
  <c r="Y203" i="11" s="1"/>
  <c r="Q203" i="11"/>
  <c r="X202" i="11"/>
  <c r="Y202" i="11" s="1"/>
  <c r="X201" i="11"/>
  <c r="Y201" i="11" s="1"/>
  <c r="Q201" i="11"/>
  <c r="X200" i="11"/>
  <c r="Y200" i="11" s="1"/>
  <c r="Q200" i="11"/>
  <c r="X199" i="11"/>
  <c r="Y199" i="11" s="1"/>
  <c r="Q199" i="11"/>
  <c r="X198" i="11"/>
  <c r="Y198" i="11" s="1"/>
  <c r="X197" i="11"/>
  <c r="Y197" i="11" s="1"/>
  <c r="Q197" i="11"/>
  <c r="X196" i="11"/>
  <c r="Q196" i="11"/>
  <c r="X195" i="11"/>
  <c r="Y195" i="11" s="1"/>
  <c r="Q195" i="11"/>
  <c r="X194" i="11"/>
  <c r="Y194" i="11" s="1"/>
  <c r="X193" i="11"/>
  <c r="Y193" i="11" s="1"/>
  <c r="X192" i="11"/>
  <c r="Y192" i="11" s="1"/>
  <c r="Q192" i="11"/>
  <c r="X191" i="11"/>
  <c r="Y191" i="11" s="1"/>
  <c r="Q191" i="11"/>
  <c r="X190" i="11"/>
  <c r="Y190" i="11" s="1"/>
  <c r="X189" i="11"/>
  <c r="Y189" i="11" s="1"/>
  <c r="Q189" i="11"/>
  <c r="X188" i="11"/>
  <c r="Y188" i="11" s="1"/>
  <c r="Q188" i="11"/>
  <c r="X187" i="11"/>
  <c r="Y187" i="11" s="1"/>
  <c r="Q187" i="11"/>
  <c r="X186" i="11"/>
  <c r="Q186" i="11"/>
  <c r="X185" i="11"/>
  <c r="Y185" i="11" s="1"/>
  <c r="Q185" i="11"/>
  <c r="X184" i="11"/>
  <c r="Y184" i="11" s="1"/>
  <c r="Q184" i="11"/>
  <c r="X183" i="11"/>
  <c r="Y183" i="11" s="1"/>
  <c r="Q183" i="11"/>
  <c r="X182" i="11"/>
  <c r="Q182" i="11"/>
  <c r="X181" i="11"/>
  <c r="Y181" i="11" s="1"/>
  <c r="Q181" i="11"/>
  <c r="X180" i="11"/>
  <c r="Y180" i="11" s="1"/>
  <c r="Q180" i="11"/>
  <c r="X179" i="11"/>
  <c r="Y179" i="11" s="1"/>
  <c r="Q179" i="11"/>
  <c r="X178" i="11"/>
  <c r="Q178" i="11"/>
  <c r="X177" i="11"/>
  <c r="Y177" i="11" s="1"/>
  <c r="Q177" i="11"/>
  <c r="X176" i="11"/>
  <c r="Y176" i="11" s="1"/>
  <c r="Q176" i="11"/>
  <c r="X175" i="11"/>
  <c r="Y175" i="11" s="1"/>
  <c r="Q175" i="11"/>
  <c r="X174" i="11"/>
  <c r="Q174" i="11"/>
  <c r="X173" i="11"/>
  <c r="Y173" i="11" s="1"/>
  <c r="Q173" i="11"/>
  <c r="X172" i="11"/>
  <c r="Y172" i="11" s="1"/>
  <c r="Q172" i="11"/>
  <c r="X171" i="11"/>
  <c r="Y171" i="11" s="1"/>
  <c r="Q171" i="11"/>
  <c r="X170" i="11"/>
  <c r="Q170" i="11"/>
  <c r="X169" i="11"/>
  <c r="Y169" i="11" s="1"/>
  <c r="Q169" i="11"/>
  <c r="X168" i="11"/>
  <c r="Y168" i="11" s="1"/>
  <c r="Q168" i="11"/>
  <c r="X167" i="11"/>
  <c r="Y167" i="11" s="1"/>
  <c r="Q167" i="11"/>
  <c r="X166" i="11"/>
  <c r="Q166" i="11"/>
  <c r="X165" i="11"/>
  <c r="Y165" i="11" s="1"/>
  <c r="Q165" i="11"/>
  <c r="X164" i="11"/>
  <c r="Y164" i="11" s="1"/>
  <c r="Q164" i="11"/>
  <c r="X163" i="11"/>
  <c r="Y163" i="11" s="1"/>
  <c r="Q163" i="11"/>
  <c r="X162" i="11"/>
  <c r="Q162" i="11"/>
  <c r="X161" i="11"/>
  <c r="Y161" i="11" s="1"/>
  <c r="Q161" i="11"/>
  <c r="X160" i="11"/>
  <c r="Y160" i="11" s="1"/>
  <c r="Q160" i="11"/>
  <c r="X159" i="11"/>
  <c r="Y159" i="11" s="1"/>
  <c r="Q159" i="11"/>
  <c r="X158" i="11"/>
  <c r="Q158" i="11"/>
  <c r="X157" i="11"/>
  <c r="Y157" i="11" s="1"/>
  <c r="Q157" i="11"/>
  <c r="X156" i="11"/>
  <c r="Y156" i="11" s="1"/>
  <c r="Q156" i="11"/>
  <c r="X155" i="11"/>
  <c r="Y155" i="11" s="1"/>
  <c r="Q155" i="11"/>
  <c r="X154" i="11"/>
  <c r="Q154" i="11"/>
  <c r="X153" i="11"/>
  <c r="Y153" i="11" s="1"/>
  <c r="X152" i="11"/>
  <c r="Y152" i="11" s="1"/>
  <c r="Q152" i="11"/>
  <c r="X151" i="11"/>
  <c r="Y151" i="11" s="1"/>
  <c r="Q151" i="11"/>
  <c r="X150" i="11"/>
  <c r="Q150" i="11"/>
  <c r="X149" i="11"/>
  <c r="Y149" i="11" s="1"/>
  <c r="X148" i="11"/>
  <c r="Y148" i="11" s="1"/>
  <c r="Q148" i="11"/>
  <c r="X147" i="11"/>
  <c r="Y147" i="11" s="1"/>
  <c r="Q147" i="11"/>
  <c r="X146" i="11"/>
  <c r="Q146" i="11"/>
  <c r="X145" i="11"/>
  <c r="Y145" i="11" s="1"/>
  <c r="X144" i="11"/>
  <c r="Y144" i="11" s="1"/>
  <c r="Q144" i="11"/>
  <c r="X143" i="11"/>
  <c r="Y143" i="11" s="1"/>
  <c r="Q143" i="11"/>
  <c r="X142" i="11"/>
  <c r="Q142" i="11"/>
  <c r="X141" i="11"/>
  <c r="Y141" i="11" s="1"/>
  <c r="X140" i="11"/>
  <c r="Y140" i="11" s="1"/>
  <c r="Q140" i="11"/>
  <c r="X139" i="11"/>
  <c r="Y139" i="11" s="1"/>
  <c r="Q139" i="11"/>
  <c r="X138" i="11"/>
  <c r="Y138" i="11" s="1"/>
  <c r="Q138" i="11"/>
  <c r="X137" i="11"/>
  <c r="Y137" i="11" s="1"/>
  <c r="X136" i="11"/>
  <c r="Y136" i="11" s="1"/>
  <c r="X135" i="11"/>
  <c r="Y135" i="11" s="1"/>
  <c r="Q135" i="11"/>
  <c r="X134" i="11"/>
  <c r="Q134" i="11"/>
  <c r="X133" i="11"/>
  <c r="Y133" i="11" s="1"/>
  <c r="X132" i="11"/>
  <c r="Y132" i="11" s="1"/>
  <c r="X131" i="11"/>
  <c r="Y131" i="11" s="1"/>
  <c r="X130" i="11"/>
  <c r="Q130" i="11"/>
  <c r="X129" i="11"/>
  <c r="Y129" i="11" s="1"/>
  <c r="X128" i="11"/>
  <c r="Y128" i="11" s="1"/>
  <c r="Q128" i="11"/>
  <c r="X127" i="11"/>
  <c r="Y127" i="11" s="1"/>
  <c r="Q127" i="11"/>
  <c r="X126" i="11"/>
  <c r="Q126" i="11"/>
  <c r="X125" i="11"/>
  <c r="Y125" i="11" s="1"/>
  <c r="X124" i="11"/>
  <c r="Y124" i="11" s="1"/>
  <c r="X123" i="11"/>
  <c r="Y123" i="11" s="1"/>
  <c r="Q123" i="11"/>
  <c r="X122" i="11"/>
  <c r="Q122" i="11"/>
  <c r="X121" i="11"/>
  <c r="Y121" i="11" s="1"/>
  <c r="X120" i="11"/>
  <c r="Y120" i="11" s="1"/>
  <c r="X119" i="11"/>
  <c r="Y119" i="11" s="1"/>
  <c r="Q119" i="11"/>
  <c r="X118" i="11"/>
  <c r="Q118" i="11"/>
  <c r="X117" i="11"/>
  <c r="Y117" i="11" s="1"/>
  <c r="X116" i="11"/>
  <c r="Y116" i="11" s="1"/>
  <c r="X115" i="11"/>
  <c r="Y115" i="11" s="1"/>
  <c r="X114" i="11"/>
  <c r="Q114" i="11"/>
  <c r="X113" i="11"/>
  <c r="Y113" i="11" s="1"/>
  <c r="X112" i="11"/>
  <c r="Y112" i="11" s="1"/>
  <c r="Q112" i="11"/>
  <c r="X111" i="11"/>
  <c r="Y111" i="11" s="1"/>
  <c r="Q111" i="11"/>
  <c r="X110" i="11"/>
  <c r="Q110" i="11"/>
  <c r="X109" i="11"/>
  <c r="Y109" i="11" s="1"/>
  <c r="X108" i="11"/>
  <c r="Y108" i="11" s="1"/>
  <c r="X107" i="11"/>
  <c r="Y107" i="11" s="1"/>
  <c r="Q107" i="11"/>
  <c r="X106" i="11"/>
  <c r="Q106" i="11"/>
  <c r="X105" i="11"/>
  <c r="Y105" i="11" s="1"/>
  <c r="X104" i="11"/>
  <c r="Y104" i="11" s="1"/>
  <c r="X103" i="11"/>
  <c r="Y103" i="11" s="1"/>
  <c r="Q103" i="11"/>
  <c r="X102" i="11"/>
  <c r="Q102" i="11"/>
  <c r="X101" i="11"/>
  <c r="Y101" i="11" s="1"/>
  <c r="X100" i="11"/>
  <c r="Y100" i="11" s="1"/>
  <c r="X99" i="11"/>
  <c r="Y99" i="11" s="1"/>
  <c r="X98" i="11"/>
  <c r="Q98" i="11"/>
  <c r="X97" i="11"/>
  <c r="Y97" i="11" s="1"/>
  <c r="X96" i="11"/>
  <c r="Y96" i="11" s="1"/>
  <c r="X95" i="11"/>
  <c r="Y95" i="11" s="1"/>
  <c r="Q95" i="11"/>
  <c r="X94" i="11"/>
  <c r="Q94" i="11"/>
  <c r="X93" i="11"/>
  <c r="Y93" i="11" s="1"/>
  <c r="X92" i="11"/>
  <c r="Y92" i="11" s="1"/>
  <c r="Q92" i="11"/>
  <c r="X91" i="11"/>
  <c r="Q91" i="11"/>
  <c r="X90" i="11"/>
  <c r="Q90" i="11"/>
  <c r="X89" i="11"/>
  <c r="Y89" i="11" s="1"/>
  <c r="X88" i="11"/>
  <c r="Y88" i="11" s="1"/>
  <c r="X87" i="11"/>
  <c r="Y87" i="11" s="1"/>
  <c r="Q87" i="11"/>
  <c r="X86" i="11"/>
  <c r="Q86" i="11"/>
  <c r="X85" i="11"/>
  <c r="Y85" i="11" s="1"/>
  <c r="X84" i="11"/>
  <c r="Y84" i="11" s="1"/>
  <c r="X83" i="11"/>
  <c r="Y83" i="11" s="1"/>
  <c r="Q83" i="11"/>
  <c r="X82" i="11"/>
  <c r="Q82" i="11"/>
  <c r="X81" i="11"/>
  <c r="Y81" i="11" s="1"/>
  <c r="X80" i="11"/>
  <c r="Y80" i="11" s="1"/>
  <c r="X79" i="11"/>
  <c r="Y79" i="11" s="1"/>
  <c r="Q79" i="11"/>
  <c r="X78" i="11"/>
  <c r="Q78" i="11"/>
  <c r="X77" i="11"/>
  <c r="Y77" i="11" s="1"/>
  <c r="X76" i="11"/>
  <c r="Y76" i="11" s="1"/>
  <c r="Q76" i="11"/>
  <c r="X75" i="11"/>
  <c r="Y75" i="11" s="1"/>
  <c r="Q75" i="11"/>
  <c r="X74" i="11"/>
  <c r="Q74" i="11"/>
  <c r="X73" i="11"/>
  <c r="Y73" i="11" s="1"/>
  <c r="X72" i="11"/>
  <c r="Y72" i="11" s="1"/>
  <c r="X71" i="11"/>
  <c r="Y71" i="11" s="1"/>
  <c r="Q71" i="11"/>
  <c r="X70" i="11"/>
  <c r="Y70" i="11" s="1"/>
  <c r="Q70" i="11"/>
  <c r="X69" i="11"/>
  <c r="Y69" i="11" s="1"/>
  <c r="X68" i="11"/>
  <c r="Y68" i="11" s="1"/>
  <c r="X67" i="11"/>
  <c r="Y67" i="11" s="1"/>
  <c r="Q67" i="11"/>
  <c r="X66" i="11"/>
  <c r="Y66" i="11" s="1"/>
  <c r="X65" i="11"/>
  <c r="Y65" i="11" s="1"/>
  <c r="X64" i="11"/>
  <c r="Y64" i="11" s="1"/>
  <c r="Q64" i="11"/>
  <c r="X63" i="11"/>
  <c r="Y63" i="11" s="1"/>
  <c r="Q63" i="11"/>
  <c r="X62" i="11"/>
  <c r="Y62" i="11" s="1"/>
  <c r="X61" i="11"/>
  <c r="Y61" i="11" s="1"/>
  <c r="X60" i="11"/>
  <c r="Y60" i="11" s="1"/>
  <c r="Q60" i="11"/>
  <c r="X59" i="11"/>
  <c r="Y59" i="11" s="1"/>
  <c r="Q59" i="11"/>
  <c r="X58" i="11"/>
  <c r="Y58" i="11" s="1"/>
  <c r="Q58" i="11"/>
  <c r="X57" i="11"/>
  <c r="Y57" i="11" s="1"/>
  <c r="Q57" i="11"/>
  <c r="X56" i="11"/>
  <c r="Y56" i="11" s="1"/>
  <c r="X55" i="11"/>
  <c r="Y55" i="11" s="1"/>
  <c r="Q55" i="11"/>
  <c r="X54" i="11"/>
  <c r="Y54" i="11" s="1"/>
  <c r="X53" i="11"/>
  <c r="Y53" i="11" s="1"/>
  <c r="X52" i="11"/>
  <c r="Y52" i="11" s="1"/>
  <c r="X51" i="11"/>
  <c r="Y51" i="11" s="1"/>
  <c r="Q51" i="11"/>
  <c r="X50" i="11"/>
  <c r="Y50" i="11" s="1"/>
  <c r="X49" i="11"/>
  <c r="Y49" i="11" s="1"/>
  <c r="X48" i="11"/>
  <c r="Y48" i="11" s="1"/>
  <c r="Q48" i="11"/>
  <c r="X47" i="11"/>
  <c r="Y47" i="11" s="1"/>
  <c r="Q47" i="11"/>
  <c r="X46" i="11"/>
  <c r="Y46" i="11" s="1"/>
  <c r="X45" i="11"/>
  <c r="Y45" i="11" s="1"/>
  <c r="X44" i="11"/>
  <c r="Y44" i="11" s="1"/>
  <c r="Q44" i="11"/>
  <c r="X43" i="11"/>
  <c r="Y43" i="11" s="1"/>
  <c r="Q43" i="11"/>
  <c r="X42" i="11"/>
  <c r="Y42" i="11" s="1"/>
  <c r="Q42" i="11"/>
  <c r="X41" i="11"/>
  <c r="Y41" i="11" s="1"/>
  <c r="Q41" i="11"/>
  <c r="X40" i="11"/>
  <c r="Y40" i="11" s="1"/>
  <c r="X39" i="11"/>
  <c r="Y39" i="11" s="1"/>
  <c r="Q39" i="11"/>
  <c r="X38" i="11"/>
  <c r="Y38" i="11" s="1"/>
  <c r="Q38" i="11"/>
  <c r="X37" i="11"/>
  <c r="Y37" i="11" s="1"/>
  <c r="X36" i="11"/>
  <c r="Y36" i="11" s="1"/>
  <c r="Q36" i="11"/>
  <c r="X35" i="11"/>
  <c r="Y35" i="11" s="1"/>
  <c r="X34" i="11"/>
  <c r="Y34" i="11" s="1"/>
  <c r="X33" i="11"/>
  <c r="Y33" i="11" s="1"/>
  <c r="Q33" i="11"/>
  <c r="X32" i="11"/>
  <c r="Y32" i="11" s="1"/>
  <c r="Q32" i="11"/>
  <c r="X31" i="11"/>
  <c r="Y31" i="11" s="1"/>
  <c r="X30" i="11"/>
  <c r="Y30" i="11" s="1"/>
  <c r="X29" i="11"/>
  <c r="Y29" i="11" s="1"/>
  <c r="Q29" i="11"/>
  <c r="X28" i="11"/>
  <c r="Y28" i="11" s="1"/>
  <c r="Q28" i="11"/>
  <c r="X27" i="11"/>
  <c r="Y27" i="11" s="1"/>
  <c r="Q27" i="11"/>
  <c r="X26" i="11"/>
  <c r="Y26" i="11" s="1"/>
  <c r="X25" i="11"/>
  <c r="Y25" i="11" s="1"/>
  <c r="X24" i="11"/>
  <c r="Y24" i="11" s="1"/>
  <c r="Q24" i="11"/>
  <c r="X23" i="11"/>
  <c r="Y23" i="11" s="1"/>
  <c r="X22" i="11"/>
  <c r="Y22" i="11" s="1"/>
  <c r="X21" i="11"/>
  <c r="Y21" i="11" s="1"/>
  <c r="X20" i="11"/>
  <c r="Y20" i="11" s="1"/>
  <c r="Q20" i="11"/>
  <c r="X19" i="11"/>
  <c r="Y19" i="11" s="1"/>
  <c r="X18" i="11"/>
  <c r="Y18" i="11" s="1"/>
  <c r="X17" i="11"/>
  <c r="Y17" i="11" s="1"/>
  <c r="X16" i="11"/>
  <c r="Y16" i="11" s="1"/>
  <c r="Q16" i="11"/>
  <c r="X15" i="11"/>
  <c r="Y15" i="11" s="1"/>
  <c r="Q15" i="11"/>
  <c r="X14" i="11"/>
  <c r="Y14" i="11" s="1"/>
  <c r="X13" i="11"/>
  <c r="Y13" i="11" s="1"/>
  <c r="X12" i="11"/>
  <c r="Y12" i="11" s="1"/>
  <c r="Q12" i="11"/>
  <c r="X11" i="11"/>
  <c r="Y11" i="11" s="1"/>
  <c r="Q11" i="11"/>
  <c r="X10" i="11"/>
  <c r="Y10" i="11" s="1"/>
  <c r="X9" i="11"/>
  <c r="Q8" i="11"/>
  <c r="W7" i="11"/>
  <c r="V7" i="11"/>
  <c r="U7" i="11"/>
  <c r="T7" i="11"/>
  <c r="S7" i="11"/>
  <c r="R7" i="11"/>
  <c r="AH310" i="9"/>
  <c r="AF310" i="9"/>
  <c r="AE310" i="9"/>
  <c r="AD310" i="9"/>
  <c r="AB310" i="9"/>
  <c r="AH309" i="9"/>
  <c r="AF309" i="9"/>
  <c r="AE309" i="9"/>
  <c r="AD309" i="9"/>
  <c r="AB309" i="9"/>
  <c r="AH308" i="9"/>
  <c r="AF308" i="9"/>
  <c r="AE308" i="9"/>
  <c r="AD308" i="9"/>
  <c r="AB308" i="9"/>
  <c r="AH307" i="9"/>
  <c r="AF307" i="9"/>
  <c r="AE307" i="9"/>
  <c r="AD307" i="9"/>
  <c r="AB307" i="9"/>
  <c r="AH306" i="9"/>
  <c r="AF306" i="9"/>
  <c r="AE306" i="9"/>
  <c r="AD306" i="9"/>
  <c r="AB306" i="9"/>
  <c r="AH305" i="9"/>
  <c r="AF305" i="9"/>
  <c r="AE305" i="9"/>
  <c r="AD305" i="9"/>
  <c r="AB305" i="9"/>
  <c r="AH304" i="9"/>
  <c r="AF304" i="9"/>
  <c r="AE304" i="9"/>
  <c r="AD304" i="9"/>
  <c r="AB304" i="9"/>
  <c r="AH303" i="9"/>
  <c r="AF303" i="9"/>
  <c r="AE303" i="9"/>
  <c r="AD303" i="9"/>
  <c r="AB303" i="9"/>
  <c r="AH302" i="9"/>
  <c r="AF302" i="9"/>
  <c r="AE302" i="9"/>
  <c r="AD302" i="9"/>
  <c r="AB302" i="9"/>
  <c r="AH301" i="9"/>
  <c r="AF301" i="9"/>
  <c r="AE301" i="9"/>
  <c r="AD301" i="9"/>
  <c r="AB301" i="9"/>
  <c r="AH300" i="9"/>
  <c r="AF300" i="9"/>
  <c r="AE300" i="9"/>
  <c r="AD300" i="9"/>
  <c r="AB300" i="9"/>
  <c r="AH299" i="9"/>
  <c r="AF299" i="9"/>
  <c r="AE299" i="9"/>
  <c r="AD299" i="9"/>
  <c r="AB299" i="9"/>
  <c r="AH298" i="9"/>
  <c r="AF298" i="9"/>
  <c r="AE298" i="9"/>
  <c r="AD298" i="9"/>
  <c r="AB298" i="9"/>
  <c r="AH297" i="9"/>
  <c r="AF297" i="9"/>
  <c r="AE297" i="9"/>
  <c r="AD297" i="9"/>
  <c r="AB297" i="9"/>
  <c r="AH296" i="9"/>
  <c r="AF296" i="9"/>
  <c r="AE296" i="9"/>
  <c r="AD296" i="9"/>
  <c r="AB296" i="9"/>
  <c r="AH295" i="9"/>
  <c r="AF295" i="9"/>
  <c r="AE295" i="9"/>
  <c r="AD295" i="9"/>
  <c r="AB295" i="9"/>
  <c r="AH294" i="9"/>
  <c r="AF294" i="9"/>
  <c r="AE294" i="9"/>
  <c r="AD294" i="9"/>
  <c r="AB294" i="9"/>
  <c r="AH293" i="9"/>
  <c r="AF293" i="9"/>
  <c r="AE293" i="9"/>
  <c r="AD293" i="9"/>
  <c r="AB293" i="9"/>
  <c r="AH292" i="9"/>
  <c r="AF292" i="9"/>
  <c r="AE292" i="9"/>
  <c r="AD292" i="9"/>
  <c r="AB292" i="9"/>
  <c r="AH291" i="9"/>
  <c r="AF291" i="9"/>
  <c r="AE291" i="9"/>
  <c r="AD291" i="9"/>
  <c r="AB291" i="9"/>
  <c r="AH290" i="9"/>
  <c r="AF290" i="9"/>
  <c r="AE290" i="9"/>
  <c r="AD290" i="9"/>
  <c r="AB290" i="9"/>
  <c r="AH289" i="9"/>
  <c r="AF289" i="9"/>
  <c r="AE289" i="9"/>
  <c r="AD289" i="9"/>
  <c r="AB289" i="9"/>
  <c r="AH288" i="9"/>
  <c r="AF288" i="9"/>
  <c r="AE288" i="9"/>
  <c r="AD288" i="9"/>
  <c r="AB288" i="9"/>
  <c r="AH287" i="9"/>
  <c r="AF287" i="9"/>
  <c r="AE287" i="9"/>
  <c r="AD287" i="9"/>
  <c r="AB287" i="9"/>
  <c r="AH286" i="9"/>
  <c r="AF286" i="9"/>
  <c r="AE286" i="9"/>
  <c r="AD286" i="9"/>
  <c r="AB286" i="9"/>
  <c r="AH285" i="9"/>
  <c r="AF285" i="9"/>
  <c r="AE285" i="9"/>
  <c r="AD285" i="9"/>
  <c r="AB285" i="9"/>
  <c r="AH284" i="9"/>
  <c r="AF284" i="9"/>
  <c r="AE284" i="9"/>
  <c r="AD284" i="9"/>
  <c r="AB284" i="9"/>
  <c r="AH283" i="9"/>
  <c r="AF283" i="9"/>
  <c r="AE283" i="9"/>
  <c r="AD283" i="9"/>
  <c r="AB283" i="9"/>
  <c r="AH282" i="9"/>
  <c r="AF282" i="9"/>
  <c r="AE282" i="9"/>
  <c r="AD282" i="9"/>
  <c r="AB282" i="9"/>
  <c r="AH281" i="9"/>
  <c r="AF281" i="9"/>
  <c r="AE281" i="9"/>
  <c r="AD281" i="9"/>
  <c r="AB281" i="9"/>
  <c r="AH280" i="9"/>
  <c r="AF280" i="9"/>
  <c r="AE280" i="9"/>
  <c r="AD280" i="9"/>
  <c r="AB280" i="9"/>
  <c r="AH279" i="9"/>
  <c r="AF279" i="9"/>
  <c r="AE279" i="9"/>
  <c r="AD279" i="9"/>
  <c r="AB279" i="9"/>
  <c r="AH278" i="9"/>
  <c r="AF278" i="9"/>
  <c r="AE278" i="9"/>
  <c r="AD278" i="9"/>
  <c r="AB278" i="9"/>
  <c r="AH277" i="9"/>
  <c r="AF277" i="9"/>
  <c r="AE277" i="9"/>
  <c r="AD277" i="9"/>
  <c r="AB277" i="9"/>
  <c r="AH276" i="9"/>
  <c r="AF276" i="9"/>
  <c r="AE276" i="9"/>
  <c r="AD276" i="9"/>
  <c r="AB276" i="9"/>
  <c r="AH275" i="9"/>
  <c r="AF275" i="9"/>
  <c r="AE275" i="9"/>
  <c r="AD275" i="9"/>
  <c r="AB275" i="9"/>
  <c r="AH274" i="9"/>
  <c r="AF274" i="9"/>
  <c r="AE274" i="9"/>
  <c r="AD274" i="9"/>
  <c r="AB274" i="9"/>
  <c r="AH273" i="9"/>
  <c r="AF273" i="9"/>
  <c r="AE273" i="9"/>
  <c r="AD273" i="9"/>
  <c r="AB273" i="9"/>
  <c r="AH272" i="9"/>
  <c r="AF272" i="9"/>
  <c r="AE272" i="9"/>
  <c r="AD272" i="9"/>
  <c r="AB272" i="9"/>
  <c r="AH271" i="9"/>
  <c r="AF271" i="9"/>
  <c r="AE271" i="9"/>
  <c r="AD271" i="9"/>
  <c r="AB271" i="9"/>
  <c r="AH270" i="9"/>
  <c r="AF270" i="9"/>
  <c r="AE270" i="9"/>
  <c r="AD270" i="9"/>
  <c r="AB270" i="9"/>
  <c r="AH269" i="9"/>
  <c r="AF269" i="9"/>
  <c r="AE269" i="9"/>
  <c r="AD269" i="9"/>
  <c r="AB269" i="9"/>
  <c r="AH268" i="9"/>
  <c r="AF268" i="9"/>
  <c r="AE268" i="9"/>
  <c r="AD268" i="9"/>
  <c r="AB268" i="9"/>
  <c r="AH267" i="9"/>
  <c r="AF267" i="9"/>
  <c r="AE267" i="9"/>
  <c r="AD267" i="9"/>
  <c r="AB267" i="9"/>
  <c r="AH266" i="9"/>
  <c r="AF266" i="9"/>
  <c r="AE266" i="9"/>
  <c r="AD266" i="9"/>
  <c r="AB266" i="9"/>
  <c r="AH265" i="9"/>
  <c r="AF265" i="9"/>
  <c r="AE265" i="9"/>
  <c r="AD265" i="9"/>
  <c r="AB265" i="9"/>
  <c r="AH264" i="9"/>
  <c r="AF264" i="9"/>
  <c r="AE264" i="9"/>
  <c r="AD264" i="9"/>
  <c r="AB264" i="9"/>
  <c r="AH263" i="9"/>
  <c r="AF263" i="9"/>
  <c r="AE263" i="9"/>
  <c r="AD263" i="9"/>
  <c r="AB263" i="9"/>
  <c r="AH262" i="9"/>
  <c r="AF262" i="9"/>
  <c r="AE262" i="9"/>
  <c r="AD262" i="9"/>
  <c r="AB262" i="9"/>
  <c r="AH261" i="9"/>
  <c r="AF261" i="9"/>
  <c r="AE261" i="9"/>
  <c r="AD261" i="9"/>
  <c r="AB261" i="9"/>
  <c r="AH260" i="9"/>
  <c r="AF260" i="9"/>
  <c r="AE260" i="9"/>
  <c r="AD260" i="9"/>
  <c r="AB260" i="9"/>
  <c r="AH259" i="9"/>
  <c r="AF259" i="9"/>
  <c r="AE259" i="9"/>
  <c r="AD259" i="9"/>
  <c r="AB259" i="9"/>
  <c r="AH258" i="9"/>
  <c r="AF258" i="9"/>
  <c r="AE258" i="9"/>
  <c r="AD258" i="9"/>
  <c r="AB258" i="9"/>
  <c r="AH257" i="9"/>
  <c r="AF257" i="9"/>
  <c r="AE257" i="9"/>
  <c r="AD257" i="9"/>
  <c r="AB257" i="9"/>
  <c r="AH256" i="9"/>
  <c r="AF256" i="9"/>
  <c r="AE256" i="9"/>
  <c r="AD256" i="9"/>
  <c r="AB256" i="9"/>
  <c r="AH255" i="9"/>
  <c r="AF255" i="9"/>
  <c r="AE255" i="9"/>
  <c r="AD255" i="9"/>
  <c r="AB255" i="9"/>
  <c r="AH254" i="9"/>
  <c r="AF254" i="9"/>
  <c r="AE254" i="9"/>
  <c r="AD254" i="9"/>
  <c r="AB254" i="9"/>
  <c r="AH253" i="9"/>
  <c r="AF253" i="9"/>
  <c r="AE253" i="9"/>
  <c r="AD253" i="9"/>
  <c r="AB253" i="9"/>
  <c r="AH252" i="9"/>
  <c r="AF252" i="9"/>
  <c r="AE252" i="9"/>
  <c r="AD252" i="9"/>
  <c r="AB252" i="9"/>
  <c r="AH251" i="9"/>
  <c r="AF251" i="9"/>
  <c r="AE251" i="9"/>
  <c r="AD251" i="9"/>
  <c r="AB251" i="9"/>
  <c r="AH250" i="9"/>
  <c r="AF250" i="9"/>
  <c r="AE250" i="9"/>
  <c r="AD250" i="9"/>
  <c r="AB250" i="9"/>
  <c r="AH249" i="9"/>
  <c r="AF249" i="9"/>
  <c r="AE249" i="9"/>
  <c r="AD249" i="9"/>
  <c r="AB249" i="9"/>
  <c r="AH248" i="9"/>
  <c r="AF248" i="9"/>
  <c r="AE248" i="9"/>
  <c r="AD248" i="9"/>
  <c r="AB248" i="9"/>
  <c r="AH247" i="9"/>
  <c r="AF247" i="9"/>
  <c r="AE247" i="9"/>
  <c r="AD247" i="9"/>
  <c r="AB247" i="9"/>
  <c r="AH246" i="9"/>
  <c r="AF246" i="9"/>
  <c r="AE246" i="9"/>
  <c r="AD246" i="9"/>
  <c r="AB246" i="9"/>
  <c r="AH245" i="9"/>
  <c r="AF245" i="9"/>
  <c r="AE245" i="9"/>
  <c r="AD245" i="9"/>
  <c r="AB245" i="9"/>
  <c r="AH244" i="9"/>
  <c r="AF244" i="9"/>
  <c r="AE244" i="9"/>
  <c r="AD244" i="9"/>
  <c r="AB244" i="9"/>
  <c r="AH243" i="9"/>
  <c r="AF243" i="9"/>
  <c r="AE243" i="9"/>
  <c r="AD243" i="9"/>
  <c r="AB243" i="9"/>
  <c r="AH242" i="9"/>
  <c r="AF242" i="9"/>
  <c r="AE242" i="9"/>
  <c r="AD242" i="9"/>
  <c r="AB242" i="9"/>
  <c r="AH241" i="9"/>
  <c r="AF241" i="9"/>
  <c r="AE241" i="9"/>
  <c r="AD241" i="9"/>
  <c r="AB241" i="9"/>
  <c r="AH240" i="9"/>
  <c r="AF240" i="9"/>
  <c r="AE240" i="9"/>
  <c r="AD240" i="9"/>
  <c r="AB240" i="9"/>
  <c r="AH239" i="9"/>
  <c r="AF239" i="9"/>
  <c r="AE239" i="9"/>
  <c r="AD239" i="9"/>
  <c r="AB239" i="9"/>
  <c r="AH238" i="9"/>
  <c r="AF238" i="9"/>
  <c r="AE238" i="9"/>
  <c r="AD238" i="9"/>
  <c r="AB238" i="9"/>
  <c r="AH237" i="9"/>
  <c r="AF237" i="9"/>
  <c r="AE237" i="9"/>
  <c r="AD237" i="9"/>
  <c r="AB237" i="9"/>
  <c r="AH236" i="9"/>
  <c r="AF236" i="9"/>
  <c r="AE236" i="9"/>
  <c r="AD236" i="9"/>
  <c r="AB236" i="9"/>
  <c r="AH235" i="9"/>
  <c r="AF235" i="9"/>
  <c r="AE235" i="9"/>
  <c r="AD235" i="9"/>
  <c r="AB235" i="9"/>
  <c r="AH234" i="9"/>
  <c r="AF234" i="9"/>
  <c r="AE234" i="9"/>
  <c r="AD234" i="9"/>
  <c r="AB234" i="9"/>
  <c r="AH233" i="9"/>
  <c r="AF233" i="9"/>
  <c r="AE233" i="9"/>
  <c r="AD233" i="9"/>
  <c r="AB233" i="9"/>
  <c r="AH232" i="9"/>
  <c r="AF232" i="9"/>
  <c r="AE232" i="9"/>
  <c r="AD232" i="9"/>
  <c r="AB232" i="9"/>
  <c r="AH231" i="9"/>
  <c r="AF231" i="9"/>
  <c r="AE231" i="9"/>
  <c r="AD231" i="9"/>
  <c r="AB231" i="9"/>
  <c r="AH230" i="9"/>
  <c r="AF230" i="9"/>
  <c r="AE230" i="9"/>
  <c r="AD230" i="9"/>
  <c r="AB230" i="9"/>
  <c r="AH229" i="9"/>
  <c r="AF229" i="9"/>
  <c r="AE229" i="9"/>
  <c r="AD229" i="9"/>
  <c r="AB229" i="9"/>
  <c r="AH228" i="9"/>
  <c r="AF228" i="9"/>
  <c r="AE228" i="9"/>
  <c r="AD228" i="9"/>
  <c r="AB228" i="9"/>
  <c r="AH227" i="9"/>
  <c r="AF227" i="9"/>
  <c r="AE227" i="9"/>
  <c r="AD227" i="9"/>
  <c r="AB227" i="9"/>
  <c r="AH226" i="9"/>
  <c r="AF226" i="9"/>
  <c r="AE226" i="9"/>
  <c r="AD226" i="9"/>
  <c r="AB226" i="9"/>
  <c r="AH225" i="9"/>
  <c r="AF225" i="9"/>
  <c r="AE225" i="9"/>
  <c r="AD225" i="9"/>
  <c r="AB225" i="9"/>
  <c r="AH224" i="9"/>
  <c r="AF224" i="9"/>
  <c r="AE224" i="9"/>
  <c r="AD224" i="9"/>
  <c r="AB224" i="9"/>
  <c r="AH223" i="9"/>
  <c r="AF223" i="9"/>
  <c r="AE223" i="9"/>
  <c r="AD223" i="9"/>
  <c r="AB223" i="9"/>
  <c r="AH222" i="9"/>
  <c r="AF222" i="9"/>
  <c r="AE222" i="9"/>
  <c r="AD222" i="9"/>
  <c r="AB222" i="9"/>
  <c r="AH221" i="9"/>
  <c r="AF221" i="9"/>
  <c r="AE221" i="9"/>
  <c r="AD221" i="9"/>
  <c r="AB221" i="9"/>
  <c r="AH220" i="9"/>
  <c r="AF220" i="9"/>
  <c r="AE220" i="9"/>
  <c r="AD220" i="9"/>
  <c r="AB220" i="9"/>
  <c r="AH219" i="9"/>
  <c r="AF219" i="9"/>
  <c r="AE219" i="9"/>
  <c r="AD219" i="9"/>
  <c r="AB219" i="9"/>
  <c r="AH218" i="9"/>
  <c r="AF218" i="9"/>
  <c r="AE218" i="9"/>
  <c r="AD218" i="9"/>
  <c r="AB218" i="9"/>
  <c r="AH217" i="9"/>
  <c r="AF217" i="9"/>
  <c r="AE217" i="9"/>
  <c r="AD217" i="9"/>
  <c r="AB217" i="9"/>
  <c r="AH216" i="9"/>
  <c r="AF216" i="9"/>
  <c r="AE216" i="9"/>
  <c r="AD216" i="9"/>
  <c r="AB216" i="9"/>
  <c r="AH215" i="9"/>
  <c r="AF215" i="9"/>
  <c r="AE215" i="9"/>
  <c r="AD215" i="9"/>
  <c r="AB215" i="9"/>
  <c r="AH214" i="9"/>
  <c r="AF214" i="9"/>
  <c r="AE214" i="9"/>
  <c r="AD214" i="9"/>
  <c r="AB214" i="9"/>
  <c r="AH213" i="9"/>
  <c r="AF213" i="9"/>
  <c r="AE213" i="9"/>
  <c r="AD213" i="9"/>
  <c r="AB213" i="9"/>
  <c r="AH212" i="9"/>
  <c r="AF212" i="9"/>
  <c r="AE212" i="9"/>
  <c r="AD212" i="9"/>
  <c r="AB212" i="9"/>
  <c r="AH211" i="9"/>
  <c r="AF211" i="9"/>
  <c r="AE211" i="9"/>
  <c r="AD211" i="9"/>
  <c r="AB211" i="9"/>
  <c r="AH210" i="9"/>
  <c r="AF210" i="9"/>
  <c r="AE210" i="9"/>
  <c r="AD210" i="9"/>
  <c r="AB210" i="9"/>
  <c r="AH209" i="9"/>
  <c r="AF209" i="9"/>
  <c r="AE209" i="9"/>
  <c r="AD209" i="9"/>
  <c r="AB209" i="9"/>
  <c r="AH208" i="9"/>
  <c r="AF208" i="9"/>
  <c r="AE208" i="9"/>
  <c r="AD208" i="9"/>
  <c r="AB208" i="9"/>
  <c r="AH207" i="9"/>
  <c r="AF207" i="9"/>
  <c r="AE207" i="9"/>
  <c r="AD207" i="9"/>
  <c r="AB207" i="9"/>
  <c r="AH206" i="9"/>
  <c r="AF206" i="9"/>
  <c r="AE206" i="9"/>
  <c r="AD206" i="9"/>
  <c r="AB206" i="9"/>
  <c r="AH205" i="9"/>
  <c r="AF205" i="9"/>
  <c r="AE205" i="9"/>
  <c r="AD205" i="9"/>
  <c r="AB205" i="9"/>
  <c r="AH204" i="9"/>
  <c r="AF204" i="9"/>
  <c r="AE204" i="9"/>
  <c r="AD204" i="9"/>
  <c r="AB204" i="9"/>
  <c r="AH203" i="9"/>
  <c r="AF203" i="9"/>
  <c r="AE203" i="9"/>
  <c r="AD203" i="9"/>
  <c r="AB203" i="9"/>
  <c r="AH202" i="9"/>
  <c r="AF202" i="9"/>
  <c r="AE202" i="9"/>
  <c r="AD202" i="9"/>
  <c r="AB202" i="9"/>
  <c r="AH201" i="9"/>
  <c r="AF201" i="9"/>
  <c r="AE201" i="9"/>
  <c r="AD201" i="9"/>
  <c r="AB201" i="9"/>
  <c r="AH200" i="9"/>
  <c r="AF200" i="9"/>
  <c r="AE200" i="9"/>
  <c r="AD200" i="9"/>
  <c r="AB200" i="9"/>
  <c r="AH199" i="9"/>
  <c r="AF199" i="9"/>
  <c r="AE199" i="9"/>
  <c r="AD199" i="9"/>
  <c r="AB199" i="9"/>
  <c r="AH198" i="9"/>
  <c r="AF198" i="9"/>
  <c r="AE198" i="9"/>
  <c r="AD198" i="9"/>
  <c r="AB198" i="9"/>
  <c r="AH197" i="9"/>
  <c r="AF197" i="9"/>
  <c r="AE197" i="9"/>
  <c r="AD197" i="9"/>
  <c r="AB197" i="9"/>
  <c r="AH196" i="9"/>
  <c r="AF196" i="9"/>
  <c r="AE196" i="9"/>
  <c r="AD196" i="9"/>
  <c r="AB196" i="9"/>
  <c r="AH195" i="9"/>
  <c r="AF195" i="9"/>
  <c r="AE195" i="9"/>
  <c r="AD195" i="9"/>
  <c r="AB195" i="9"/>
  <c r="AH194" i="9"/>
  <c r="AF194" i="9"/>
  <c r="AE194" i="9"/>
  <c r="AD194" i="9"/>
  <c r="AB194" i="9"/>
  <c r="AH193" i="9"/>
  <c r="AF193" i="9"/>
  <c r="AE193" i="9"/>
  <c r="AD193" i="9"/>
  <c r="AB193" i="9"/>
  <c r="AH192" i="9"/>
  <c r="AF192" i="9"/>
  <c r="AE192" i="9"/>
  <c r="AD192" i="9"/>
  <c r="AB192" i="9"/>
  <c r="AH191" i="9"/>
  <c r="AF191" i="9"/>
  <c r="AE191" i="9"/>
  <c r="AD191" i="9"/>
  <c r="AB191" i="9"/>
  <c r="AH190" i="9"/>
  <c r="AF190" i="9"/>
  <c r="AE190" i="9"/>
  <c r="AD190" i="9"/>
  <c r="AB190" i="9"/>
  <c r="AH189" i="9"/>
  <c r="AF189" i="9"/>
  <c r="AE189" i="9"/>
  <c r="AD189" i="9"/>
  <c r="AB189" i="9"/>
  <c r="AH188" i="9"/>
  <c r="AF188" i="9"/>
  <c r="AE188" i="9"/>
  <c r="AD188" i="9"/>
  <c r="AB188" i="9"/>
  <c r="AH187" i="9"/>
  <c r="AF187" i="9"/>
  <c r="AE187" i="9"/>
  <c r="AD187" i="9"/>
  <c r="AB187" i="9"/>
  <c r="AH186" i="9"/>
  <c r="AF186" i="9"/>
  <c r="AE186" i="9"/>
  <c r="AD186" i="9"/>
  <c r="AB186" i="9"/>
  <c r="AH185" i="9"/>
  <c r="AF185" i="9"/>
  <c r="AE185" i="9"/>
  <c r="AD185" i="9"/>
  <c r="AB185" i="9"/>
  <c r="AH184" i="9"/>
  <c r="AF184" i="9"/>
  <c r="AE184" i="9"/>
  <c r="AD184" i="9"/>
  <c r="AB184" i="9"/>
  <c r="AH183" i="9"/>
  <c r="AF183" i="9"/>
  <c r="AE183" i="9"/>
  <c r="AD183" i="9"/>
  <c r="AB183" i="9"/>
  <c r="AH182" i="9"/>
  <c r="AF182" i="9"/>
  <c r="AE182" i="9"/>
  <c r="AD182" i="9"/>
  <c r="AB182" i="9"/>
  <c r="AH181" i="9"/>
  <c r="AF181" i="9"/>
  <c r="AE181" i="9"/>
  <c r="AD181" i="9"/>
  <c r="AB181" i="9"/>
  <c r="AH180" i="9"/>
  <c r="AF180" i="9"/>
  <c r="AE180" i="9"/>
  <c r="AD180" i="9"/>
  <c r="AB180" i="9"/>
  <c r="AH179" i="9"/>
  <c r="AF179" i="9"/>
  <c r="AE179" i="9"/>
  <c r="AD179" i="9"/>
  <c r="AB179" i="9"/>
  <c r="AH178" i="9"/>
  <c r="AF178" i="9"/>
  <c r="AE178" i="9"/>
  <c r="AD178" i="9"/>
  <c r="AB178" i="9"/>
  <c r="AH177" i="9"/>
  <c r="AF177" i="9"/>
  <c r="AE177" i="9"/>
  <c r="AD177" i="9"/>
  <c r="AB177" i="9"/>
  <c r="AH176" i="9"/>
  <c r="AF176" i="9"/>
  <c r="AE176" i="9"/>
  <c r="AD176" i="9"/>
  <c r="AB176" i="9"/>
  <c r="AH175" i="9"/>
  <c r="AF175" i="9"/>
  <c r="AE175" i="9"/>
  <c r="AD175" i="9"/>
  <c r="AB175" i="9"/>
  <c r="AH174" i="9"/>
  <c r="AF174" i="9"/>
  <c r="AE174" i="9"/>
  <c r="AD174" i="9"/>
  <c r="AB174" i="9"/>
  <c r="AH173" i="9"/>
  <c r="AF173" i="9"/>
  <c r="AE173" i="9"/>
  <c r="AD173" i="9"/>
  <c r="AB173" i="9"/>
  <c r="AH172" i="9"/>
  <c r="AF172" i="9"/>
  <c r="AE172" i="9"/>
  <c r="AD172" i="9"/>
  <c r="AB172" i="9"/>
  <c r="AH171" i="9"/>
  <c r="AF171" i="9"/>
  <c r="AE171" i="9"/>
  <c r="AD171" i="9"/>
  <c r="AB171" i="9"/>
  <c r="AH170" i="9"/>
  <c r="AF170" i="9"/>
  <c r="AE170" i="9"/>
  <c r="AD170" i="9"/>
  <c r="AB170" i="9"/>
  <c r="AH169" i="9"/>
  <c r="AF169" i="9"/>
  <c r="AE169" i="9"/>
  <c r="AD169" i="9"/>
  <c r="AB169" i="9"/>
  <c r="AH168" i="9"/>
  <c r="AF168" i="9"/>
  <c r="AE168" i="9"/>
  <c r="AD168" i="9"/>
  <c r="AB168" i="9"/>
  <c r="AH167" i="9"/>
  <c r="AF167" i="9"/>
  <c r="AE167" i="9"/>
  <c r="AD167" i="9"/>
  <c r="AB167" i="9"/>
  <c r="AH166" i="9"/>
  <c r="AF166" i="9"/>
  <c r="AE166" i="9"/>
  <c r="AD166" i="9"/>
  <c r="AB166" i="9"/>
  <c r="AH165" i="9"/>
  <c r="AF165" i="9"/>
  <c r="AE165" i="9"/>
  <c r="AD165" i="9"/>
  <c r="AB165" i="9"/>
  <c r="AH164" i="9"/>
  <c r="AF164" i="9"/>
  <c r="AE164" i="9"/>
  <c r="AD164" i="9"/>
  <c r="AB164" i="9"/>
  <c r="AH163" i="9"/>
  <c r="AF163" i="9"/>
  <c r="AE163" i="9"/>
  <c r="AD163" i="9"/>
  <c r="AB163" i="9"/>
  <c r="AH162" i="9"/>
  <c r="AF162" i="9"/>
  <c r="AE162" i="9"/>
  <c r="AD162" i="9"/>
  <c r="AB162" i="9"/>
  <c r="AH161" i="9"/>
  <c r="AF161" i="9"/>
  <c r="AE161" i="9"/>
  <c r="AD161" i="9"/>
  <c r="AB161" i="9"/>
  <c r="AH160" i="9"/>
  <c r="AF160" i="9"/>
  <c r="AE160" i="9"/>
  <c r="AD160" i="9"/>
  <c r="AB160" i="9"/>
  <c r="AH159" i="9"/>
  <c r="AF159" i="9"/>
  <c r="AE159" i="9"/>
  <c r="AD159" i="9"/>
  <c r="AB159" i="9"/>
  <c r="AH158" i="9"/>
  <c r="AF158" i="9"/>
  <c r="AE158" i="9"/>
  <c r="AD158" i="9"/>
  <c r="AB158" i="9"/>
  <c r="AH157" i="9"/>
  <c r="AF157" i="9"/>
  <c r="AE157" i="9"/>
  <c r="AD157" i="9"/>
  <c r="AB157" i="9"/>
  <c r="AH156" i="9"/>
  <c r="AF156" i="9"/>
  <c r="AE156" i="9"/>
  <c r="AD156" i="9"/>
  <c r="AB156" i="9"/>
  <c r="AH155" i="9"/>
  <c r="AF155" i="9"/>
  <c r="AE155" i="9"/>
  <c r="AD155" i="9"/>
  <c r="AB155" i="9"/>
  <c r="AH154" i="9"/>
  <c r="AF154" i="9"/>
  <c r="AE154" i="9"/>
  <c r="AD154" i="9"/>
  <c r="AB154" i="9"/>
  <c r="AH153" i="9"/>
  <c r="AF153" i="9"/>
  <c r="AE153" i="9"/>
  <c r="AD153" i="9"/>
  <c r="AB153" i="9"/>
  <c r="AH152" i="9"/>
  <c r="AF152" i="9"/>
  <c r="AE152" i="9"/>
  <c r="AD152" i="9"/>
  <c r="AB152" i="9"/>
  <c r="AH151" i="9"/>
  <c r="AF151" i="9"/>
  <c r="AE151" i="9"/>
  <c r="AD151" i="9"/>
  <c r="AB151" i="9"/>
  <c r="AH150" i="9"/>
  <c r="AF150" i="9"/>
  <c r="AE150" i="9"/>
  <c r="AD150" i="9"/>
  <c r="AB150" i="9"/>
  <c r="AH149" i="9"/>
  <c r="AF149" i="9"/>
  <c r="AE149" i="9"/>
  <c r="AD149" i="9"/>
  <c r="AB149" i="9"/>
  <c r="AH148" i="9"/>
  <c r="AF148" i="9"/>
  <c r="AE148" i="9"/>
  <c r="AD148" i="9"/>
  <c r="AB148" i="9"/>
  <c r="AH147" i="9"/>
  <c r="AF147" i="9"/>
  <c r="AE147" i="9"/>
  <c r="AD147" i="9"/>
  <c r="AB147" i="9"/>
  <c r="AH146" i="9"/>
  <c r="AF146" i="9"/>
  <c r="AE146" i="9"/>
  <c r="AD146" i="9"/>
  <c r="AB146" i="9"/>
  <c r="AH145" i="9"/>
  <c r="AF145" i="9"/>
  <c r="AE145" i="9"/>
  <c r="AD145" i="9"/>
  <c r="AB145" i="9"/>
  <c r="AH144" i="9"/>
  <c r="AF144" i="9"/>
  <c r="AE144" i="9"/>
  <c r="AD144" i="9"/>
  <c r="AB144" i="9"/>
  <c r="AH143" i="9"/>
  <c r="AF143" i="9"/>
  <c r="AE143" i="9"/>
  <c r="AD143" i="9"/>
  <c r="AB143" i="9"/>
  <c r="AH142" i="9"/>
  <c r="AF142" i="9"/>
  <c r="AE142" i="9"/>
  <c r="AD142" i="9"/>
  <c r="AB142" i="9"/>
  <c r="AH141" i="9"/>
  <c r="AF141" i="9"/>
  <c r="AE141" i="9"/>
  <c r="AD141" i="9"/>
  <c r="AB141" i="9"/>
  <c r="AH140" i="9"/>
  <c r="AF140" i="9"/>
  <c r="AE140" i="9"/>
  <c r="AD140" i="9"/>
  <c r="AB140" i="9"/>
  <c r="AH139" i="9"/>
  <c r="AF139" i="9"/>
  <c r="AE139" i="9"/>
  <c r="AD139" i="9"/>
  <c r="AB139" i="9"/>
  <c r="AH138" i="9"/>
  <c r="AF138" i="9"/>
  <c r="AE138" i="9"/>
  <c r="AD138" i="9"/>
  <c r="AB138" i="9"/>
  <c r="AH137" i="9"/>
  <c r="AF137" i="9"/>
  <c r="AE137" i="9"/>
  <c r="AD137" i="9"/>
  <c r="AB137" i="9"/>
  <c r="AH136" i="9"/>
  <c r="AF136" i="9"/>
  <c r="AE136" i="9"/>
  <c r="AD136" i="9"/>
  <c r="AB136" i="9"/>
  <c r="AH135" i="9"/>
  <c r="AF135" i="9"/>
  <c r="AE135" i="9"/>
  <c r="AD135" i="9"/>
  <c r="AB135" i="9"/>
  <c r="AH134" i="9"/>
  <c r="AF134" i="9"/>
  <c r="AE134" i="9"/>
  <c r="AD134" i="9"/>
  <c r="AB134" i="9"/>
  <c r="AH133" i="9"/>
  <c r="AF133" i="9"/>
  <c r="AE133" i="9"/>
  <c r="AD133" i="9"/>
  <c r="AB133" i="9"/>
  <c r="AH132" i="9"/>
  <c r="AF132" i="9"/>
  <c r="AE132" i="9"/>
  <c r="AD132" i="9"/>
  <c r="AB132" i="9"/>
  <c r="AH131" i="9"/>
  <c r="AF131" i="9"/>
  <c r="AE131" i="9"/>
  <c r="AD131" i="9"/>
  <c r="AB131" i="9"/>
  <c r="AH130" i="9"/>
  <c r="AF130" i="9"/>
  <c r="AE130" i="9"/>
  <c r="AD130" i="9"/>
  <c r="AB130" i="9"/>
  <c r="AH129" i="9"/>
  <c r="AF129" i="9"/>
  <c r="AE129" i="9"/>
  <c r="AD129" i="9"/>
  <c r="AB129" i="9"/>
  <c r="AH128" i="9"/>
  <c r="AF128" i="9"/>
  <c r="AE128" i="9"/>
  <c r="AD128" i="9"/>
  <c r="AB128" i="9"/>
  <c r="AH127" i="9"/>
  <c r="AF127" i="9"/>
  <c r="AE127" i="9"/>
  <c r="AD127" i="9"/>
  <c r="AB127" i="9"/>
  <c r="AH126" i="9"/>
  <c r="AF126" i="9"/>
  <c r="AE126" i="9"/>
  <c r="AD126" i="9"/>
  <c r="AB126" i="9"/>
  <c r="AH125" i="9"/>
  <c r="AF125" i="9"/>
  <c r="AE125" i="9"/>
  <c r="AD125" i="9"/>
  <c r="AB125" i="9"/>
  <c r="AH124" i="9"/>
  <c r="AF124" i="9"/>
  <c r="AE124" i="9"/>
  <c r="AD124" i="9"/>
  <c r="AB124" i="9"/>
  <c r="AH123" i="9"/>
  <c r="AF123" i="9"/>
  <c r="AE123" i="9"/>
  <c r="AD123" i="9"/>
  <c r="AB123" i="9"/>
  <c r="AH122" i="9"/>
  <c r="AF122" i="9"/>
  <c r="AE122" i="9"/>
  <c r="AD122" i="9"/>
  <c r="AB122" i="9"/>
  <c r="AH121" i="9"/>
  <c r="AF121" i="9"/>
  <c r="AE121" i="9"/>
  <c r="AD121" i="9"/>
  <c r="AB121" i="9"/>
  <c r="AH120" i="9"/>
  <c r="AF120" i="9"/>
  <c r="AE120" i="9"/>
  <c r="AD120" i="9"/>
  <c r="AB120" i="9"/>
  <c r="AH119" i="9"/>
  <c r="AF119" i="9"/>
  <c r="AE119" i="9"/>
  <c r="AD119" i="9"/>
  <c r="AB119" i="9"/>
  <c r="AH118" i="9"/>
  <c r="AF118" i="9"/>
  <c r="AE118" i="9"/>
  <c r="AD118" i="9"/>
  <c r="AB118" i="9"/>
  <c r="AH117" i="9"/>
  <c r="AF117" i="9"/>
  <c r="AE117" i="9"/>
  <c r="AD117" i="9"/>
  <c r="AB117" i="9"/>
  <c r="AH116" i="9"/>
  <c r="AF116" i="9"/>
  <c r="AE116" i="9"/>
  <c r="AD116" i="9"/>
  <c r="AB116" i="9"/>
  <c r="AH115" i="9"/>
  <c r="AF115" i="9"/>
  <c r="AE115" i="9"/>
  <c r="AD115" i="9"/>
  <c r="AB115" i="9"/>
  <c r="AH114" i="9"/>
  <c r="AF114" i="9"/>
  <c r="AE114" i="9"/>
  <c r="AD114" i="9"/>
  <c r="AB114" i="9"/>
  <c r="AH113" i="9"/>
  <c r="AF113" i="9"/>
  <c r="AE113" i="9"/>
  <c r="AD113" i="9"/>
  <c r="AB113" i="9"/>
  <c r="AH112" i="9"/>
  <c r="AF112" i="9"/>
  <c r="AE112" i="9"/>
  <c r="AD112" i="9"/>
  <c r="AB112" i="9"/>
  <c r="AH111" i="9"/>
  <c r="AF111" i="9"/>
  <c r="AE111" i="9"/>
  <c r="AD111" i="9"/>
  <c r="AB111" i="9"/>
  <c r="AH110" i="9"/>
  <c r="AF110" i="9"/>
  <c r="AE110" i="9"/>
  <c r="AD110" i="9"/>
  <c r="AB110" i="9"/>
  <c r="AH109" i="9"/>
  <c r="AF109" i="9"/>
  <c r="AE109" i="9"/>
  <c r="AD109" i="9"/>
  <c r="AB109" i="9"/>
  <c r="AH108" i="9"/>
  <c r="AF108" i="9"/>
  <c r="AE108" i="9"/>
  <c r="AD108" i="9"/>
  <c r="AB108" i="9"/>
  <c r="AH107" i="9"/>
  <c r="AF107" i="9"/>
  <c r="AE107" i="9"/>
  <c r="AD107" i="9"/>
  <c r="AB107" i="9"/>
  <c r="AH106" i="9"/>
  <c r="AF106" i="9"/>
  <c r="AE106" i="9"/>
  <c r="AD106" i="9"/>
  <c r="AB106" i="9"/>
  <c r="AH105" i="9"/>
  <c r="AF105" i="9"/>
  <c r="AE105" i="9"/>
  <c r="AD105" i="9"/>
  <c r="AB105" i="9"/>
  <c r="AH104" i="9"/>
  <c r="AF104" i="9"/>
  <c r="AE104" i="9"/>
  <c r="AD104" i="9"/>
  <c r="AB104" i="9"/>
  <c r="AH103" i="9"/>
  <c r="AF103" i="9"/>
  <c r="AE103" i="9"/>
  <c r="AD103" i="9"/>
  <c r="AB103" i="9"/>
  <c r="AH102" i="9"/>
  <c r="AF102" i="9"/>
  <c r="AE102" i="9"/>
  <c r="AD102" i="9"/>
  <c r="AB102" i="9"/>
  <c r="AH101" i="9"/>
  <c r="AF101" i="9"/>
  <c r="AE101" i="9"/>
  <c r="AD101" i="9"/>
  <c r="AB101" i="9"/>
  <c r="AH100" i="9"/>
  <c r="AF100" i="9"/>
  <c r="AE100" i="9"/>
  <c r="AD100" i="9"/>
  <c r="AB100" i="9"/>
  <c r="AH99" i="9"/>
  <c r="AF99" i="9"/>
  <c r="AE99" i="9"/>
  <c r="AD99" i="9"/>
  <c r="AB99" i="9"/>
  <c r="AH98" i="9"/>
  <c r="AF98" i="9"/>
  <c r="AE98" i="9"/>
  <c r="AD98" i="9"/>
  <c r="AB98" i="9"/>
  <c r="AH97" i="9"/>
  <c r="AF97" i="9"/>
  <c r="AE97" i="9"/>
  <c r="AD97" i="9"/>
  <c r="AB97" i="9"/>
  <c r="AH96" i="9"/>
  <c r="AF96" i="9"/>
  <c r="AE96" i="9"/>
  <c r="AD96" i="9"/>
  <c r="AB96" i="9"/>
  <c r="AH95" i="9"/>
  <c r="AF95" i="9"/>
  <c r="AE95" i="9"/>
  <c r="AD95" i="9"/>
  <c r="AB95" i="9"/>
  <c r="AH94" i="9"/>
  <c r="AF94" i="9"/>
  <c r="AE94" i="9"/>
  <c r="AD94" i="9"/>
  <c r="AB94" i="9"/>
  <c r="AH93" i="9"/>
  <c r="AF93" i="9"/>
  <c r="AE93" i="9"/>
  <c r="AD93" i="9"/>
  <c r="AB93" i="9"/>
  <c r="AH92" i="9"/>
  <c r="AF92" i="9"/>
  <c r="AE92" i="9"/>
  <c r="AD92" i="9"/>
  <c r="AB92" i="9"/>
  <c r="AH91" i="9"/>
  <c r="AF91" i="9"/>
  <c r="AE91" i="9"/>
  <c r="AD91" i="9"/>
  <c r="AB91" i="9"/>
  <c r="AH90" i="9"/>
  <c r="AF90" i="9"/>
  <c r="AE90" i="9"/>
  <c r="AD90" i="9"/>
  <c r="AB90" i="9"/>
  <c r="AH89" i="9"/>
  <c r="AF89" i="9"/>
  <c r="AE89" i="9"/>
  <c r="AD89" i="9"/>
  <c r="AB89" i="9"/>
  <c r="AH88" i="9"/>
  <c r="AF88" i="9"/>
  <c r="AE88" i="9"/>
  <c r="AD88" i="9"/>
  <c r="AB88" i="9"/>
  <c r="AH87" i="9"/>
  <c r="AF87" i="9"/>
  <c r="AE87" i="9"/>
  <c r="AD87" i="9"/>
  <c r="AB87" i="9"/>
  <c r="AH86" i="9"/>
  <c r="AF86" i="9"/>
  <c r="AE86" i="9"/>
  <c r="AD86" i="9"/>
  <c r="AB86" i="9"/>
  <c r="AH85" i="9"/>
  <c r="AF85" i="9"/>
  <c r="AE85" i="9"/>
  <c r="AD85" i="9"/>
  <c r="AB85" i="9"/>
  <c r="AH84" i="9"/>
  <c r="AF84" i="9"/>
  <c r="AE84" i="9"/>
  <c r="AD84" i="9"/>
  <c r="AB84" i="9"/>
  <c r="AH83" i="9"/>
  <c r="AF83" i="9"/>
  <c r="AE83" i="9"/>
  <c r="AD83" i="9"/>
  <c r="AB83" i="9"/>
  <c r="AH82" i="9"/>
  <c r="AF82" i="9"/>
  <c r="AE82" i="9"/>
  <c r="AD82" i="9"/>
  <c r="AB82" i="9"/>
  <c r="AH81" i="9"/>
  <c r="AF81" i="9"/>
  <c r="AE81" i="9"/>
  <c r="AD81" i="9"/>
  <c r="AB81" i="9"/>
  <c r="AH80" i="9"/>
  <c r="AF80" i="9"/>
  <c r="AE80" i="9"/>
  <c r="AD80" i="9"/>
  <c r="AB80" i="9"/>
  <c r="AH79" i="9"/>
  <c r="AF79" i="9"/>
  <c r="AE79" i="9"/>
  <c r="AD79" i="9"/>
  <c r="AB79" i="9"/>
  <c r="AH78" i="9"/>
  <c r="AF78" i="9"/>
  <c r="AE78" i="9"/>
  <c r="AD78" i="9"/>
  <c r="AB78" i="9"/>
  <c r="AH77" i="9"/>
  <c r="AF77" i="9"/>
  <c r="AE77" i="9"/>
  <c r="AD77" i="9"/>
  <c r="AB77" i="9"/>
  <c r="AH76" i="9"/>
  <c r="AF76" i="9"/>
  <c r="AE76" i="9"/>
  <c r="AD76" i="9"/>
  <c r="AB76" i="9"/>
  <c r="AH75" i="9"/>
  <c r="AF75" i="9"/>
  <c r="AE75" i="9"/>
  <c r="AD75" i="9"/>
  <c r="AB75" i="9"/>
  <c r="AH74" i="9"/>
  <c r="AF74" i="9"/>
  <c r="AE74" i="9"/>
  <c r="AD74" i="9"/>
  <c r="AB74" i="9"/>
  <c r="AH73" i="9"/>
  <c r="AF73" i="9"/>
  <c r="AE73" i="9"/>
  <c r="AD73" i="9"/>
  <c r="AB73" i="9"/>
  <c r="AH72" i="9"/>
  <c r="AF72" i="9"/>
  <c r="AE72" i="9"/>
  <c r="AD72" i="9"/>
  <c r="AB72" i="9"/>
  <c r="AH71" i="9"/>
  <c r="AF71" i="9"/>
  <c r="AE71" i="9"/>
  <c r="AD71" i="9"/>
  <c r="AB71" i="9"/>
  <c r="AH70" i="9"/>
  <c r="AF70" i="9"/>
  <c r="AE70" i="9"/>
  <c r="AD70" i="9"/>
  <c r="AB70" i="9"/>
  <c r="AH69" i="9"/>
  <c r="AF69" i="9"/>
  <c r="AE69" i="9"/>
  <c r="AD69" i="9"/>
  <c r="AB69" i="9"/>
  <c r="AH68" i="9"/>
  <c r="AF68" i="9"/>
  <c r="AE68" i="9"/>
  <c r="AD68" i="9"/>
  <c r="AB68" i="9"/>
  <c r="AH67" i="9"/>
  <c r="AF67" i="9"/>
  <c r="AE67" i="9"/>
  <c r="AD67" i="9"/>
  <c r="AB67" i="9"/>
  <c r="AH66" i="9"/>
  <c r="AF66" i="9"/>
  <c r="AE66" i="9"/>
  <c r="AD66" i="9"/>
  <c r="AB66" i="9"/>
  <c r="AH65" i="9"/>
  <c r="AF65" i="9"/>
  <c r="AE65" i="9"/>
  <c r="AD65" i="9"/>
  <c r="AB65" i="9"/>
  <c r="AH64" i="9"/>
  <c r="AF64" i="9"/>
  <c r="AE64" i="9"/>
  <c r="AD64" i="9"/>
  <c r="AB64" i="9"/>
  <c r="AH63" i="9"/>
  <c r="AF63" i="9"/>
  <c r="AE63" i="9"/>
  <c r="AD63" i="9"/>
  <c r="AB63" i="9"/>
  <c r="AH62" i="9"/>
  <c r="AF62" i="9"/>
  <c r="AE62" i="9"/>
  <c r="AD62" i="9"/>
  <c r="AB62" i="9"/>
  <c r="AH61" i="9"/>
  <c r="AF61" i="9"/>
  <c r="AE61" i="9"/>
  <c r="AD61" i="9"/>
  <c r="AB61" i="9"/>
  <c r="AH60" i="9"/>
  <c r="AF60" i="9"/>
  <c r="AE60" i="9"/>
  <c r="AD60" i="9"/>
  <c r="AB60" i="9"/>
  <c r="AH59" i="9"/>
  <c r="AF59" i="9"/>
  <c r="AE59" i="9"/>
  <c r="AD59" i="9"/>
  <c r="AB59" i="9"/>
  <c r="AH58" i="9"/>
  <c r="AF58" i="9"/>
  <c r="AE58" i="9"/>
  <c r="AD58" i="9"/>
  <c r="AB58" i="9"/>
  <c r="AH57" i="9"/>
  <c r="AF57" i="9"/>
  <c r="AE57" i="9"/>
  <c r="AD57" i="9"/>
  <c r="AB57" i="9"/>
  <c r="AH56" i="9"/>
  <c r="AF56" i="9"/>
  <c r="AE56" i="9"/>
  <c r="AD56" i="9"/>
  <c r="AB56" i="9"/>
  <c r="AH55" i="9"/>
  <c r="AF55" i="9"/>
  <c r="AE55" i="9"/>
  <c r="AD55" i="9"/>
  <c r="AB55" i="9"/>
  <c r="AH54" i="9"/>
  <c r="AF54" i="9"/>
  <c r="AE54" i="9"/>
  <c r="AD54" i="9"/>
  <c r="AB54" i="9"/>
  <c r="AH53" i="9"/>
  <c r="AF53" i="9"/>
  <c r="AE53" i="9"/>
  <c r="AD53" i="9"/>
  <c r="AB53" i="9"/>
  <c r="AH52" i="9"/>
  <c r="AF52" i="9"/>
  <c r="AE52" i="9"/>
  <c r="AD52" i="9"/>
  <c r="AB52" i="9"/>
  <c r="AH51" i="9"/>
  <c r="AF51" i="9"/>
  <c r="AE51" i="9"/>
  <c r="AD51" i="9"/>
  <c r="AB51" i="9"/>
  <c r="AH50" i="9"/>
  <c r="AF50" i="9"/>
  <c r="AE50" i="9"/>
  <c r="AD50" i="9"/>
  <c r="AB50" i="9"/>
  <c r="AH49" i="9"/>
  <c r="AF49" i="9"/>
  <c r="AE49" i="9"/>
  <c r="AD49" i="9"/>
  <c r="AB49" i="9"/>
  <c r="AH48" i="9"/>
  <c r="AF48" i="9"/>
  <c r="AE48" i="9"/>
  <c r="AD48" i="9"/>
  <c r="AB48" i="9"/>
  <c r="AH47" i="9"/>
  <c r="AF47" i="9"/>
  <c r="AE47" i="9"/>
  <c r="AD47" i="9"/>
  <c r="AB47" i="9"/>
  <c r="AH46" i="9"/>
  <c r="AF46" i="9"/>
  <c r="AE46" i="9"/>
  <c r="AD46" i="9"/>
  <c r="AB46" i="9"/>
  <c r="AH45" i="9"/>
  <c r="AF45" i="9"/>
  <c r="AE45" i="9"/>
  <c r="AD45" i="9"/>
  <c r="AB45" i="9"/>
  <c r="AH44" i="9"/>
  <c r="AF44" i="9"/>
  <c r="AE44" i="9"/>
  <c r="AD44" i="9"/>
  <c r="AB44" i="9"/>
  <c r="AH43" i="9"/>
  <c r="AF43" i="9"/>
  <c r="AE43" i="9"/>
  <c r="AD43" i="9"/>
  <c r="AB43" i="9"/>
  <c r="AH42" i="9"/>
  <c r="AF42" i="9"/>
  <c r="AE42" i="9"/>
  <c r="AD42" i="9"/>
  <c r="AB42" i="9"/>
  <c r="AH41" i="9"/>
  <c r="AF41" i="9"/>
  <c r="AE41" i="9"/>
  <c r="AD41" i="9"/>
  <c r="AB41" i="9"/>
  <c r="AH40" i="9"/>
  <c r="AF40" i="9"/>
  <c r="AE40" i="9"/>
  <c r="AD40" i="9"/>
  <c r="AB40" i="9"/>
  <c r="AH39" i="9"/>
  <c r="AF39" i="9"/>
  <c r="AE39" i="9"/>
  <c r="AD39" i="9"/>
  <c r="AB39" i="9"/>
  <c r="AH38" i="9"/>
  <c r="AF38" i="9"/>
  <c r="AE38" i="9"/>
  <c r="AD38" i="9"/>
  <c r="AB38" i="9"/>
  <c r="AH37" i="9"/>
  <c r="AF37" i="9"/>
  <c r="AE37" i="9"/>
  <c r="AD37" i="9"/>
  <c r="AB37" i="9"/>
  <c r="AH36" i="9"/>
  <c r="AF36" i="9"/>
  <c r="AE36" i="9"/>
  <c r="AD36" i="9"/>
  <c r="AB36" i="9"/>
  <c r="AH35" i="9"/>
  <c r="AF35" i="9"/>
  <c r="AE35" i="9"/>
  <c r="AD35" i="9"/>
  <c r="AB35" i="9"/>
  <c r="AH34" i="9"/>
  <c r="AF34" i="9"/>
  <c r="AE34" i="9"/>
  <c r="AD34" i="9"/>
  <c r="AB34" i="9"/>
  <c r="AH33" i="9"/>
  <c r="AF33" i="9"/>
  <c r="AE33" i="9"/>
  <c r="AD33" i="9"/>
  <c r="AB33" i="9"/>
  <c r="AH32" i="9"/>
  <c r="AF32" i="9"/>
  <c r="AE32" i="9"/>
  <c r="AD32" i="9"/>
  <c r="AB32" i="9"/>
  <c r="AH31" i="9"/>
  <c r="AF31" i="9"/>
  <c r="AE31" i="9"/>
  <c r="AD31" i="9"/>
  <c r="AB31" i="9"/>
  <c r="AH30" i="9"/>
  <c r="AF30" i="9"/>
  <c r="AE30" i="9"/>
  <c r="AD30" i="9"/>
  <c r="AB30" i="9"/>
  <c r="AH29" i="9"/>
  <c r="AF29" i="9"/>
  <c r="AE29" i="9"/>
  <c r="AD29" i="9"/>
  <c r="AB29" i="9"/>
  <c r="AH28" i="9"/>
  <c r="AF28" i="9"/>
  <c r="AE28" i="9"/>
  <c r="AD28" i="9"/>
  <c r="AB28" i="9"/>
  <c r="AH27" i="9"/>
  <c r="AF27" i="9"/>
  <c r="AE27" i="9"/>
  <c r="AD27" i="9"/>
  <c r="AB27" i="9"/>
  <c r="AH26" i="9"/>
  <c r="AF26" i="9"/>
  <c r="AE26" i="9"/>
  <c r="AD26" i="9"/>
  <c r="AB26" i="9"/>
  <c r="AH25" i="9"/>
  <c r="AF25" i="9"/>
  <c r="AE25" i="9"/>
  <c r="AD25" i="9"/>
  <c r="AB25" i="9"/>
  <c r="AH24" i="9"/>
  <c r="AF24" i="9"/>
  <c r="AE24" i="9"/>
  <c r="AD24" i="9"/>
  <c r="AB24" i="9"/>
  <c r="AH23" i="9"/>
  <c r="AF23" i="9"/>
  <c r="AE23" i="9"/>
  <c r="AD23" i="9"/>
  <c r="AH22" i="9"/>
  <c r="AF22" i="9"/>
  <c r="AE22" i="9"/>
  <c r="AD22" i="9"/>
  <c r="AB22" i="9"/>
  <c r="AH21" i="9"/>
  <c r="AF21" i="9"/>
  <c r="AE21" i="9"/>
  <c r="AD21" i="9"/>
  <c r="AB21" i="9"/>
  <c r="AH20" i="9"/>
  <c r="AF20" i="9"/>
  <c r="AE20" i="9"/>
  <c r="AD20" i="9"/>
  <c r="AB20" i="9"/>
  <c r="AH19" i="9"/>
  <c r="AF19" i="9"/>
  <c r="AE19" i="9"/>
  <c r="AD19" i="9"/>
  <c r="AB19" i="9"/>
  <c r="AF18" i="9"/>
  <c r="AE18" i="9"/>
  <c r="AD18" i="9"/>
  <c r="AB18" i="9"/>
  <c r="AH17" i="9"/>
  <c r="AG17" i="9"/>
  <c r="AF17" i="9"/>
  <c r="AE17" i="9"/>
  <c r="AD17" i="9"/>
  <c r="E17" i="9"/>
  <c r="AC16" i="9"/>
  <c r="AC14" i="9"/>
  <c r="AC13" i="9"/>
  <c r="Y9" i="11" l="1"/>
  <c r="X7" i="11"/>
  <c r="Y7" i="11" s="1"/>
  <c r="Z21" i="11"/>
  <c r="AA21" i="11" s="1"/>
  <c r="Z292" i="11"/>
  <c r="AA292" i="11" s="1"/>
  <c r="Z37" i="11"/>
  <c r="AA37" i="11" s="1"/>
  <c r="Z17" i="11"/>
  <c r="AA17" i="11" s="1"/>
  <c r="Z288" i="11"/>
  <c r="AA288" i="11" s="1"/>
  <c r="Z284" i="11"/>
  <c r="AA284" i="11" s="1"/>
  <c r="Z300" i="11"/>
  <c r="AA300" i="11" s="1"/>
  <c r="Z14" i="11"/>
  <c r="AA14" i="11" s="1"/>
  <c r="Z35" i="11"/>
  <c r="AA35" i="11" s="1"/>
  <c r="Z49" i="11"/>
  <c r="AA49" i="11" s="1"/>
  <c r="Z65" i="11"/>
  <c r="AA65" i="11" s="1"/>
  <c r="Z107" i="11"/>
  <c r="AA107" i="11" s="1"/>
  <c r="Z47" i="11"/>
  <c r="AA47" i="11" s="1"/>
  <c r="Z276" i="11"/>
  <c r="AA276" i="11" s="1"/>
  <c r="Z294" i="11"/>
  <c r="AA294" i="11" s="1"/>
  <c r="Z66" i="11"/>
  <c r="AA66" i="11" s="1"/>
  <c r="Z68" i="11"/>
  <c r="AA68" i="11" s="1"/>
  <c r="Z71" i="11"/>
  <c r="AA71" i="11" s="1"/>
  <c r="Z151" i="11"/>
  <c r="AA151" i="11" s="1"/>
  <c r="Z193" i="11"/>
  <c r="AA193" i="11" s="1"/>
  <c r="Z277" i="11"/>
  <c r="AA277" i="11" s="1"/>
  <c r="Z135" i="11"/>
  <c r="AA135" i="11" s="1"/>
  <c r="Z167" i="11"/>
  <c r="AA167" i="11" s="1"/>
  <c r="Z187" i="11"/>
  <c r="AA187" i="11" s="1"/>
  <c r="Z87" i="11"/>
  <c r="AA87" i="11" s="1"/>
  <c r="Z222" i="11"/>
  <c r="AA222" i="11" s="1"/>
  <c r="Z155" i="11"/>
  <c r="AA155" i="11" s="1"/>
  <c r="Z25" i="11"/>
  <c r="AA25" i="11" s="1"/>
  <c r="Z34" i="11"/>
  <c r="AA34" i="11" s="1"/>
  <c r="Z40" i="11"/>
  <c r="AA40" i="11" s="1"/>
  <c r="Z52" i="11"/>
  <c r="AA52" i="11" s="1"/>
  <c r="Z54" i="11"/>
  <c r="AA54" i="11" s="1"/>
  <c r="Z100" i="11"/>
  <c r="AA100" i="11" s="1"/>
  <c r="Z139" i="11"/>
  <c r="AA139" i="11" s="1"/>
  <c r="Z183" i="11"/>
  <c r="AA183" i="11" s="1"/>
  <c r="Z201" i="11"/>
  <c r="AA201" i="11" s="1"/>
  <c r="Z242" i="11"/>
  <c r="AA242" i="11" s="1"/>
  <c r="Z13" i="11"/>
  <c r="AA13" i="11" s="1"/>
  <c r="Z18" i="11"/>
  <c r="AA18" i="11" s="1"/>
  <c r="Z31" i="11"/>
  <c r="AA31" i="11" s="1"/>
  <c r="Z80" i="11"/>
  <c r="AA80" i="11" s="1"/>
  <c r="Z103" i="11"/>
  <c r="AA103" i="11" s="1"/>
  <c r="Z123" i="11"/>
  <c r="AA123" i="11" s="1"/>
  <c r="Z171" i="11"/>
  <c r="AA171" i="11" s="1"/>
  <c r="Z202" i="11"/>
  <c r="AA202" i="11" s="1"/>
  <c r="Z214" i="11"/>
  <c r="AA214" i="11" s="1"/>
  <c r="Z233" i="11"/>
  <c r="AA233" i="11" s="1"/>
  <c r="Q14" i="11"/>
  <c r="Q40" i="11"/>
  <c r="Z225" i="11"/>
  <c r="AA225" i="11" s="1"/>
  <c r="Z241" i="11"/>
  <c r="AA241" i="11" s="1"/>
  <c r="Q277" i="11"/>
  <c r="Z9" i="11"/>
  <c r="AA9" i="11" s="1"/>
  <c r="Q13" i="11"/>
  <c r="Q17" i="11"/>
  <c r="Z30" i="11"/>
  <c r="AA30" i="11" s="1"/>
  <c r="Q31" i="11"/>
  <c r="Z53" i="11"/>
  <c r="AA53" i="11" s="1"/>
  <c r="Q54" i="11"/>
  <c r="Z56" i="11"/>
  <c r="AA56" i="11" s="1"/>
  <c r="Z63" i="11"/>
  <c r="AA63" i="11" s="1"/>
  <c r="Q80" i="11"/>
  <c r="Z91" i="11"/>
  <c r="AA91" i="11" s="1"/>
  <c r="Z96" i="11"/>
  <c r="AA96" i="11" s="1"/>
  <c r="Z132" i="11"/>
  <c r="AA132" i="11" s="1"/>
  <c r="Z147" i="11"/>
  <c r="AA147" i="11" s="1"/>
  <c r="Z159" i="11"/>
  <c r="AA159" i="11" s="1"/>
  <c r="Z175" i="11"/>
  <c r="AA175" i="11" s="1"/>
  <c r="Z189" i="11"/>
  <c r="AA189" i="11" s="1"/>
  <c r="Z203" i="11"/>
  <c r="AA203" i="11" s="1"/>
  <c r="Z229" i="11"/>
  <c r="AA229" i="11" s="1"/>
  <c r="Z249" i="11"/>
  <c r="AA249" i="11" s="1"/>
  <c r="Z257" i="11"/>
  <c r="AA257" i="11" s="1"/>
  <c r="Z266" i="11"/>
  <c r="AA266" i="11" s="1"/>
  <c r="Z293" i="11"/>
  <c r="AA293" i="11" s="1"/>
  <c r="Q294" i="11"/>
  <c r="Q25" i="11"/>
  <c r="Z212" i="11"/>
  <c r="AA212" i="11" s="1"/>
  <c r="Q233" i="11"/>
  <c r="Z285" i="11"/>
  <c r="AA285" i="11" s="1"/>
  <c r="Q9" i="11"/>
  <c r="Z15" i="11"/>
  <c r="AA15" i="11" s="1"/>
  <c r="Z19" i="11"/>
  <c r="AA19" i="11" s="1"/>
  <c r="Z24" i="11"/>
  <c r="AA24" i="11" s="1"/>
  <c r="Z29" i="11"/>
  <c r="AA29" i="11" s="1"/>
  <c r="Q30" i="11"/>
  <c r="Z33" i="11"/>
  <c r="AA33" i="11" s="1"/>
  <c r="Z38" i="11"/>
  <c r="AA38" i="11" s="1"/>
  <c r="Z50" i="11"/>
  <c r="AA50" i="11" s="1"/>
  <c r="Q53" i="11"/>
  <c r="Q56" i="11"/>
  <c r="Z84" i="11"/>
  <c r="AA84" i="11" s="1"/>
  <c r="Y91" i="11"/>
  <c r="Q96" i="11"/>
  <c r="Z116" i="11"/>
  <c r="AA116" i="11" s="1"/>
  <c r="Q132" i="11"/>
  <c r="Z142" i="11"/>
  <c r="AA142" i="11" s="1"/>
  <c r="Z143" i="11"/>
  <c r="AA143" i="11" s="1"/>
  <c r="Z163" i="11"/>
  <c r="AA163" i="11" s="1"/>
  <c r="Z179" i="11"/>
  <c r="AA179" i="11" s="1"/>
  <c r="Z190" i="11"/>
  <c r="AA190" i="11" s="1"/>
  <c r="Z221" i="11"/>
  <c r="AA221" i="11" s="1"/>
  <c r="Q229" i="11"/>
  <c r="Z244" i="11"/>
  <c r="AA244" i="11" s="1"/>
  <c r="Z258" i="11"/>
  <c r="AA258" i="11" s="1"/>
  <c r="Z278" i="11"/>
  <c r="AA278" i="11" s="1"/>
  <c r="Q293" i="11"/>
  <c r="Z146" i="11"/>
  <c r="AA146" i="11" s="1"/>
  <c r="Y146" i="11"/>
  <c r="Z158" i="11"/>
  <c r="AA158" i="11" s="1"/>
  <c r="Y158" i="11"/>
  <c r="Z218" i="11"/>
  <c r="AA218" i="11" s="1"/>
  <c r="Q218" i="11"/>
  <c r="Z254" i="11"/>
  <c r="AA254" i="11" s="1"/>
  <c r="Q254" i="11"/>
  <c r="Z265" i="11"/>
  <c r="AA265" i="11" s="1"/>
  <c r="Q265" i="11"/>
  <c r="Z12" i="11"/>
  <c r="AA12" i="11" s="1"/>
  <c r="Z16" i="11"/>
  <c r="AA16" i="11" s="1"/>
  <c r="Q18" i="11"/>
  <c r="Q19" i="11"/>
  <c r="Q21" i="11"/>
  <c r="Z22" i="11"/>
  <c r="AA22" i="11" s="1"/>
  <c r="Z23" i="11"/>
  <c r="AA23" i="11" s="1"/>
  <c r="Z28" i="11"/>
  <c r="AA28" i="11" s="1"/>
  <c r="Z32" i="11"/>
  <c r="AA32" i="11" s="1"/>
  <c r="Q34" i="11"/>
  <c r="Q35" i="11"/>
  <c r="Q37" i="11"/>
  <c r="Z43" i="11"/>
  <c r="AA43" i="11" s="1"/>
  <c r="Z45" i="11"/>
  <c r="AA45" i="11" s="1"/>
  <c r="Z46" i="11"/>
  <c r="AA46" i="11" s="1"/>
  <c r="Z48" i="11"/>
  <c r="AA48" i="11" s="1"/>
  <c r="Q49" i="11"/>
  <c r="Q50" i="11"/>
  <c r="Q52" i="11"/>
  <c r="Z59" i="11"/>
  <c r="AA59" i="11" s="1"/>
  <c r="Z61" i="11"/>
  <c r="AA61" i="11" s="1"/>
  <c r="Z62" i="11"/>
  <c r="AA62" i="11" s="1"/>
  <c r="Z64" i="11"/>
  <c r="AA64" i="11" s="1"/>
  <c r="Q65" i="11"/>
  <c r="Q66" i="11"/>
  <c r="Q68" i="11"/>
  <c r="Z72" i="11"/>
  <c r="AA72" i="11" s="1"/>
  <c r="Z75" i="11"/>
  <c r="AA75" i="11" s="1"/>
  <c r="Q84" i="11"/>
  <c r="Z88" i="11"/>
  <c r="AA88" i="11" s="1"/>
  <c r="Z104" i="11"/>
  <c r="AA104" i="11" s="1"/>
  <c r="Q104" i="11"/>
  <c r="Q116" i="11"/>
  <c r="Y142" i="11"/>
  <c r="Z162" i="11"/>
  <c r="AA162" i="11" s="1"/>
  <c r="Y162" i="11"/>
  <c r="Z178" i="11"/>
  <c r="AA178" i="11" s="1"/>
  <c r="Y178" i="11"/>
  <c r="Q194" i="11"/>
  <c r="Z194" i="11"/>
  <c r="AA194" i="11" s="1"/>
  <c r="Y261" i="11"/>
  <c r="Z261" i="11"/>
  <c r="AA261" i="11" s="1"/>
  <c r="Z273" i="11"/>
  <c r="AA273" i="11" s="1"/>
  <c r="Q273" i="11"/>
  <c r="Z274" i="11"/>
  <c r="AA274" i="11" s="1"/>
  <c r="Z289" i="11"/>
  <c r="AA289" i="11" s="1"/>
  <c r="Q289" i="11"/>
  <c r="Z290" i="11"/>
  <c r="AA290" i="11" s="1"/>
  <c r="Q131" i="11"/>
  <c r="Z131" i="11"/>
  <c r="AA131" i="11" s="1"/>
  <c r="Z174" i="11"/>
  <c r="AA174" i="11" s="1"/>
  <c r="Y174" i="11"/>
  <c r="Z237" i="11"/>
  <c r="AA237" i="11" s="1"/>
  <c r="Q237" i="11"/>
  <c r="Y245" i="11"/>
  <c r="Z245" i="11"/>
  <c r="AA245" i="11" s="1"/>
  <c r="Q22" i="11"/>
  <c r="Q23" i="11"/>
  <c r="Z39" i="11"/>
  <c r="AA39" i="11" s="1"/>
  <c r="Z41" i="11"/>
  <c r="AA41" i="11" s="1"/>
  <c r="Z42" i="11"/>
  <c r="AA42" i="11" s="1"/>
  <c r="Z44" i="11"/>
  <c r="AA44" i="11" s="1"/>
  <c r="Q45" i="11"/>
  <c r="Q46" i="11"/>
  <c r="Z55" i="11"/>
  <c r="AA55" i="11" s="1"/>
  <c r="Z57" i="11"/>
  <c r="AA57" i="11" s="1"/>
  <c r="Z58" i="11"/>
  <c r="AA58" i="11" s="1"/>
  <c r="Z60" i="11"/>
  <c r="AA60" i="11" s="1"/>
  <c r="Q61" i="11"/>
  <c r="Q62" i="11"/>
  <c r="Z70" i="11"/>
  <c r="AA70" i="11" s="1"/>
  <c r="Q72" i="11"/>
  <c r="Z76" i="11"/>
  <c r="AA76" i="11" s="1"/>
  <c r="Z79" i="11"/>
  <c r="AA79" i="11" s="1"/>
  <c r="Q88" i="11"/>
  <c r="Z92" i="11"/>
  <c r="AA92" i="11" s="1"/>
  <c r="Z95" i="11"/>
  <c r="AA95" i="11" s="1"/>
  <c r="Q100" i="11"/>
  <c r="Q115" i="11"/>
  <c r="Z115" i="11"/>
  <c r="AA115" i="11" s="1"/>
  <c r="Z119" i="11"/>
  <c r="AA119" i="11" s="1"/>
  <c r="Z136" i="11"/>
  <c r="AA136" i="11" s="1"/>
  <c r="Q136" i="11"/>
  <c r="Z166" i="11"/>
  <c r="AA166" i="11" s="1"/>
  <c r="Y166" i="11"/>
  <c r="Z182" i="11"/>
  <c r="AA182" i="11" s="1"/>
  <c r="Y182" i="11"/>
  <c r="Y196" i="11"/>
  <c r="Z196" i="11"/>
  <c r="AA196" i="11" s="1"/>
  <c r="Z238" i="11"/>
  <c r="AA238" i="11" s="1"/>
  <c r="Q238" i="11"/>
  <c r="Z253" i="11"/>
  <c r="AA253" i="11" s="1"/>
  <c r="Q253" i="11"/>
  <c r="Y269" i="11"/>
  <c r="Z269" i="11"/>
  <c r="AA269" i="11" s="1"/>
  <c r="Y281" i="11"/>
  <c r="Z281" i="11"/>
  <c r="AA281" i="11" s="1"/>
  <c r="Z10" i="11"/>
  <c r="AA10" i="11" s="1"/>
  <c r="Z20" i="11"/>
  <c r="AA20" i="11" s="1"/>
  <c r="Z26" i="11"/>
  <c r="AA26" i="11" s="1"/>
  <c r="Z36" i="11"/>
  <c r="AA36" i="11" s="1"/>
  <c r="Z51" i="11"/>
  <c r="AA51" i="11" s="1"/>
  <c r="Z67" i="11"/>
  <c r="AA67" i="11" s="1"/>
  <c r="Z83" i="11"/>
  <c r="AA83" i="11" s="1"/>
  <c r="Q99" i="11"/>
  <c r="Z99" i="11"/>
  <c r="AA99" i="11" s="1"/>
  <c r="Z120" i="11"/>
  <c r="AA120" i="11" s="1"/>
  <c r="Q120" i="11"/>
  <c r="Z150" i="11"/>
  <c r="AA150" i="11" s="1"/>
  <c r="Y150" i="11"/>
  <c r="Z154" i="11"/>
  <c r="AA154" i="11" s="1"/>
  <c r="Y154" i="11"/>
  <c r="Z170" i="11"/>
  <c r="AA170" i="11" s="1"/>
  <c r="Y170" i="11"/>
  <c r="Z186" i="11"/>
  <c r="AA186" i="11" s="1"/>
  <c r="Y186" i="11"/>
  <c r="Z205" i="11"/>
  <c r="AA205" i="11" s="1"/>
  <c r="Q205" i="11"/>
  <c r="Z209" i="11"/>
  <c r="AA209" i="11" s="1"/>
  <c r="Q209" i="11"/>
  <c r="Z226" i="11"/>
  <c r="AA226" i="11" s="1"/>
  <c r="Z286" i="11"/>
  <c r="AA286" i="11" s="1"/>
  <c r="Z297" i="11"/>
  <c r="AA297" i="11" s="1"/>
  <c r="Z108" i="11"/>
  <c r="AA108" i="11" s="1"/>
  <c r="Z111" i="11"/>
  <c r="AA111" i="11" s="1"/>
  <c r="Z124" i="11"/>
  <c r="AA124" i="11" s="1"/>
  <c r="Z127" i="11"/>
  <c r="AA127" i="11" s="1"/>
  <c r="Z141" i="11"/>
  <c r="AA141" i="11" s="1"/>
  <c r="Z145" i="11"/>
  <c r="AA145" i="11" s="1"/>
  <c r="Z149" i="11"/>
  <c r="AA149" i="11" s="1"/>
  <c r="Z153" i="11"/>
  <c r="AA153" i="11" s="1"/>
  <c r="Z157" i="11"/>
  <c r="AA157" i="11" s="1"/>
  <c r="Z161" i="11"/>
  <c r="AA161" i="11" s="1"/>
  <c r="Z165" i="11"/>
  <c r="AA165" i="11" s="1"/>
  <c r="Z169" i="11"/>
  <c r="AA169" i="11" s="1"/>
  <c r="Z173" i="11"/>
  <c r="AA173" i="11" s="1"/>
  <c r="Z177" i="11"/>
  <c r="AA177" i="11" s="1"/>
  <c r="Z181" i="11"/>
  <c r="AA181" i="11" s="1"/>
  <c r="Z185" i="11"/>
  <c r="AA185" i="11" s="1"/>
  <c r="Q190" i="11"/>
  <c r="Q193" i="11"/>
  <c r="Z198" i="11"/>
  <c r="AA198" i="11" s="1"/>
  <c r="Q202" i="11"/>
  <c r="Z206" i="11"/>
  <c r="AA206" i="11" s="1"/>
  <c r="Z210" i="11"/>
  <c r="AA210" i="11" s="1"/>
  <c r="Z213" i="11"/>
  <c r="AA213" i="11" s="1"/>
  <c r="Q214" i="11"/>
  <c r="Q242" i="11"/>
  <c r="Z246" i="11"/>
  <c r="AA246" i="11" s="1"/>
  <c r="Q258" i="11"/>
  <c r="Z262" i="11"/>
  <c r="AA262" i="11" s="1"/>
  <c r="Z270" i="11"/>
  <c r="AA270" i="11" s="1"/>
  <c r="Z282" i="11"/>
  <c r="AA282" i="11" s="1"/>
  <c r="Z298" i="11"/>
  <c r="AA298" i="11" s="1"/>
  <c r="Q108" i="11"/>
  <c r="Z112" i="11"/>
  <c r="AA112" i="11" s="1"/>
  <c r="Q124" i="11"/>
  <c r="Z128" i="11"/>
  <c r="AA128" i="11" s="1"/>
  <c r="Z140" i="11"/>
  <c r="AA140" i="11" s="1"/>
  <c r="Q141" i="11"/>
  <c r="Z144" i="11"/>
  <c r="AA144" i="11" s="1"/>
  <c r="Q145" i="11"/>
  <c r="Z148" i="11"/>
  <c r="AA148" i="11" s="1"/>
  <c r="Q149" i="11"/>
  <c r="Z152" i="11"/>
  <c r="AA152" i="11" s="1"/>
  <c r="Q153" i="11"/>
  <c r="Z156" i="11"/>
  <c r="AA156" i="11" s="1"/>
  <c r="Z160" i="11"/>
  <c r="AA160" i="11" s="1"/>
  <c r="Z164" i="11"/>
  <c r="AA164" i="11" s="1"/>
  <c r="Z168" i="11"/>
  <c r="AA168" i="11" s="1"/>
  <c r="Z172" i="11"/>
  <c r="AA172" i="11" s="1"/>
  <c r="Z176" i="11"/>
  <c r="AA176" i="11" s="1"/>
  <c r="Z180" i="11"/>
  <c r="AA180" i="11" s="1"/>
  <c r="Z184" i="11"/>
  <c r="AA184" i="11" s="1"/>
  <c r="Z197" i="11"/>
  <c r="AA197" i="11" s="1"/>
  <c r="Q198" i="11"/>
  <c r="Z217" i="11"/>
  <c r="AA217" i="11" s="1"/>
  <c r="Z230" i="11"/>
  <c r="AA230" i="11" s="1"/>
  <c r="Z234" i="11"/>
  <c r="AA234" i="11" s="1"/>
  <c r="Q246" i="11"/>
  <c r="Z250" i="11"/>
  <c r="AA250" i="11" s="1"/>
  <c r="Z280" i="11"/>
  <c r="AA280" i="11" s="1"/>
  <c r="Z296" i="11"/>
  <c r="AA296" i="11" s="1"/>
  <c r="AH13" i="9"/>
  <c r="AF14" i="9"/>
  <c r="AH14" i="9"/>
  <c r="AD16" i="9"/>
  <c r="AD14" i="9"/>
  <c r="AA14" i="9"/>
  <c r="AH16" i="9"/>
  <c r="AA16" i="9"/>
  <c r="AA13" i="9"/>
  <c r="AC15" i="9"/>
  <c r="AF13" i="9"/>
  <c r="AE14" i="9"/>
  <c r="Y74" i="11"/>
  <c r="Z74" i="11"/>
  <c r="AA74" i="11" s="1"/>
  <c r="Z77" i="11"/>
  <c r="AA77" i="11" s="1"/>
  <c r="Q77" i="11"/>
  <c r="Z106" i="11"/>
  <c r="AA106" i="11" s="1"/>
  <c r="Y106" i="11"/>
  <c r="Z109" i="11"/>
  <c r="AA109" i="11" s="1"/>
  <c r="Q109" i="11"/>
  <c r="Y82" i="11"/>
  <c r="Z82" i="11"/>
  <c r="AA82" i="11" s="1"/>
  <c r="Z85" i="11"/>
  <c r="AA85" i="11" s="1"/>
  <c r="Q85" i="11"/>
  <c r="Y114" i="11"/>
  <c r="Z114" i="11"/>
  <c r="AA114" i="11" s="1"/>
  <c r="Q117" i="11"/>
  <c r="Z117" i="11"/>
  <c r="AA117" i="11" s="1"/>
  <c r="Q10" i="11"/>
  <c r="Q26" i="11"/>
  <c r="Q73" i="11"/>
  <c r="Z73" i="11"/>
  <c r="AA73" i="11" s="1"/>
  <c r="Y102" i="11"/>
  <c r="Z102" i="11"/>
  <c r="AA102" i="11" s="1"/>
  <c r="Q105" i="11"/>
  <c r="Z105" i="11"/>
  <c r="AA105" i="11" s="1"/>
  <c r="Y134" i="11"/>
  <c r="Z134" i="11"/>
  <c r="AA134" i="11" s="1"/>
  <c r="Z137" i="11"/>
  <c r="AA137" i="11" s="1"/>
  <c r="Q137" i="11"/>
  <c r="Q97" i="11"/>
  <c r="Z97" i="11"/>
  <c r="AA97" i="11" s="1"/>
  <c r="Y90" i="11"/>
  <c r="Z90" i="11"/>
  <c r="AA90" i="11" s="1"/>
  <c r="Z93" i="11"/>
  <c r="AA93" i="11" s="1"/>
  <c r="Q93" i="11"/>
  <c r="Y122" i="11"/>
  <c r="Z122" i="11"/>
  <c r="AA122" i="11" s="1"/>
  <c r="Z125" i="11"/>
  <c r="AA125" i="11" s="1"/>
  <c r="Q125" i="11"/>
  <c r="Y94" i="11"/>
  <c r="Z94" i="11"/>
  <c r="AA94" i="11" s="1"/>
  <c r="Y78" i="11"/>
  <c r="Z78" i="11"/>
  <c r="AA78" i="11" s="1"/>
  <c r="Q81" i="11"/>
  <c r="Z81" i="11"/>
  <c r="AA81" i="11" s="1"/>
  <c r="Y110" i="11"/>
  <c r="Z110" i="11"/>
  <c r="AA110" i="11" s="1"/>
  <c r="Q113" i="11"/>
  <c r="Z113" i="11"/>
  <c r="AA113" i="11" s="1"/>
  <c r="Y126" i="11"/>
  <c r="Z126" i="11"/>
  <c r="AA126" i="11" s="1"/>
  <c r="Q7" i="11"/>
  <c r="Z11" i="11"/>
  <c r="AA11" i="11" s="1"/>
  <c r="Z27" i="11"/>
  <c r="AA27" i="11" s="1"/>
  <c r="Z69" i="11"/>
  <c r="AA69" i="11" s="1"/>
  <c r="Q69" i="11"/>
  <c r="Z98" i="11"/>
  <c r="AA98" i="11" s="1"/>
  <c r="Y98" i="11"/>
  <c r="Z101" i="11"/>
  <c r="AA101" i="11" s="1"/>
  <c r="Q101" i="11"/>
  <c r="Y130" i="11"/>
  <c r="Z130" i="11"/>
  <c r="AA130" i="11" s="1"/>
  <c r="Z133" i="11"/>
  <c r="AA133" i="11" s="1"/>
  <c r="Q133" i="11"/>
  <c r="Z129" i="11"/>
  <c r="AA129" i="11" s="1"/>
  <c r="Q129" i="11"/>
  <c r="Y86" i="11"/>
  <c r="Z86" i="11"/>
  <c r="AA86" i="11" s="1"/>
  <c r="Q89" i="11"/>
  <c r="Z89" i="11"/>
  <c r="AA89" i="11" s="1"/>
  <c r="Y118" i="11"/>
  <c r="Z118" i="11"/>
  <c r="AA118" i="11" s="1"/>
  <c r="Z121" i="11"/>
  <c r="AA121" i="11" s="1"/>
  <c r="Q121" i="11"/>
  <c r="Z248" i="11"/>
  <c r="AA248" i="11" s="1"/>
  <c r="Q263" i="11"/>
  <c r="Z263" i="11"/>
  <c r="AA263" i="11" s="1"/>
  <c r="Q271" i="11"/>
  <c r="Z271" i="11"/>
  <c r="AA271" i="11" s="1"/>
  <c r="Q275" i="11"/>
  <c r="Z275" i="11"/>
  <c r="AA275" i="11" s="1"/>
  <c r="Q279" i="11"/>
  <c r="Z279" i="11"/>
  <c r="AA279" i="11" s="1"/>
  <c r="Q283" i="11"/>
  <c r="Z283" i="11"/>
  <c r="AA283" i="11" s="1"/>
  <c r="Q287" i="11"/>
  <c r="Z287" i="11"/>
  <c r="AA287" i="11" s="1"/>
  <c r="Q299" i="11"/>
  <c r="Z299" i="11"/>
  <c r="AA299" i="11" s="1"/>
  <c r="Z138" i="11"/>
  <c r="AA138" i="11" s="1"/>
  <c r="Z191" i="11"/>
  <c r="AA191" i="11" s="1"/>
  <c r="Z200" i="11"/>
  <c r="AA200" i="11" s="1"/>
  <c r="Z207" i="11"/>
  <c r="AA207" i="11" s="1"/>
  <c r="Z216" i="11"/>
  <c r="AA216" i="11" s="1"/>
  <c r="Q222" i="11"/>
  <c r="Q255" i="11"/>
  <c r="Z255" i="11"/>
  <c r="AA255" i="11" s="1"/>
  <c r="Z220" i="11"/>
  <c r="AA220" i="11" s="1"/>
  <c r="Z240" i="11"/>
  <c r="AA240" i="11" s="1"/>
  <c r="Y240" i="11"/>
  <c r="Q251" i="11"/>
  <c r="Z251" i="11"/>
  <c r="AA251" i="11" s="1"/>
  <c r="Q295" i="11"/>
  <c r="Z295" i="11"/>
  <c r="AA295" i="11" s="1"/>
  <c r="Z188" i="11"/>
  <c r="AA188" i="11" s="1"/>
  <c r="Z195" i="11"/>
  <c r="AA195" i="11" s="1"/>
  <c r="Z204" i="11"/>
  <c r="AA204" i="11" s="1"/>
  <c r="Z211" i="11"/>
  <c r="AA211" i="11" s="1"/>
  <c r="Z224" i="11"/>
  <c r="AA224" i="11" s="1"/>
  <c r="Q230" i="11"/>
  <c r="Z236" i="11"/>
  <c r="AA236" i="11" s="1"/>
  <c r="Y236" i="11"/>
  <c r="Q247" i="11"/>
  <c r="Z247" i="11"/>
  <c r="AA247" i="11" s="1"/>
  <c r="Q259" i="11"/>
  <c r="Z259" i="11"/>
  <c r="AA259" i="11" s="1"/>
  <c r="Q267" i="11"/>
  <c r="Z267" i="11"/>
  <c r="AA267" i="11" s="1"/>
  <c r="Y206" i="11"/>
  <c r="Q219" i="11"/>
  <c r="Z219" i="11"/>
  <c r="AA219" i="11" s="1"/>
  <c r="Z228" i="11"/>
  <c r="AA228" i="11" s="1"/>
  <c r="Z232" i="11"/>
  <c r="AA232" i="11" s="1"/>
  <c r="Q243" i="11"/>
  <c r="Z243" i="11"/>
  <c r="AA243" i="11" s="1"/>
  <c r="Z260" i="11"/>
  <c r="AA260" i="11" s="1"/>
  <c r="Z264" i="11"/>
  <c r="AA264" i="11" s="1"/>
  <c r="Z268" i="11"/>
  <c r="AA268" i="11" s="1"/>
  <c r="Z272" i="11"/>
  <c r="AA272" i="11" s="1"/>
  <c r="Z192" i="11"/>
  <c r="AA192" i="11" s="1"/>
  <c r="Z199" i="11"/>
  <c r="AA199" i="11" s="1"/>
  <c r="Z208" i="11"/>
  <c r="AA208" i="11" s="1"/>
  <c r="Z215" i="11"/>
  <c r="AA215" i="11" s="1"/>
  <c r="Q223" i="11"/>
  <c r="Z223" i="11"/>
  <c r="AA223" i="11" s="1"/>
  <c r="Q239" i="11"/>
  <c r="Z239" i="11"/>
  <c r="AA239" i="11" s="1"/>
  <c r="Z256" i="11"/>
  <c r="AA256" i="11" s="1"/>
  <c r="Q291" i="11"/>
  <c r="Z291" i="11"/>
  <c r="AA291" i="11" s="1"/>
  <c r="Q227" i="11"/>
  <c r="Z227" i="11"/>
  <c r="AA227" i="11" s="1"/>
  <c r="Q231" i="11"/>
  <c r="Z231" i="11"/>
  <c r="AA231" i="11" s="1"/>
  <c r="Q235" i="11"/>
  <c r="Z235" i="11"/>
  <c r="AA235" i="11" s="1"/>
  <c r="Z252" i="11"/>
  <c r="AA252" i="11" s="1"/>
  <c r="Q244" i="11"/>
  <c r="Q248" i="11"/>
  <c r="Q252" i="11"/>
  <c r="Q256" i="11"/>
  <c r="Q260" i="11"/>
  <c r="Q264" i="11"/>
  <c r="Q268" i="11"/>
  <c r="Q272" i="11"/>
  <c r="Q276" i="11"/>
  <c r="Q280" i="11"/>
  <c r="Q284" i="11"/>
  <c r="Q288" i="11"/>
  <c r="Q292" i="11"/>
  <c r="Q296" i="11"/>
  <c r="Q300" i="11"/>
  <c r="AE16" i="9"/>
  <c r="AB23" i="9"/>
  <c r="AB13" i="9" s="1"/>
  <c r="AD13" i="9"/>
  <c r="AF16" i="9"/>
  <c r="AE13" i="9"/>
  <c r="AA8" i="11" l="1"/>
  <c r="Z7" i="11"/>
  <c r="AA7" i="11" s="1"/>
  <c r="AF15" i="9"/>
  <c r="AH15" i="9"/>
  <c r="AA15" i="9"/>
  <c r="AE15" i="9"/>
  <c r="AD15" i="9"/>
  <c r="AB16" i="9"/>
  <c r="AB14" i="9"/>
  <c r="AB15" i="9" s="1"/>
  <c r="L288" i="9" l="1"/>
  <c r="S288" i="9" s="1"/>
  <c r="L256" i="9"/>
  <c r="L224" i="9"/>
  <c r="L192" i="9"/>
  <c r="L160" i="9"/>
  <c r="L128" i="9"/>
  <c r="S128" i="9" s="1"/>
  <c r="L96" i="9"/>
  <c r="L64" i="9"/>
  <c r="L32" i="9"/>
  <c r="L85" i="9"/>
  <c r="L37" i="9"/>
  <c r="L301" i="9"/>
  <c r="L308" i="9"/>
  <c r="L276" i="9"/>
  <c r="L244" i="9"/>
  <c r="L212" i="9"/>
  <c r="S212" i="9" s="1"/>
  <c r="L180" i="9"/>
  <c r="L148" i="9"/>
  <c r="L116" i="9"/>
  <c r="L84" i="9"/>
  <c r="L52" i="9"/>
  <c r="L30" i="9"/>
  <c r="L69" i="9"/>
  <c r="L25" i="9"/>
  <c r="L296" i="9"/>
  <c r="L264" i="9"/>
  <c r="L232" i="9"/>
  <c r="L200" i="9"/>
  <c r="S200" i="9" s="1"/>
  <c r="L168" i="9"/>
  <c r="L136" i="9"/>
  <c r="L104" i="9"/>
  <c r="L72" i="9"/>
  <c r="L40" i="9"/>
  <c r="L97" i="9"/>
  <c r="L49" i="9"/>
  <c r="L309" i="9"/>
  <c r="L284" i="9"/>
  <c r="L252" i="9"/>
  <c r="L220" i="9"/>
  <c r="S220" i="9" s="1"/>
  <c r="L188" i="9"/>
  <c r="L156" i="9"/>
  <c r="L124" i="9"/>
  <c r="L92" i="9"/>
  <c r="L60" i="9"/>
  <c r="L28" i="9"/>
  <c r="L77" i="9"/>
  <c r="L33" i="9"/>
  <c r="L297" i="9"/>
  <c r="L265" i="9"/>
  <c r="L233" i="9"/>
  <c r="L201" i="9"/>
  <c r="L169" i="9"/>
  <c r="L137" i="9"/>
  <c r="L105" i="9"/>
  <c r="L71" i="9"/>
  <c r="L82" i="9"/>
  <c r="L310" i="9"/>
  <c r="L278" i="9"/>
  <c r="L246" i="9"/>
  <c r="L214" i="9"/>
  <c r="L182" i="9"/>
  <c r="S182" i="9" s="1"/>
  <c r="L150" i="9"/>
  <c r="L114" i="9"/>
  <c r="L50" i="9"/>
  <c r="L304" i="9"/>
  <c r="L272" i="9"/>
  <c r="L240" i="9"/>
  <c r="L208" i="9"/>
  <c r="L176" i="9"/>
  <c r="L144" i="9"/>
  <c r="L112" i="9"/>
  <c r="L80" i="9"/>
  <c r="L48" i="9"/>
  <c r="L39" i="9"/>
  <c r="L61" i="9"/>
  <c r="L54" i="9"/>
  <c r="L285" i="9"/>
  <c r="L253" i="9"/>
  <c r="L221" i="9"/>
  <c r="L189" i="9"/>
  <c r="L157" i="9"/>
  <c r="L125" i="9"/>
  <c r="L81" i="9"/>
  <c r="L22" i="9"/>
  <c r="L62" i="9"/>
  <c r="L298" i="9"/>
  <c r="L266" i="9"/>
  <c r="L234" i="9"/>
  <c r="L202" i="9"/>
  <c r="L170" i="9"/>
  <c r="L138" i="9"/>
  <c r="L90" i="9"/>
  <c r="L292" i="9"/>
  <c r="L260" i="9"/>
  <c r="L228" i="9"/>
  <c r="L196" i="9"/>
  <c r="L164" i="9"/>
  <c r="L132" i="9"/>
  <c r="L100" i="9"/>
  <c r="L68" i="9"/>
  <c r="L36" i="9"/>
  <c r="L89" i="9"/>
  <c r="L41" i="9"/>
  <c r="L305" i="9"/>
  <c r="L273" i="9"/>
  <c r="L241" i="9"/>
  <c r="L209" i="9"/>
  <c r="L177" i="9"/>
  <c r="L145" i="9"/>
  <c r="L113" i="9"/>
  <c r="L45" i="9"/>
  <c r="L98" i="9"/>
  <c r="L51" i="9"/>
  <c r="L286" i="9"/>
  <c r="L254" i="9"/>
  <c r="L222" i="9"/>
  <c r="L190" i="9"/>
  <c r="L158" i="9"/>
  <c r="L126" i="9"/>
  <c r="L70" i="9"/>
  <c r="L140" i="9"/>
  <c r="L56" i="9"/>
  <c r="L277" i="9"/>
  <c r="L193" i="9"/>
  <c r="L133" i="9"/>
  <c r="L42" i="9"/>
  <c r="L34" i="9"/>
  <c r="L238" i="9"/>
  <c r="L178" i="9"/>
  <c r="L122" i="9"/>
  <c r="L73" i="9"/>
  <c r="L197" i="9"/>
  <c r="L57" i="9"/>
  <c r="L242" i="9"/>
  <c r="L236" i="9"/>
  <c r="L210" i="9"/>
  <c r="L267" i="9"/>
  <c r="L300" i="9"/>
  <c r="L216" i="9"/>
  <c r="L44" i="9"/>
  <c r="L29" i="9"/>
  <c r="L245" i="9"/>
  <c r="L217" i="9"/>
  <c r="L161" i="9"/>
  <c r="L101" i="9"/>
  <c r="L94" i="9"/>
  <c r="L290" i="9"/>
  <c r="L262" i="9"/>
  <c r="L206" i="9"/>
  <c r="L146" i="9"/>
  <c r="L58" i="9"/>
  <c r="L55" i="9"/>
  <c r="L123" i="9"/>
  <c r="L75" i="9"/>
  <c r="L287" i="9"/>
  <c r="L255" i="9"/>
  <c r="L223" i="9"/>
  <c r="L191" i="9"/>
  <c r="S191" i="9" s="1"/>
  <c r="L159" i="9"/>
  <c r="L135" i="9"/>
  <c r="L79" i="9"/>
  <c r="L248" i="9"/>
  <c r="L281" i="9"/>
  <c r="L225" i="9"/>
  <c r="L165" i="9"/>
  <c r="L110" i="9"/>
  <c r="L270" i="9"/>
  <c r="L78" i="9"/>
  <c r="L111" i="9"/>
  <c r="L204" i="9"/>
  <c r="L120" i="9"/>
  <c r="L67" i="9"/>
  <c r="L269" i="9"/>
  <c r="L213" i="9"/>
  <c r="L185" i="9"/>
  <c r="L129" i="9"/>
  <c r="L43" i="9"/>
  <c r="L35" i="9"/>
  <c r="L258" i="9"/>
  <c r="L230" i="9"/>
  <c r="L174" i="9"/>
  <c r="L106" i="9"/>
  <c r="L19" i="9"/>
  <c r="L107" i="9"/>
  <c r="L307" i="9"/>
  <c r="L275" i="9"/>
  <c r="L243" i="9"/>
  <c r="L211" i="9"/>
  <c r="L179" i="9"/>
  <c r="L76" i="9"/>
  <c r="L302" i="9"/>
  <c r="L186" i="9"/>
  <c r="L53" i="9"/>
  <c r="L203" i="9"/>
  <c r="L280" i="9"/>
  <c r="L108" i="9"/>
  <c r="L24" i="9"/>
  <c r="L237" i="9"/>
  <c r="L181" i="9"/>
  <c r="L153" i="9"/>
  <c r="L93" i="9"/>
  <c r="L74" i="9"/>
  <c r="L282" i="9"/>
  <c r="L226" i="9"/>
  <c r="L198" i="9"/>
  <c r="L142" i="9"/>
  <c r="L38" i="9"/>
  <c r="L139" i="9"/>
  <c r="L87" i="9"/>
  <c r="L295" i="9"/>
  <c r="L263" i="9"/>
  <c r="L231" i="9"/>
  <c r="L199" i="9"/>
  <c r="L167" i="9"/>
  <c r="L103" i="9"/>
  <c r="L257" i="9"/>
  <c r="L115" i="9"/>
  <c r="L279" i="9"/>
  <c r="L215" i="9"/>
  <c r="L152" i="9"/>
  <c r="L109" i="9"/>
  <c r="L294" i="9"/>
  <c r="L154" i="9"/>
  <c r="L20" i="9"/>
  <c r="L95" i="9"/>
  <c r="L299" i="9"/>
  <c r="L171" i="9"/>
  <c r="L47" i="9"/>
  <c r="L268" i="9"/>
  <c r="L184" i="9"/>
  <c r="L21" i="9"/>
  <c r="L261" i="9"/>
  <c r="L205" i="9"/>
  <c r="L149" i="9"/>
  <c r="L121" i="9"/>
  <c r="L23" i="9"/>
  <c r="L306" i="9"/>
  <c r="L250" i="9"/>
  <c r="L194" i="9"/>
  <c r="L166" i="9"/>
  <c r="L102" i="9"/>
  <c r="L31" i="9"/>
  <c r="L119" i="9"/>
  <c r="L59" i="9"/>
  <c r="L283" i="9"/>
  <c r="L251" i="9"/>
  <c r="L219" i="9"/>
  <c r="L187" i="9"/>
  <c r="L151" i="9"/>
  <c r="L63" i="9"/>
  <c r="L289" i="9"/>
  <c r="L141" i="9"/>
  <c r="L143" i="9"/>
  <c r="L249" i="9"/>
  <c r="L235" i="9"/>
  <c r="L183" i="9"/>
  <c r="L172" i="9"/>
  <c r="L88" i="9"/>
  <c r="L293" i="9"/>
  <c r="L229" i="9"/>
  <c r="L173" i="9"/>
  <c r="L117" i="9"/>
  <c r="L65" i="9"/>
  <c r="L118" i="9"/>
  <c r="L66" i="9"/>
  <c r="L274" i="9"/>
  <c r="L218" i="9"/>
  <c r="L162" i="9"/>
  <c r="L134" i="9"/>
  <c r="L86" i="9"/>
  <c r="L26" i="9"/>
  <c r="L155" i="9"/>
  <c r="L99" i="9"/>
  <c r="L83" i="9"/>
  <c r="L303" i="9"/>
  <c r="S303" i="9" s="1"/>
  <c r="L291" i="9"/>
  <c r="L271" i="9"/>
  <c r="L259" i="9"/>
  <c r="L239" i="9"/>
  <c r="L207" i="9"/>
  <c r="L195" i="9"/>
  <c r="L175" i="9"/>
  <c r="L163" i="9"/>
  <c r="L127" i="9"/>
  <c r="S127" i="9" s="1"/>
  <c r="L91" i="9"/>
  <c r="L130" i="9"/>
  <c r="L131" i="9"/>
  <c r="L227" i="9"/>
  <c r="L46" i="9"/>
  <c r="L147" i="9"/>
  <c r="L27" i="9"/>
  <c r="L247" i="9"/>
  <c r="X128" i="9" l="1"/>
  <c r="AG128" i="9" s="1"/>
  <c r="X288" i="9"/>
  <c r="AG288" i="9" s="1"/>
  <c r="X127" i="9"/>
  <c r="AG127" i="9" s="1"/>
  <c r="X303" i="9"/>
  <c r="AG303" i="9" s="1"/>
  <c r="X191" i="9"/>
  <c r="AG191" i="9" s="1"/>
  <c r="X220" i="9"/>
  <c r="AG220" i="9" s="1"/>
  <c r="X200" i="9"/>
  <c r="AG200" i="9" s="1"/>
  <c r="X247" i="9"/>
  <c r="AG247" i="9" s="1"/>
  <c r="S247" i="9"/>
  <c r="X249" i="9"/>
  <c r="AG249" i="9" s="1"/>
  <c r="S249" i="9"/>
  <c r="X142" i="9"/>
  <c r="AG142" i="9" s="1"/>
  <c r="S142" i="9"/>
  <c r="X185" i="9"/>
  <c r="AG185" i="9" s="1"/>
  <c r="S185" i="9"/>
  <c r="X161" i="9"/>
  <c r="AG161" i="9" s="1"/>
  <c r="S161" i="9"/>
  <c r="X70" i="9"/>
  <c r="AG70" i="9" s="1"/>
  <c r="S70" i="9"/>
  <c r="X189" i="9"/>
  <c r="AG189" i="9" s="1"/>
  <c r="S189" i="9"/>
  <c r="X310" i="9"/>
  <c r="AG310" i="9" s="1"/>
  <c r="S310" i="9"/>
  <c r="X156" i="9"/>
  <c r="AG156" i="9" s="1"/>
  <c r="S156" i="9"/>
  <c r="X160" i="9"/>
  <c r="AG160" i="9" s="1"/>
  <c r="S160" i="9"/>
  <c r="X173" i="9"/>
  <c r="AG173" i="9" s="1"/>
  <c r="S173" i="9"/>
  <c r="X306" i="9"/>
  <c r="AG306" i="9" s="1"/>
  <c r="S306" i="9"/>
  <c r="X199" i="9"/>
  <c r="AG199" i="9" s="1"/>
  <c r="S199" i="9"/>
  <c r="X24" i="9"/>
  <c r="AG24" i="9" s="1"/>
  <c r="S24" i="9"/>
  <c r="X213" i="9"/>
  <c r="AG213" i="9" s="1"/>
  <c r="S213" i="9"/>
  <c r="X217" i="9"/>
  <c r="AG217" i="9" s="1"/>
  <c r="S217" i="9"/>
  <c r="X126" i="9"/>
  <c r="AG126" i="9" s="1"/>
  <c r="S126" i="9"/>
  <c r="X228" i="9"/>
  <c r="AG228" i="9" s="1"/>
  <c r="S228" i="9"/>
  <c r="X221" i="9"/>
  <c r="AG221" i="9" s="1"/>
  <c r="S221" i="9"/>
  <c r="X82" i="9"/>
  <c r="AG82" i="9" s="1"/>
  <c r="S82" i="9"/>
  <c r="X188" i="9"/>
  <c r="AG188" i="9" s="1"/>
  <c r="S188" i="9"/>
  <c r="X264" i="9"/>
  <c r="AG264" i="9" s="1"/>
  <c r="S264" i="9"/>
  <c r="X192" i="9"/>
  <c r="AG192" i="9" s="1"/>
  <c r="S192" i="9"/>
  <c r="X141" i="9"/>
  <c r="AG141" i="9" s="1"/>
  <c r="S141" i="9"/>
  <c r="X47" i="9"/>
  <c r="AG47" i="9" s="1"/>
  <c r="S47" i="9"/>
  <c r="X226" i="9"/>
  <c r="AG226" i="9" s="1"/>
  <c r="S226" i="9"/>
  <c r="X179" i="9"/>
  <c r="AG179" i="9" s="1"/>
  <c r="S179" i="9"/>
  <c r="X174" i="9"/>
  <c r="AG174" i="9" s="1"/>
  <c r="S174" i="9"/>
  <c r="X269" i="9"/>
  <c r="AG269" i="9" s="1"/>
  <c r="S269" i="9"/>
  <c r="X165" i="9"/>
  <c r="AG165" i="9" s="1"/>
  <c r="S165" i="9"/>
  <c r="X146" i="9"/>
  <c r="AG146" i="9" s="1"/>
  <c r="S146" i="9"/>
  <c r="X245" i="9"/>
  <c r="AG245" i="9" s="1"/>
  <c r="S245" i="9"/>
  <c r="X242" i="9"/>
  <c r="AG242" i="9" s="1"/>
  <c r="S242" i="9"/>
  <c r="X42" i="9"/>
  <c r="AG42" i="9" s="1"/>
  <c r="S42" i="9"/>
  <c r="X158" i="9"/>
  <c r="AG158" i="9" s="1"/>
  <c r="S158" i="9"/>
  <c r="X113" i="9"/>
  <c r="AG113" i="9" s="1"/>
  <c r="S113" i="9"/>
  <c r="X89" i="9"/>
  <c r="AG89" i="9" s="1"/>
  <c r="S89" i="9"/>
  <c r="X260" i="9"/>
  <c r="AG260" i="9" s="1"/>
  <c r="S260" i="9"/>
  <c r="X298" i="9"/>
  <c r="AG298" i="9" s="1"/>
  <c r="S298" i="9"/>
  <c r="X253" i="9"/>
  <c r="AG253" i="9" s="1"/>
  <c r="S253" i="9"/>
  <c r="X144" i="9"/>
  <c r="AG144" i="9" s="1"/>
  <c r="S144" i="9"/>
  <c r="X150" i="9"/>
  <c r="AG150" i="9" s="1"/>
  <c r="S150" i="9"/>
  <c r="X71" i="9"/>
  <c r="AG71" i="9" s="1"/>
  <c r="S71" i="9"/>
  <c r="X33" i="9"/>
  <c r="AG33" i="9" s="1"/>
  <c r="S33" i="9"/>
  <c r="X72" i="9"/>
  <c r="AG72" i="9" s="1"/>
  <c r="S72" i="9"/>
  <c r="X296" i="9"/>
  <c r="AG296" i="9" s="1"/>
  <c r="S296" i="9"/>
  <c r="X180" i="9"/>
  <c r="AG180" i="9" s="1"/>
  <c r="S180" i="9"/>
  <c r="X85" i="9"/>
  <c r="AG85" i="9" s="1"/>
  <c r="S85" i="9"/>
  <c r="X224" i="9"/>
  <c r="AG224" i="9" s="1"/>
  <c r="S224" i="9"/>
  <c r="X86" i="9"/>
  <c r="AG86" i="9" s="1"/>
  <c r="S86" i="9"/>
  <c r="X251" i="9"/>
  <c r="AG251" i="9" s="1"/>
  <c r="S251" i="9"/>
  <c r="X294" i="9"/>
  <c r="AG294" i="9" s="1"/>
  <c r="S294" i="9"/>
  <c r="X19" i="9"/>
  <c r="AG19" i="9" s="1"/>
  <c r="S19" i="9"/>
  <c r="X159" i="9"/>
  <c r="AG159" i="9" s="1"/>
  <c r="S159" i="9"/>
  <c r="X238" i="9"/>
  <c r="AG238" i="9" s="1"/>
  <c r="S238" i="9"/>
  <c r="X305" i="9"/>
  <c r="AG305" i="9" s="1"/>
  <c r="S305" i="9"/>
  <c r="X80" i="9"/>
  <c r="AG80" i="9" s="1"/>
  <c r="S80" i="9"/>
  <c r="X50" i="9"/>
  <c r="AG50" i="9" s="1"/>
  <c r="S50" i="9"/>
  <c r="X265" i="9"/>
  <c r="AG265" i="9" s="1"/>
  <c r="S265" i="9"/>
  <c r="X97" i="9"/>
  <c r="AG97" i="9" s="1"/>
  <c r="S97" i="9"/>
  <c r="X27" i="9"/>
  <c r="AG27" i="9" s="1"/>
  <c r="S27" i="9"/>
  <c r="X291" i="9"/>
  <c r="AG291" i="9" s="1"/>
  <c r="S291" i="9"/>
  <c r="X134" i="9"/>
  <c r="AG134" i="9" s="1"/>
  <c r="S134" i="9"/>
  <c r="X143" i="9"/>
  <c r="AG143" i="9" s="1"/>
  <c r="S143" i="9"/>
  <c r="X283" i="9"/>
  <c r="AG283" i="9" s="1"/>
  <c r="S283" i="9"/>
  <c r="X268" i="9"/>
  <c r="AG268" i="9" s="1"/>
  <c r="S268" i="9"/>
  <c r="X109" i="9"/>
  <c r="AG109" i="9" s="1"/>
  <c r="S109" i="9"/>
  <c r="X198" i="9"/>
  <c r="AG198" i="9" s="1"/>
  <c r="S198" i="9"/>
  <c r="X76" i="9"/>
  <c r="AG76" i="9" s="1"/>
  <c r="S76" i="9"/>
  <c r="X106" i="9"/>
  <c r="AG106" i="9" s="1"/>
  <c r="S106" i="9"/>
  <c r="X110" i="9"/>
  <c r="AG110" i="9" s="1"/>
  <c r="S110" i="9"/>
  <c r="X58" i="9"/>
  <c r="AG58" i="9" s="1"/>
  <c r="S58" i="9"/>
  <c r="X236" i="9"/>
  <c r="AG236" i="9" s="1"/>
  <c r="S236" i="9"/>
  <c r="X34" i="9"/>
  <c r="AG34" i="9" s="1"/>
  <c r="S34" i="9"/>
  <c r="X45" i="9"/>
  <c r="AG45" i="9" s="1"/>
  <c r="S45" i="9"/>
  <c r="X41" i="9"/>
  <c r="AG41" i="9" s="1"/>
  <c r="S41" i="9"/>
  <c r="X266" i="9"/>
  <c r="AG266" i="9" s="1"/>
  <c r="S266" i="9"/>
  <c r="X112" i="9"/>
  <c r="AG112" i="9" s="1"/>
  <c r="S112" i="9"/>
  <c r="X114" i="9"/>
  <c r="AG114" i="9" s="1"/>
  <c r="S114" i="9"/>
  <c r="X297" i="9"/>
  <c r="AG297" i="9" s="1"/>
  <c r="S297" i="9"/>
  <c r="X40" i="9"/>
  <c r="AG40" i="9" s="1"/>
  <c r="S40" i="9"/>
  <c r="X148" i="9"/>
  <c r="AG148" i="9" s="1"/>
  <c r="S148" i="9"/>
  <c r="X37" i="9"/>
  <c r="AG37" i="9" s="1"/>
  <c r="S37" i="9"/>
  <c r="X147" i="9"/>
  <c r="AG147" i="9" s="1"/>
  <c r="S147" i="9"/>
  <c r="X163" i="9"/>
  <c r="AG163" i="9" s="1"/>
  <c r="S163" i="9"/>
  <c r="X162" i="9"/>
  <c r="AG162" i="9" s="1"/>
  <c r="S162" i="9"/>
  <c r="X229" i="9"/>
  <c r="AG229" i="9" s="1"/>
  <c r="S229" i="9"/>
  <c r="X59" i="9"/>
  <c r="AG59" i="9" s="1"/>
  <c r="S59" i="9"/>
  <c r="X23" i="9"/>
  <c r="AG23" i="9" s="1"/>
  <c r="S23" i="9"/>
  <c r="X152" i="9"/>
  <c r="AG152" i="9" s="1"/>
  <c r="S152" i="9"/>
  <c r="X231" i="9"/>
  <c r="AG231" i="9" s="1"/>
  <c r="S231" i="9"/>
  <c r="X108" i="9"/>
  <c r="AG108" i="9" s="1"/>
  <c r="S108" i="9"/>
  <c r="X46" i="9"/>
  <c r="AG46" i="9" s="1"/>
  <c r="S46" i="9"/>
  <c r="X175" i="9"/>
  <c r="AG175" i="9" s="1"/>
  <c r="S175" i="9"/>
  <c r="X218" i="9"/>
  <c r="AG218" i="9" s="1"/>
  <c r="S218" i="9"/>
  <c r="X293" i="9"/>
  <c r="AG293" i="9" s="1"/>
  <c r="S293" i="9"/>
  <c r="X289" i="9"/>
  <c r="AG289" i="9" s="1"/>
  <c r="S289" i="9"/>
  <c r="X119" i="9"/>
  <c r="AG119" i="9" s="1"/>
  <c r="S119" i="9"/>
  <c r="X121" i="9"/>
  <c r="AG121" i="9" s="1"/>
  <c r="S121" i="9"/>
  <c r="X171" i="9"/>
  <c r="AG171" i="9" s="1"/>
  <c r="S171" i="9"/>
  <c r="X215" i="9"/>
  <c r="AG215" i="9" s="1"/>
  <c r="S215" i="9"/>
  <c r="X263" i="9"/>
  <c r="AG263" i="9" s="1"/>
  <c r="S263" i="9"/>
  <c r="X282" i="9"/>
  <c r="AG282" i="9" s="1"/>
  <c r="S282" i="9"/>
  <c r="X280" i="9"/>
  <c r="AG280" i="9" s="1"/>
  <c r="S280" i="9"/>
  <c r="X211" i="9"/>
  <c r="AG211" i="9" s="1"/>
  <c r="S211" i="9"/>
  <c r="X230" i="9"/>
  <c r="AG230" i="9" s="1"/>
  <c r="S230" i="9"/>
  <c r="X67" i="9"/>
  <c r="AG67" i="9" s="1"/>
  <c r="S67" i="9"/>
  <c r="X225" i="9"/>
  <c r="AG225" i="9" s="1"/>
  <c r="S225" i="9"/>
  <c r="X223" i="9"/>
  <c r="AG223" i="9" s="1"/>
  <c r="S223" i="9"/>
  <c r="X206" i="9"/>
  <c r="AG206" i="9" s="1"/>
  <c r="S206" i="9"/>
  <c r="X29" i="9"/>
  <c r="AG29" i="9" s="1"/>
  <c r="S29" i="9"/>
  <c r="X57" i="9"/>
  <c r="AG57" i="9" s="1"/>
  <c r="S57" i="9"/>
  <c r="X133" i="9"/>
  <c r="AG133" i="9" s="1"/>
  <c r="S133" i="9"/>
  <c r="X190" i="9"/>
  <c r="AG190" i="9" s="1"/>
  <c r="S190" i="9"/>
  <c r="X145" i="9"/>
  <c r="AG145" i="9" s="1"/>
  <c r="S145" i="9"/>
  <c r="X36" i="9"/>
  <c r="AG36" i="9" s="1"/>
  <c r="S36" i="9"/>
  <c r="X292" i="9"/>
  <c r="AG292" i="9" s="1"/>
  <c r="S292" i="9"/>
  <c r="X62" i="9"/>
  <c r="AG62" i="9" s="1"/>
  <c r="S62" i="9"/>
  <c r="X285" i="9"/>
  <c r="AG285" i="9" s="1"/>
  <c r="S285" i="9"/>
  <c r="X176" i="9"/>
  <c r="AG176" i="9" s="1"/>
  <c r="S176" i="9"/>
  <c r="X182" i="9"/>
  <c r="AG182" i="9" s="1"/>
  <c r="X105" i="9"/>
  <c r="AG105" i="9" s="1"/>
  <c r="S105" i="9"/>
  <c r="X77" i="9"/>
  <c r="AG77" i="9" s="1"/>
  <c r="S77" i="9"/>
  <c r="X104" i="9"/>
  <c r="AG104" i="9" s="1"/>
  <c r="S104" i="9"/>
  <c r="X25" i="9"/>
  <c r="AG25" i="9" s="1"/>
  <c r="S25" i="9"/>
  <c r="X212" i="9"/>
  <c r="AG212" i="9" s="1"/>
  <c r="X32" i="9"/>
  <c r="AG32" i="9" s="1"/>
  <c r="S32" i="9"/>
  <c r="X256" i="9"/>
  <c r="AG256" i="9" s="1"/>
  <c r="S256" i="9"/>
  <c r="X250" i="9"/>
  <c r="AG250" i="9" s="1"/>
  <c r="S250" i="9"/>
  <c r="X302" i="9"/>
  <c r="AG302" i="9" s="1"/>
  <c r="S302" i="9"/>
  <c r="X210" i="9"/>
  <c r="AG210" i="9" s="1"/>
  <c r="S210" i="9"/>
  <c r="X196" i="9"/>
  <c r="AG196" i="9" s="1"/>
  <c r="S196" i="9"/>
  <c r="X232" i="9"/>
  <c r="AG232" i="9" s="1"/>
  <c r="S232" i="9"/>
  <c r="X227" i="9"/>
  <c r="AG227" i="9" s="1"/>
  <c r="S227" i="9"/>
  <c r="X274" i="9"/>
  <c r="AG274" i="9" s="1"/>
  <c r="S274" i="9"/>
  <c r="X31" i="9"/>
  <c r="AG31" i="9" s="1"/>
  <c r="S31" i="9"/>
  <c r="X295" i="9"/>
  <c r="AG295" i="9" s="1"/>
  <c r="S295" i="9"/>
  <c r="X243" i="9"/>
  <c r="AG243" i="9" s="1"/>
  <c r="S243" i="9"/>
  <c r="X281" i="9"/>
  <c r="AG281" i="9" s="1"/>
  <c r="S281" i="9"/>
  <c r="X44" i="9"/>
  <c r="AG44" i="9" s="1"/>
  <c r="S44" i="9"/>
  <c r="X222" i="9"/>
  <c r="AG222" i="9" s="1"/>
  <c r="S222" i="9"/>
  <c r="X90" i="9"/>
  <c r="AG90" i="9" s="1"/>
  <c r="S90" i="9"/>
  <c r="X54" i="9"/>
  <c r="AG54" i="9" s="1"/>
  <c r="S54" i="9"/>
  <c r="X137" i="9"/>
  <c r="AG137" i="9" s="1"/>
  <c r="S137" i="9"/>
  <c r="X136" i="9"/>
  <c r="AG136" i="9" s="1"/>
  <c r="S136" i="9"/>
  <c r="X64" i="9"/>
  <c r="AG64" i="9" s="1"/>
  <c r="S64" i="9"/>
  <c r="X66" i="9"/>
  <c r="AG66" i="9" s="1"/>
  <c r="S66" i="9"/>
  <c r="X205" i="9"/>
  <c r="AG205" i="9" s="1"/>
  <c r="S205" i="9"/>
  <c r="X87" i="9"/>
  <c r="AG87" i="9" s="1"/>
  <c r="S87" i="9"/>
  <c r="X275" i="9"/>
  <c r="AG275" i="9" s="1"/>
  <c r="S275" i="9"/>
  <c r="X35" i="9"/>
  <c r="AG35" i="9" s="1"/>
  <c r="S35" i="9"/>
  <c r="X204" i="9"/>
  <c r="AG204" i="9" s="1"/>
  <c r="S204" i="9"/>
  <c r="X290" i="9"/>
  <c r="AG290" i="9" s="1"/>
  <c r="S290" i="9"/>
  <c r="X216" i="9"/>
  <c r="AG216" i="9" s="1"/>
  <c r="S216" i="9"/>
  <c r="X73" i="9"/>
  <c r="AG73" i="9" s="1"/>
  <c r="S73" i="9"/>
  <c r="X277" i="9"/>
  <c r="AG277" i="9" s="1"/>
  <c r="S277" i="9"/>
  <c r="X254" i="9"/>
  <c r="AG254" i="9" s="1"/>
  <c r="S254" i="9"/>
  <c r="X209" i="9"/>
  <c r="AG209" i="9" s="1"/>
  <c r="S209" i="9"/>
  <c r="X100" i="9"/>
  <c r="AG100" i="9" s="1"/>
  <c r="S100" i="9"/>
  <c r="X138" i="9"/>
  <c r="AG138" i="9" s="1"/>
  <c r="S138" i="9"/>
  <c r="X81" i="9"/>
  <c r="AG81" i="9" s="1"/>
  <c r="S81" i="9"/>
  <c r="X61" i="9"/>
  <c r="AG61" i="9" s="1"/>
  <c r="S61" i="9"/>
  <c r="X240" i="9"/>
  <c r="AG240" i="9" s="1"/>
  <c r="S240" i="9"/>
  <c r="X214" i="9"/>
  <c r="AG214" i="9" s="1"/>
  <c r="S214" i="9"/>
  <c r="X169" i="9"/>
  <c r="AG169" i="9" s="1"/>
  <c r="S169" i="9"/>
  <c r="X60" i="9"/>
  <c r="AG60" i="9" s="1"/>
  <c r="S60" i="9"/>
  <c r="X284" i="9"/>
  <c r="AG284" i="9" s="1"/>
  <c r="S284" i="9"/>
  <c r="X168" i="9"/>
  <c r="AG168" i="9" s="1"/>
  <c r="S168" i="9"/>
  <c r="X30" i="9"/>
  <c r="AG30" i="9" s="1"/>
  <c r="S30" i="9"/>
  <c r="X244" i="9"/>
  <c r="AG244" i="9" s="1"/>
  <c r="S244" i="9"/>
  <c r="X96" i="9"/>
  <c r="AG96" i="9" s="1"/>
  <c r="S96" i="9"/>
  <c r="X117" i="9"/>
  <c r="AG117" i="9" s="1"/>
  <c r="S117" i="9"/>
  <c r="X167" i="9"/>
  <c r="AG167" i="9" s="1"/>
  <c r="S167" i="9"/>
  <c r="X270" i="9"/>
  <c r="AG270" i="9" s="1"/>
  <c r="S270" i="9"/>
  <c r="X98" i="9"/>
  <c r="AG98" i="9" s="1"/>
  <c r="S98" i="9"/>
  <c r="X301" i="9"/>
  <c r="AG301" i="9" s="1"/>
  <c r="S301" i="9"/>
  <c r="X195" i="9"/>
  <c r="AG195" i="9" s="1"/>
  <c r="S195" i="9"/>
  <c r="X88" i="9"/>
  <c r="AG88" i="9" s="1"/>
  <c r="S88" i="9"/>
  <c r="X149" i="9"/>
  <c r="AG149" i="9" s="1"/>
  <c r="S149" i="9"/>
  <c r="X279" i="9"/>
  <c r="AG279" i="9" s="1"/>
  <c r="S279" i="9"/>
  <c r="X18" i="9"/>
  <c r="AG18" i="9" s="1"/>
  <c r="S18" i="9"/>
  <c r="X120" i="9"/>
  <c r="AG120" i="9" s="1"/>
  <c r="S120" i="9"/>
  <c r="X262" i="9"/>
  <c r="AG262" i="9" s="1"/>
  <c r="S262" i="9"/>
  <c r="X193" i="9"/>
  <c r="AG193" i="9" s="1"/>
  <c r="S193" i="9"/>
  <c r="X68" i="9"/>
  <c r="AG68" i="9" s="1"/>
  <c r="S68" i="9"/>
  <c r="X252" i="9"/>
  <c r="AG252" i="9" s="1"/>
  <c r="S252" i="9"/>
  <c r="X207" i="9"/>
  <c r="AG207" i="9" s="1"/>
  <c r="S207" i="9"/>
  <c r="X172" i="9"/>
  <c r="AG172" i="9" s="1"/>
  <c r="S172" i="9"/>
  <c r="X102" i="9"/>
  <c r="AG102" i="9" s="1"/>
  <c r="S102" i="9"/>
  <c r="X115" i="9"/>
  <c r="AG115" i="9" s="1"/>
  <c r="S115" i="9"/>
  <c r="X203" i="9"/>
  <c r="AG203" i="9" s="1"/>
  <c r="S203" i="9"/>
  <c r="X287" i="9"/>
  <c r="AG287" i="9" s="1"/>
  <c r="S287" i="9"/>
  <c r="X130" i="9"/>
  <c r="AG130" i="9" s="1"/>
  <c r="S130" i="9"/>
  <c r="X239" i="9"/>
  <c r="AG239" i="9" s="1"/>
  <c r="S239" i="9"/>
  <c r="X155" i="9"/>
  <c r="AG155" i="9" s="1"/>
  <c r="S155" i="9"/>
  <c r="X118" i="9"/>
  <c r="AG118" i="9" s="1"/>
  <c r="S118" i="9"/>
  <c r="X183" i="9"/>
  <c r="AG183" i="9" s="1"/>
  <c r="S183" i="9"/>
  <c r="X187" i="9"/>
  <c r="AG187" i="9" s="1"/>
  <c r="S187" i="9"/>
  <c r="X166" i="9"/>
  <c r="AG166" i="9" s="1"/>
  <c r="S166" i="9"/>
  <c r="X261" i="9"/>
  <c r="AG261" i="9" s="1"/>
  <c r="S261" i="9"/>
  <c r="X20" i="9"/>
  <c r="AG20" i="9" s="1"/>
  <c r="S20" i="9"/>
  <c r="X257" i="9"/>
  <c r="AG257" i="9" s="1"/>
  <c r="S257" i="9"/>
  <c r="X139" i="9"/>
  <c r="AG139" i="9" s="1"/>
  <c r="S139" i="9"/>
  <c r="X153" i="9"/>
  <c r="AG153" i="9" s="1"/>
  <c r="S153" i="9"/>
  <c r="X53" i="9"/>
  <c r="AG53" i="9" s="1"/>
  <c r="S53" i="9"/>
  <c r="X307" i="9"/>
  <c r="AG307" i="9" s="1"/>
  <c r="S307" i="9"/>
  <c r="X43" i="9"/>
  <c r="AG43" i="9" s="1"/>
  <c r="S43" i="9"/>
  <c r="X111" i="9"/>
  <c r="AG111" i="9" s="1"/>
  <c r="S111" i="9"/>
  <c r="X79" i="9"/>
  <c r="AG79" i="9" s="1"/>
  <c r="S79" i="9"/>
  <c r="X75" i="9"/>
  <c r="AG75" i="9" s="1"/>
  <c r="S75" i="9"/>
  <c r="X94" i="9"/>
  <c r="AG94" i="9" s="1"/>
  <c r="S94" i="9"/>
  <c r="X300" i="9"/>
  <c r="AG300" i="9" s="1"/>
  <c r="S300" i="9"/>
  <c r="X122" i="9"/>
  <c r="AG122" i="9" s="1"/>
  <c r="S122" i="9"/>
  <c r="X56" i="9"/>
  <c r="AG56" i="9" s="1"/>
  <c r="S56" i="9"/>
  <c r="X286" i="9"/>
  <c r="AG286" i="9" s="1"/>
  <c r="S286" i="9"/>
  <c r="X241" i="9"/>
  <c r="AG241" i="9" s="1"/>
  <c r="S241" i="9"/>
  <c r="X132" i="9"/>
  <c r="AG132" i="9" s="1"/>
  <c r="S132" i="9"/>
  <c r="X170" i="9"/>
  <c r="AG170" i="9" s="1"/>
  <c r="S170" i="9"/>
  <c r="X125" i="9"/>
  <c r="AG125" i="9" s="1"/>
  <c r="S125" i="9"/>
  <c r="X39" i="9"/>
  <c r="AG39" i="9" s="1"/>
  <c r="S39" i="9"/>
  <c r="X272" i="9"/>
  <c r="AG272" i="9" s="1"/>
  <c r="S272" i="9"/>
  <c r="X246" i="9"/>
  <c r="AG246" i="9" s="1"/>
  <c r="S246" i="9"/>
  <c r="X201" i="9"/>
  <c r="AG201" i="9" s="1"/>
  <c r="S201" i="9"/>
  <c r="X92" i="9"/>
  <c r="AG92" i="9" s="1"/>
  <c r="S92" i="9"/>
  <c r="X309" i="9"/>
  <c r="AG309" i="9" s="1"/>
  <c r="S309" i="9"/>
  <c r="X52" i="9"/>
  <c r="AG52" i="9" s="1"/>
  <c r="S52" i="9"/>
  <c r="X276" i="9"/>
  <c r="AG276" i="9" s="1"/>
  <c r="S276" i="9"/>
  <c r="X271" i="9"/>
  <c r="AG271" i="9" s="1"/>
  <c r="S271" i="9"/>
  <c r="X184" i="9"/>
  <c r="AG184" i="9" s="1"/>
  <c r="S184" i="9"/>
  <c r="X237" i="9"/>
  <c r="AG237" i="9" s="1"/>
  <c r="S237" i="9"/>
  <c r="X55" i="9"/>
  <c r="AG55" i="9" s="1"/>
  <c r="S55" i="9"/>
  <c r="X234" i="9"/>
  <c r="AG234" i="9" s="1"/>
  <c r="S234" i="9"/>
  <c r="X116" i="9"/>
  <c r="AG116" i="9" s="1"/>
  <c r="S116" i="9"/>
  <c r="X83" i="9"/>
  <c r="AG83" i="9" s="1"/>
  <c r="S83" i="9"/>
  <c r="X63" i="9"/>
  <c r="AG63" i="9" s="1"/>
  <c r="S63" i="9"/>
  <c r="X299" i="9"/>
  <c r="AG299" i="9" s="1"/>
  <c r="S299" i="9"/>
  <c r="X74" i="9"/>
  <c r="AG74" i="9" s="1"/>
  <c r="S74" i="9"/>
  <c r="X258" i="9"/>
  <c r="AG258" i="9" s="1"/>
  <c r="S258" i="9"/>
  <c r="X255" i="9"/>
  <c r="AG255" i="9" s="1"/>
  <c r="S255" i="9"/>
  <c r="X197" i="9"/>
  <c r="AG197" i="9" s="1"/>
  <c r="S197" i="9"/>
  <c r="X177" i="9"/>
  <c r="AG177" i="9" s="1"/>
  <c r="S177" i="9"/>
  <c r="X22" i="9"/>
  <c r="AG22" i="9" s="1"/>
  <c r="S22" i="9"/>
  <c r="X208" i="9"/>
  <c r="AG208" i="9" s="1"/>
  <c r="S208" i="9"/>
  <c r="X28" i="9"/>
  <c r="AG28" i="9" s="1"/>
  <c r="S28" i="9"/>
  <c r="X69" i="9"/>
  <c r="AG69" i="9" s="1"/>
  <c r="S69" i="9"/>
  <c r="X131" i="9"/>
  <c r="AG131" i="9" s="1"/>
  <c r="S131" i="9"/>
  <c r="X99" i="9"/>
  <c r="AG99" i="9" s="1"/>
  <c r="S99" i="9"/>
  <c r="X151" i="9"/>
  <c r="AG151" i="9" s="1"/>
  <c r="S151" i="9"/>
  <c r="X95" i="9"/>
  <c r="AG95" i="9" s="1"/>
  <c r="S95" i="9"/>
  <c r="X93" i="9"/>
  <c r="AG93" i="9" s="1"/>
  <c r="S93" i="9"/>
  <c r="X248" i="9"/>
  <c r="AG248" i="9" s="1"/>
  <c r="S248" i="9"/>
  <c r="X91" i="9"/>
  <c r="AG91" i="9" s="1"/>
  <c r="S91" i="9"/>
  <c r="X259" i="9"/>
  <c r="AG259" i="9" s="1"/>
  <c r="S259" i="9"/>
  <c r="X26" i="9"/>
  <c r="AG26" i="9" s="1"/>
  <c r="S26" i="9"/>
  <c r="X65" i="9"/>
  <c r="AG65" i="9" s="1"/>
  <c r="S65" i="9"/>
  <c r="X235" i="9"/>
  <c r="AG235" i="9" s="1"/>
  <c r="S235" i="9"/>
  <c r="X219" i="9"/>
  <c r="AG219" i="9" s="1"/>
  <c r="S219" i="9"/>
  <c r="X194" i="9"/>
  <c r="AG194" i="9" s="1"/>
  <c r="S194" i="9"/>
  <c r="X21" i="9"/>
  <c r="AG21" i="9" s="1"/>
  <c r="S21" i="9"/>
  <c r="X154" i="9"/>
  <c r="AG154" i="9" s="1"/>
  <c r="S154" i="9"/>
  <c r="X103" i="9"/>
  <c r="AG103" i="9" s="1"/>
  <c r="S103" i="9"/>
  <c r="X38" i="9"/>
  <c r="AG38" i="9" s="1"/>
  <c r="S38" i="9"/>
  <c r="X181" i="9"/>
  <c r="AG181" i="9" s="1"/>
  <c r="S181" i="9"/>
  <c r="X186" i="9"/>
  <c r="AG186" i="9" s="1"/>
  <c r="S186" i="9"/>
  <c r="X107" i="9"/>
  <c r="AG107" i="9" s="1"/>
  <c r="S107" i="9"/>
  <c r="X129" i="9"/>
  <c r="AG129" i="9" s="1"/>
  <c r="S129" i="9"/>
  <c r="X78" i="9"/>
  <c r="AG78" i="9" s="1"/>
  <c r="S78" i="9"/>
  <c r="X135" i="9"/>
  <c r="AG135" i="9" s="1"/>
  <c r="S135" i="9"/>
  <c r="X123" i="9"/>
  <c r="AG123" i="9" s="1"/>
  <c r="S123" i="9"/>
  <c r="X101" i="9"/>
  <c r="AG101" i="9" s="1"/>
  <c r="S101" i="9"/>
  <c r="X267" i="9"/>
  <c r="AG267" i="9" s="1"/>
  <c r="S267" i="9"/>
  <c r="X178" i="9"/>
  <c r="AG178" i="9" s="1"/>
  <c r="S178" i="9"/>
  <c r="X140" i="9"/>
  <c r="AG140" i="9" s="1"/>
  <c r="S140" i="9"/>
  <c r="X51" i="9"/>
  <c r="AG51" i="9" s="1"/>
  <c r="S51" i="9"/>
  <c r="X273" i="9"/>
  <c r="AG273" i="9" s="1"/>
  <c r="S273" i="9"/>
  <c r="X164" i="9"/>
  <c r="AG164" i="9" s="1"/>
  <c r="S164" i="9"/>
  <c r="X202" i="9"/>
  <c r="AG202" i="9" s="1"/>
  <c r="S202" i="9"/>
  <c r="X157" i="9"/>
  <c r="AG157" i="9" s="1"/>
  <c r="S157" i="9"/>
  <c r="X48" i="9"/>
  <c r="AG48" i="9" s="1"/>
  <c r="S48" i="9"/>
  <c r="X304" i="9"/>
  <c r="AG304" i="9" s="1"/>
  <c r="S304" i="9"/>
  <c r="X278" i="9"/>
  <c r="AG278" i="9" s="1"/>
  <c r="S278" i="9"/>
  <c r="X233" i="9"/>
  <c r="AG233" i="9" s="1"/>
  <c r="S233" i="9"/>
  <c r="X124" i="9"/>
  <c r="AG124" i="9" s="1"/>
  <c r="S124" i="9"/>
  <c r="X49" i="9"/>
  <c r="AG49" i="9" s="1"/>
  <c r="S49" i="9"/>
  <c r="X84" i="9"/>
  <c r="AG84" i="9" s="1"/>
  <c r="S84" i="9"/>
  <c r="X308" i="9"/>
  <c r="AG308" i="9" s="1"/>
  <c r="S308" i="9"/>
  <c r="L16" i="9"/>
  <c r="L13" i="9"/>
  <c r="L14" i="9"/>
  <c r="AG16" i="9" l="1"/>
  <c r="AG13" i="9"/>
  <c r="AG14" i="9"/>
  <c r="S14" i="9"/>
  <c r="S13" i="9"/>
  <c r="S16" i="9"/>
  <c r="X13" i="9"/>
  <c r="X16" i="9"/>
  <c r="X14" i="9"/>
  <c r="L15" i="9"/>
  <c r="AG15" i="9" l="1"/>
  <c r="S15" i="9"/>
  <c r="X15" i="9"/>
</calcChain>
</file>

<file path=xl/sharedStrings.xml><?xml version="1.0" encoding="utf-8"?>
<sst xmlns="http://schemas.openxmlformats.org/spreadsheetml/2006/main" count="1328" uniqueCount="436">
  <si>
    <t>Yhteisövero</t>
  </si>
  <si>
    <t>Kiinteistövero</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</si>
  <si>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</si>
  <si>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</si>
  <si>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</si>
  <si>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</si>
  <si>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</si>
  <si>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</si>
  <si>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</si>
  <si>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</si>
  <si>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</si>
  <si>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</si>
  <si>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</si>
  <si>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</si>
  <si>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</si>
  <si>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</si>
  <si>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</si>
  <si>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</si>
  <si>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</si>
  <si>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</si>
  <si>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</si>
  <si>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</si>
  <si>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</si>
  <si>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</si>
  <si>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</si>
  <si>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</si>
  <si>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</si>
  <si>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</si>
  <si>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</si>
  <si>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</si>
  <si>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</si>
  <si>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</si>
  <si>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</si>
  <si>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</si>
  <si>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</si>
  <si>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</si>
  <si>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</si>
  <si>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</si>
  <si>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</si>
  <si>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</si>
  <si>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</si>
  <si>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</si>
  <si>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</si>
  <si>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</si>
  <si>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</si>
  <si>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</si>
  <si>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</si>
  <si>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</si>
  <si>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</si>
  <si>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</si>
  <si>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</si>
  <si>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</si>
  <si>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</si>
  <si>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</si>
  <si>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</si>
  <si>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</si>
  <si>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</si>
  <si>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</si>
  <si>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</si>
  <si>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</si>
  <si>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</si>
  <si>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</si>
  <si>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</si>
  <si>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</si>
  <si>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</si>
  <si>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</si>
  <si>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</si>
  <si>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</si>
  <si>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</si>
  <si>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</si>
  <si>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</si>
  <si>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</si>
  <si>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</si>
  <si>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</si>
  <si>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</si>
  <si>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</si>
  <si>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</si>
  <si>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</si>
  <si>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</si>
  <si>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</si>
  <si>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</si>
  <si>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</si>
  <si>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</si>
  <si>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</si>
  <si>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</si>
  <si>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</si>
  <si>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</si>
  <si>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</si>
  <si>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</si>
  <si>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</si>
  <si>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</si>
  <si>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</si>
  <si>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</si>
  <si>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</si>
  <si>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</si>
  <si>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</si>
  <si>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</si>
  <si>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</si>
  <si>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</si>
  <si>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</si>
  <si>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</si>
  <si>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</si>
  <si>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</si>
  <si>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</si>
  <si>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</si>
  <si>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</si>
  <si>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</si>
  <si>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</si>
  <si>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</si>
  <si>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</si>
  <si>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</si>
  <si>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</si>
  <si>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</si>
  <si>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</si>
  <si>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</si>
  <si>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</si>
  <si>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</si>
  <si>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</si>
  <si>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</si>
  <si>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</si>
  <si>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</si>
  <si>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</si>
  <si>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</si>
  <si>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</si>
  <si>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</si>
  <si>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</si>
  <si>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</si>
  <si>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</si>
  <si>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</si>
  <si>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</si>
  <si>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</si>
  <si>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</si>
  <si>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</si>
  <si>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</si>
  <si>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</si>
  <si>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</si>
  <si>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</si>
  <si>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</si>
  <si>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</si>
  <si>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</si>
  <si>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</si>
  <si>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</si>
  <si>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</si>
  <si>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</si>
  <si>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</si>
  <si>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</si>
  <si>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</si>
  <si>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</si>
  <si>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</si>
  <si>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</si>
  <si>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</si>
  <si>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</si>
  <si>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</si>
  <si>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</si>
  <si>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</si>
  <si>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</si>
  <si>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</si>
  <si>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</si>
  <si>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</si>
  <si>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</si>
  <si>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</si>
  <si>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</si>
  <si>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</si>
  <si>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</si>
  <si>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</si>
  <si>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</si>
  <si>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</si>
  <si>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</si>
  <si>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</si>
  <si>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</si>
  <si>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</si>
  <si>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</si>
  <si>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</si>
  <si>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</si>
  <si>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</si>
  <si>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</si>
  <si>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</si>
  <si>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</si>
  <si>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</si>
  <si>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</si>
  <si>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</si>
  <si>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</si>
  <si>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</si>
  <si>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</si>
  <si>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</si>
  <si>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</si>
  <si>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</si>
  <si>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</si>
  <si>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</si>
  <si>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</si>
  <si>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</si>
  <si>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</si>
  <si>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</si>
  <si>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</si>
  <si>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</si>
  <si>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</si>
  <si>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</si>
  <si>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</si>
  <si>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</si>
  <si>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</si>
  <si>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</si>
  <si>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</si>
  <si>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</si>
  <si>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</si>
  <si>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</si>
  <si>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</si>
  <si>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</si>
  <si>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</si>
  <si>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</si>
  <si>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</si>
  <si>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</si>
  <si>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</si>
  <si>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</si>
  <si>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</si>
  <si>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</si>
  <si>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</si>
  <si>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</si>
  <si>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</si>
  <si>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</si>
  <si>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</si>
  <si>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</si>
  <si>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</si>
  <si>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</si>
  <si>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</si>
  <si>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</si>
  <si>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</si>
  <si>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</si>
  <si>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</si>
  <si>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</si>
  <si>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</si>
  <si>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</si>
  <si>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</si>
  <si>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</si>
  <si>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</si>
  <si>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</si>
  <si>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</si>
  <si>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</si>
  <si>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</si>
  <si>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</si>
  <si>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</si>
  <si>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</si>
  <si>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</si>
  <si>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</si>
  <si>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</si>
  <si>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</si>
  <si>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</si>
  <si>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</si>
  <si>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</si>
  <si>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</si>
  <si>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</si>
  <si>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</si>
  <si>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</si>
  <si>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</si>
  <si>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</si>
  <si>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</si>
  <si>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</si>
  <si>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</si>
  <si>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</si>
  <si>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</si>
  <si>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</si>
  <si>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</si>
  <si>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</si>
  <si>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</si>
  <si>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</si>
  <si>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</si>
  <si>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</si>
  <si>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</si>
  <si>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</si>
  <si>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</si>
  <si>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</si>
  <si>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</si>
  <si>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</si>
  <si>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</si>
  <si>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</si>
  <si>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</si>
  <si>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</si>
  <si>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</si>
  <si>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</si>
  <si>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</si>
  <si>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</si>
  <si>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</si>
  <si>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</si>
  <si>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</si>
  <si>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</si>
  <si>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</si>
  <si>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</si>
  <si>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</si>
  <si>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</si>
  <si>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</si>
  <si>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</si>
  <si>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</si>
  <si>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</si>
  <si>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</si>
  <si>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</si>
  <si>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</si>
  <si>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</si>
  <si>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</si>
  <si>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</si>
  <si>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</si>
  <si>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</si>
  <si>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</si>
  <si>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Tasapaino = vuosikate poistojen jälkeen</t>
  </si>
  <si>
    <t>Alue</t>
  </si>
  <si>
    <t>VOS, muutosraj. (40 %:n omavastuu)</t>
  </si>
  <si>
    <t>Rahoituserät, netto</t>
  </si>
  <si>
    <t>Uusi tasapaino, €</t>
  </si>
  <si>
    <t>Uusi tasapaino, €/as.</t>
  </si>
  <si>
    <t>Muut tulot (ei muutu)</t>
  </si>
  <si>
    <t>Nykyinen tasapaino, €</t>
  </si>
  <si>
    <t xml:space="preserve">Nykyinen tasapaino, €/as. </t>
  </si>
  <si>
    <t>Yhteisövero (nykyinen)</t>
  </si>
  <si>
    <t>VOS, VM (nykyinen)</t>
  </si>
  <si>
    <t>Verokompit, VM</t>
  </si>
  <si>
    <t>Verokompit, VM (nykyinen)</t>
  </si>
  <si>
    <t>VOS, VM</t>
  </si>
  <si>
    <t xml:space="preserve">Kunnallisvero </t>
  </si>
  <si>
    <t>NYKYINEN (2022)</t>
  </si>
  <si>
    <t>VOS OKM,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</si>
  <si>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</si>
  <si>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</si>
  <si>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</si>
  <si>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</si>
  <si>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</si>
  <si>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</si>
  <si>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</si>
  <si>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</si>
  <si>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</si>
  <si>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</si>
  <si>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Tasapainon muutos ILMAN tasausta, 2022, €/asukas</t>
  </si>
  <si>
    <t>Uusi tasapaino ml. tasaus, 2027 alkaen, €/asukas</t>
  </si>
  <si>
    <t>Tasapainon muutos ml. tasaus, 2027 alkaen, €/asukas</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</si>
  <si>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</si>
  <si>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</si>
  <si>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</si>
  <si>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</si>
  <si>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</si>
  <si>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</si>
  <si>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</si>
  <si>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</si>
  <si>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</si>
  <si>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Tasapainotilan muutoksen vaikutusta on havainnollistettu myös laskennallisena muutospaineena kunnallisveroprosenttiin.</t>
  </si>
  <si>
    <t>Positiivinen luku kuvaa korotuspainetta ja negatiivinen luku laskuvaraa.</t>
  </si>
  <si>
    <t>Kunnallisvero-%:n muutos, 2022</t>
  </si>
  <si>
    <t>Kunnallisvero-%:n tuotto, v. 2022</t>
  </si>
  <si>
    <t>Kunnallisveroprosentin leikkuuosuus:</t>
  </si>
  <si>
    <t>Hv-alue</t>
  </si>
  <si>
    <t>Kuntakoko</t>
  </si>
  <si>
    <t>Kunnat</t>
  </si>
  <si>
    <t>Nykyinen tasapaino 2022, €/asukas</t>
  </si>
  <si>
    <t>Tasapainon muutos siirtymäkautena</t>
  </si>
  <si>
    <t>Siirtyvä valtionosuus (sote-osat)</t>
  </si>
  <si>
    <t>Siirtyvät veromenetysten kompensaatiot</t>
  </si>
  <si>
    <t>Siirtyvä kunnallisvero</t>
  </si>
  <si>
    <t>Siirtyvien kustannusten ja tulojen erotus</t>
  </si>
  <si>
    <t>Neutralisointi</t>
  </si>
  <si>
    <t>Siirtyvä yhteisövero</t>
  </si>
  <si>
    <t xml:space="preserve">Siirtyvät tulot ml. verokust. alenema ja tasauksen neutralisointi </t>
  </si>
  <si>
    <t xml:space="preserve">Kuntien sote-uudistukseen liittyvät rahoituslaskelmat </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</si>
  <si>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</si>
  <si>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</si>
  <si>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</si>
  <si>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Verotuskustannusten alenema (hyöty)</t>
  </si>
  <si>
    <t>HUOM! Laskelmassa ei ole mukana järjestelmämuutoksen tasausta</t>
  </si>
  <si>
    <t>Muutoksen rajaus (omavastuu 40 %)</t>
  </si>
  <si>
    <t xml:space="preserve">Siirtyvät kustannukset: </t>
  </si>
  <si>
    <t>Siirtyvät tulot:</t>
  </si>
  <si>
    <t>Tässä tarkastelussa vain järjestelmämuutoksen tasauksen muutos vaikuttaa kunnan tasapainoon. Tasauksen lisäksi todellisuudessa kunnan tulot (verotulot, valtionosuudet ja toimintatuotot) sekä kustannukset muuttuvat vuosittain normaaliin tapaan.</t>
  </si>
  <si>
    <t>Siirtyvien kustannusten muodostuminen</t>
  </si>
  <si>
    <t>Keskiarvo 2021-2022</t>
  </si>
  <si>
    <t>SOTE siirtyvät kustannukset 2022 tasossa</t>
  </si>
  <si>
    <t>PELA siirtyvät kustannukset, TP2021</t>
  </si>
  <si>
    <t>PELA siirtyvät kustannukset 2022 tasossa</t>
  </si>
  <si>
    <t>Siirtyvät kustannukset yhteensä</t>
  </si>
  <si>
    <t>Keskiarvo 2021-20222</t>
  </si>
  <si>
    <t>Järjestelmämuutoksen tasaus ml. Neutralisointi, €/as.</t>
  </si>
  <si>
    <t>Järjestelmämuutoksen tasaus</t>
  </si>
  <si>
    <t>Tasaus 2023, €</t>
  </si>
  <si>
    <t>Tasaus 2024, €</t>
  </si>
  <si>
    <t>Tasaus 2025, €</t>
  </si>
  <si>
    <t>Tasaus 2026, €</t>
  </si>
  <si>
    <t>Tasaus 2027, €</t>
  </si>
  <si>
    <t>Tasaus 2023, €/asukas</t>
  </si>
  <si>
    <t>Tasaus 2024, €/asukas</t>
  </si>
  <si>
    <t>Tasaus 2025, €/asukas</t>
  </si>
  <si>
    <t>Tasaus 2026, €/asukas</t>
  </si>
  <si>
    <t>Tasaus 2027, €/asukas</t>
  </si>
  <si>
    <t>Verotuskustannusten alenema</t>
  </si>
  <si>
    <t>SOTE siirtyvät kustannukset, TP2021 (kunnan hyte eliminoitu)</t>
  </si>
  <si>
    <t>Sote-uudistuksen yhteydessä kunnilta siirtyvät kustannukset ja tulot sekä muutosrajoitin</t>
  </si>
  <si>
    <t>Verotuloihin perustuvan tasauksen muutos, ml. Neutralisointi</t>
  </si>
  <si>
    <t>-Kuntien peruspalvelujen valtionosuus</t>
  </si>
  <si>
    <t>Kevään 2023 arvion mukainen</t>
  </si>
  <si>
    <t>Siirtyvät erät</t>
  </si>
  <si>
    <t>Siirtyvät tulot yhteensä</t>
  </si>
  <si>
    <t>Jälkikäteistarkistuksesta aiheutuva valtionosuuden lisäsiirto</t>
  </si>
  <si>
    <t>Asukasluku 31.12.2022</t>
  </si>
  <si>
    <t>UUSI (uudistus huomioiden, vuonna 2022)</t>
  </si>
  <si>
    <t>Vuodesta 2024 alkaen tasauksen vaikutus pienenee 15 €/asukas vuosittain vuoteen 2027 saakka, minkä jälkeen tasaus jää pysyväksi osaksi valtionosuutta.</t>
  </si>
  <si>
    <r>
      <t xml:space="preserve">Järjestelmämuutoksen tasaus ml. neutralisointi, € </t>
    </r>
    <r>
      <rPr>
        <b/>
        <sz val="14"/>
        <color rgb="FFFFC000"/>
        <rFont val="Arial"/>
        <family val="2"/>
      </rPr>
      <t>(viedään osaksi valtionosuutta)</t>
    </r>
  </si>
  <si>
    <t xml:space="preserve">Siirtolaskelma: </t>
  </si>
  <si>
    <t xml:space="preserve">Siirtolaskelmassa kuvataan kunnilta hyvinvointialueille siirtyvien kustannusten ja tulojen kokonaisarviot. Tuloja siirretään koko maan tasolla kustannuksia vastaava määrä. </t>
  </si>
  <si>
    <t>Tasauselementti: Muutosrajoitin</t>
  </si>
  <si>
    <t xml:space="preserve">Muutosrajoittimella kohtuullisestaan siirtyvien tulojen ja siirtyvien kustannusten erotusta. Rajoitin on 60 % siirtyvien tulojen ja kustannusten erotuksesta. Jos tuloja siirtyy kustannuksia enemmän on muutosrajoitin positiivinen ja vastaavasti negatiivinen, jos kustannuksia siirtyy tuloja enemmän. Muutosrajoitin viedään pysyvästi osaksi kunnan peruspalveluiden valtionosuutta. </t>
  </si>
  <si>
    <t>Tasapainotilan muutos:</t>
  </si>
  <si>
    <t>Tasauselementti: Järjestelmämuutoksen tasaus</t>
  </si>
  <si>
    <t>Uudistuksen vaikutusta kuntien talouteen arvioidaan talouden tasapainotilan muutoksen myötä. Tasapainotilalla tarkoitetaan tässä tapauksessa vuosikatetta poistojen jälkeen ja tarkastelu tehdään vuoden 2022 tasossa.</t>
  </si>
  <si>
    <t xml:space="preserve">Uudistuksesta aiheutuvia muutoksia kuntien talouden tasapainossa kohtuullistetaan järjestelmämuutoksen tasauksella. Tarkastelu tehdään vuoden 2022 tasossa ja tasaus huomioidaan valtionosuudessa vuodesta 2023 alkaen. Tasaus on porrastettu niin, että tasauksen vaikutus on suurin heti uudistuksen voimaantulon jälkeen, minkä jälkeen vaikutus pienenee viiden vuoden siirtymäkauden aikana. Uudistuksen voimaantulovuonna tasaus rajaa muutoksen talouden tasapainossa nollaan. Tämän jälkeen tasapainotilan annetaan muuttua vaiheittain maksimissaan +/- 15 euroa asukasta kohden vuoteen 2027 asti. Vuoden 2027 tasaus jää pysyväksi. Näin ollen pysyvä muutos kunnan tasapainotilassa vuoden 2022 tasossa on maksimissaan +/- 60 euroa asukasta kohden. </t>
  </si>
  <si>
    <t>Siirtyvät sote- ja pela-kustannukset</t>
  </si>
  <si>
    <t>Siirtyvillä tuloilla katettavat kustannukset yhteensä</t>
  </si>
  <si>
    <t>Siirtyvät tulot</t>
  </si>
  <si>
    <t>Oikaisu: lisäys/vähennys(-) 2021 sote-nettokustannukseen</t>
  </si>
  <si>
    <t>Sote-nettokustannus TP2021 (oikaisut huomioitu)</t>
  </si>
  <si>
    <t>Oikaisu: lisäys/vähennys(-) 2022 sote-nettokustannukseen</t>
  </si>
  <si>
    <t>Sote-nettokustannus TP2022 (oikaisut huomioitu)</t>
  </si>
  <si>
    <t xml:space="preserve">PELA siirtyvät kustannukset, TP2022 </t>
  </si>
  <si>
    <t>SOTE siirtyvät kustannukset, TP2022 (hyte eliminoitu)</t>
  </si>
  <si>
    <t>Muutosrajoitin, euroa</t>
  </si>
  <si>
    <t>Elokuun 2023 arvion mukainen</t>
  </si>
  <si>
    <t>-Kunnallisvero</t>
  </si>
  <si>
    <t>Erotus (valtionosuuden lisäsiirto)</t>
  </si>
  <si>
    <t xml:space="preserve">Kunnilta siirtyvät sote- ja pelastustoimen kustannukset perustuvat kuntakohtaisiin kuntien ilmoittamiin kustannustietoihin. Tässä laskelmassa kustannustieto perustuu vuoden 2021 ja 2022 tilinpäätöstietoon. Lisäksi kustannustiedossa on huomioitu tilinpäätöstietoihin tehtävät oikaisut. Näiden vuosien kustannusten keskiarvo on skaalattu koko maan vuoden 2022 siirtyvien kustannusten tasoon. </t>
  </si>
  <si>
    <t xml:space="preserve">Siirtyvät verotulot perustuvat verohallinnon elokuussa 2023 julkaistuun ennakkotietoon verovuoden 2022 verotuksesta. Kunnallisveron siirto perustuu kaikkien kuntien kunnallisveroprosenttin 12,64 %-yksikön alentamiseen. Kuntien osuutta yhteisöveron tuotosta alennetaan kolmanneksella, eli yhteensä 11,25 prosenttiyksiköllä. Valtionosuudet ja veronmenetysten korvaukset on huomioitu vuoden 2022 tietojen mukaisina. </t>
  </si>
  <si>
    <t>-Yhteisövero</t>
  </si>
  <si>
    <t>-Veromenetysten korvaus</t>
  </si>
  <si>
    <t>Siirtyvät kustannukset (TP21+TP22)</t>
  </si>
  <si>
    <t>Jäljelle jäävien tehtävien nettokustannukset (TP2022)</t>
  </si>
  <si>
    <t>Toimintakate + poistot ja arvonal. (TP2022)</t>
  </si>
  <si>
    <t xml:space="preserve">Kuntien sote-uudistukseen liittyvät rahoituslaskelmat on päivitetty lokakuussa 2023. Päivitys on osa sote-laskelmien jälkikäteistarkistusta, joka suoritetaan vuoden 2023 aikana. Lopullinen laskelma valmistuu marraskuussa 2023. </t>
  </si>
  <si>
    <t>Siirtyvien kustannusten ja tulojen jälkikäteistarkistuksesta aiheutuvan valtionosuuden lisäsiirron arvioidaan tällä hetkellä olevan noin 205 milj. euroa. Valtionosuuden lisäsiirron myötä kunnilta siirtyy uudistuksen yhteydessä yhtä paljon tuloja kuin menoja.</t>
  </si>
  <si>
    <t>Päivitettyjen laskelmien mukaiset tasauselementit sekä jälkikäteistarkistuksesta aiheutuva valtionosuuden lisäsiirto huomioidaan peruspalvelujen valtionosuudessa vuodesta 2024 eteenpäin. Laskelma tulee tarkentumaan edelleen verotiedoilla marraskuussa 2023.</t>
  </si>
  <si>
    <t xml:space="preserve">Laskelma sisältää tilinpäätösten mukaiset tiedot hyvinvointialueille siirtyvistä sote- ja pela-kustannuksista vuodelta 2022 ja 2021. Kustannustiedoissa on huomioitu myös oikaisut, joita VM on selvittänyt kesän ja syksyn 2023 aikana. </t>
  </si>
  <si>
    <t>Siirtolaskelma, milj. €</t>
  </si>
  <si>
    <t>Syksyn 2022 arvion mukainen</t>
  </si>
  <si>
    <t>Lokakuun 2023 arvion mukainen</t>
  </si>
  <si>
    <t>Muutos, elo-lokakuu 2023</t>
  </si>
  <si>
    <t>Muutos, syksy 2022 - lokakuu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</si>
</sst>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_ ;[Red]\-#,##0\ "/>
    <numFmt numFmtId="166" formatCode="#,##0.00_ ;[Red]\-#,##0.00\ "/>
    <numFmt numFmtId="167" formatCode="0.00_ ;[Red]\-0.00\ "/>
  </numFmts>
  <fonts count="28"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8"/>
      <color theme="1"/>
      <name val="Arial"/>
      <family val="2"/>
    </font>
    <font>
      <sz val="10"/>
      <name val="Arial"/>
      <family val="2"/>
    </font>
    <font>
      <b/>
      <sz val="12"/>
      <color theme="1"/>
      <name val="Arial"/>
      <family val="2"/>
    </font>
    <font>
      <b/>
      <sz val="12"/>
      <name val="Arial"/>
      <family val="2"/>
    </font>
    <font>
      <sz val="12"/>
      <color theme="1"/>
      <name val="Arial"/>
      <family val="2"/>
    </font>
    <font>
      <b/>
      <u/>
      <sz val="12"/>
      <color theme="1"/>
      <name val="Arial"/>
      <family val="2"/>
    </font>
    <font>
      <sz val="12"/>
      <name val="Arial"/>
      <family val="2"/>
    </font>
    <font>
      <b/>
      <i/>
      <sz val="12"/>
      <name val="Arial"/>
      <family val="2"/>
    </font>
    <font>
      <sz val="12"/>
      <color rgb="FFFF0000"/>
      <name val="Arial"/>
      <family val="2"/>
    </font>
    <font>
      <sz val="18"/>
      <color theme="3"/>
      <name val="Arial Narrow"/>
      <family val="2"/>
      <scheme val="major"/>
    </font>
    <font>
      <b/>
      <sz val="11"/>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
      <sz val="11"/>
      <color rgb="FF000000"/>
      <name val="Calibri"/>
      <family val="2"/>
    </font>
    <font>
      <b/>
      <sz val="11"/>
      <color rgb="FF000000"/>
      <name val="Calibri"/>
      <family val="2"/>
    </font>
    <font>
      <sz val="11"/>
      <color theme="0"/>
      <name val="Calibri"/>
      <family val="2"/>
    </font>
    <font>
      <b/>
      <sz val="12"/>
      <color rgb="FFFF0000"/>
      <name val="Arial"/>
      <family val="2"/>
    </font>
    <font>
      <b/>
      <sz val="14"/>
      <color rgb="FFFFC000"/>
      <name val="Arial"/>
      <family val="2"/>
    </font>
    <font>
      <sz val="11"/>
      <color theme="0"/>
      <name val="Calibri"/>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7" fillId="0" borderId="0" applyNumberFormat="0" applyFill="0" applyBorder="0" applyAlignment="0" applyProtection="0"/>
    <xf numFmtId="0" fontId="20" fillId="0" borderId="10" applyNumberFormat="0" applyFill="0" applyAlignment="0" applyProtection="0"/>
  </cellStyleXfs>
  <cellXfs count="187">
    <xf numFmtId="0" fontId="0" fillId="0" borderId="0" xfId="0"/>
    <xf numFmtId="0" fontId="2" fillId="2" borderId="0" xfId="2" applyFill="1"/>
    <xf numFmtId="0" fontId="2" fillId="0" borderId="0" xfId="2"/>
    <xf numFmtId="165" fontId="3" fillId="2" borderId="0" xfId="2" applyNumberFormat="1" applyFont="1" applyFill="1"/>
    <xf numFmtId="0" fontId="7" fillId="0" borderId="0" xfId="2" applyFont="1" applyFill="1"/>
    <xf numFmtId="165" fontId="8" fillId="2" borderId="0" xfId="2" applyNumberFormat="1" applyFont="1" applyFill="1" applyAlignment="1">
      <alignment horizontal="right"/>
    </xf>
    <xf numFmtId="165" fontId="8"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0" fontId="6" fillId="0" borderId="0" xfId="2" applyFont="1" applyFill="1" applyBorder="1" applyAlignment="1">
      <alignment horizontal="right"/>
    </xf>
    <xf numFmtId="0" fontId="2" fillId="0" borderId="0" xfId="2" applyFill="1"/>
    <xf numFmtId="0" fontId="14" fillId="0" borderId="0" xfId="2" applyFont="1" applyFill="1"/>
    <xf numFmtId="0" fontId="2" fillId="0" borderId="0" xfId="2" applyAlignment="1">
      <alignment vertical="center"/>
    </xf>
    <xf numFmtId="167" fontId="14" fillId="0" borderId="0" xfId="2" applyNumberFormat="1" applyFont="1" applyFill="1" applyBorder="1" applyAlignment="1"/>
    <xf numFmtId="0" fontId="17" fillId="0" borderId="0" xfId="4"/>
    <xf numFmtId="165" fontId="11" fillId="6" borderId="2" xfId="2" applyNumberFormat="1" applyFont="1" applyFill="1" applyBorder="1" applyAlignment="1">
      <alignment horizontal="left" vertical="center" wrapText="1"/>
    </xf>
    <xf numFmtId="0" fontId="14" fillId="0" borderId="0" xfId="2" applyFont="1" applyFill="1" applyBorder="1"/>
    <xf numFmtId="0" fontId="12" fillId="0" borderId="0" xfId="2" applyFont="1" applyFill="1" applyBorder="1" applyAlignment="1">
      <alignment horizontal="left"/>
    </xf>
    <xf numFmtId="0" fontId="12" fillId="0" borderId="0" xfId="2" applyFont="1" applyFill="1" applyBorder="1"/>
    <xf numFmtId="165" fontId="12" fillId="0" borderId="0" xfId="2" applyNumberFormat="1" applyFont="1" applyFill="1" applyBorder="1"/>
    <xf numFmtId="165" fontId="14" fillId="0" borderId="0" xfId="2" applyNumberFormat="1" applyFont="1" applyFill="1" applyBorder="1"/>
    <xf numFmtId="4" fontId="14" fillId="0" borderId="0" xfId="2" applyNumberFormat="1" applyFont="1" applyFill="1" applyBorder="1"/>
    <xf numFmtId="0" fontId="11" fillId="0" borderId="0" xfId="2" applyFont="1" applyFill="1" applyBorder="1" applyAlignment="1">
      <alignment horizontal="right"/>
    </xf>
    <xf numFmtId="0" fontId="12" fillId="0" borderId="0" xfId="2" applyNumberFormat="1" applyFont="1" applyFill="1" applyBorder="1" applyAlignment="1"/>
    <xf numFmtId="0" fontId="10" fillId="0" borderId="0" xfId="2" applyNumberFormat="1" applyFont="1" applyFill="1" applyBorder="1" applyAlignment="1"/>
    <xf numFmtId="165" fontId="10" fillId="0" borderId="0" xfId="2" applyNumberFormat="1" applyFont="1" applyFill="1" applyBorder="1" applyAlignment="1">
      <alignment horizontal="right" vertical="center"/>
    </xf>
    <xf numFmtId="165" fontId="11" fillId="0" borderId="0" xfId="2" applyNumberFormat="1" applyFont="1" applyFill="1" applyBorder="1" applyAlignment="1"/>
    <xf numFmtId="166" fontId="11" fillId="0" borderId="0" xfId="2" applyNumberFormat="1" applyFont="1" applyFill="1" applyBorder="1" applyAlignment="1"/>
    <xf numFmtId="166" fontId="11" fillId="0" borderId="0" xfId="2" applyNumberFormat="1" applyFont="1" applyFill="1" applyBorder="1" applyAlignment="1">
      <alignment horizontal="right"/>
    </xf>
    <xf numFmtId="165" fontId="12" fillId="0" borderId="0" xfId="2" applyNumberFormat="1" applyFont="1" applyFill="1" applyBorder="1" applyAlignment="1">
      <alignment vertical="center"/>
    </xf>
    <xf numFmtId="165" fontId="14" fillId="0" borderId="0" xfId="2" applyNumberFormat="1" applyFont="1" applyFill="1" applyBorder="1" applyAlignment="1"/>
    <xf numFmtId="166" fontId="14" fillId="0" borderId="0" xfId="2" applyNumberFormat="1" applyFont="1" applyFill="1" applyBorder="1" applyAlignment="1"/>
    <xf numFmtId="4" fontId="14" fillId="0" borderId="0" xfId="2" applyNumberFormat="1" applyFont="1" applyFill="1" applyBorder="1" applyAlignment="1"/>
    <xf numFmtId="0" fontId="10" fillId="0" borderId="6" xfId="2" applyNumberFormat="1" applyFont="1" applyFill="1" applyBorder="1" applyAlignment="1"/>
    <xf numFmtId="165" fontId="10" fillId="0" borderId="6" xfId="2" applyNumberFormat="1" applyFont="1" applyFill="1" applyBorder="1" applyAlignment="1">
      <alignment vertical="center"/>
    </xf>
    <xf numFmtId="165" fontId="11" fillId="0" borderId="6" xfId="2" applyNumberFormat="1" applyFont="1" applyFill="1" applyBorder="1" applyAlignment="1"/>
    <xf numFmtId="166" fontId="11" fillId="0" borderId="6" xfId="2" applyNumberFormat="1" applyFont="1" applyFill="1" applyBorder="1" applyAlignment="1"/>
    <xf numFmtId="4" fontId="11" fillId="0" borderId="6" xfId="2" applyNumberFormat="1" applyFont="1" applyFill="1" applyBorder="1" applyAlignment="1"/>
    <xf numFmtId="167" fontId="11" fillId="0" borderId="6" xfId="2" applyNumberFormat="1" applyFont="1" applyFill="1" applyBorder="1" applyAlignment="1"/>
    <xf numFmtId="0" fontId="5" fillId="0" borderId="6" xfId="2" applyFont="1" applyBorder="1"/>
    <xf numFmtId="165" fontId="11" fillId="8" borderId="6" xfId="2" applyNumberFormat="1" applyFont="1" applyFill="1" applyBorder="1" applyAlignment="1"/>
    <xf numFmtId="0" fontId="15" fillId="0" borderId="0" xfId="2" applyNumberFormat="1" applyFont="1" applyFill="1" applyBorder="1" applyAlignment="1">
      <alignment horizontal="center" vertical="center" wrapText="1"/>
    </xf>
    <xf numFmtId="0" fontId="17" fillId="0" borderId="0" xfId="4" applyFill="1" applyAlignment="1"/>
    <xf numFmtId="0" fontId="0" fillId="0" borderId="0" xfId="0" applyFill="1" applyAlignment="1"/>
    <xf numFmtId="0" fontId="12" fillId="0" borderId="0" xfId="2" applyFont="1" applyFill="1"/>
    <xf numFmtId="165" fontId="12" fillId="0" borderId="0" xfId="2" applyNumberFormat="1" applyFont="1" applyFill="1"/>
    <xf numFmtId="165" fontId="14" fillId="0" borderId="0" xfId="2" applyNumberFormat="1" applyFont="1" applyFill="1"/>
    <xf numFmtId="4" fontId="14" fillId="0" borderId="0" xfId="2" applyNumberFormat="1" applyFont="1" applyFill="1"/>
    <xf numFmtId="0" fontId="12" fillId="0" borderId="0" xfId="2" applyFont="1" applyFill="1" applyAlignment="1">
      <alignment horizontal="left"/>
    </xf>
    <xf numFmtId="0" fontId="12" fillId="0" borderId="0" xfId="2" applyNumberFormat="1" applyFont="1" applyFill="1" applyAlignment="1"/>
    <xf numFmtId="0" fontId="11" fillId="10" borderId="0" xfId="2" applyNumberFormat="1" applyFont="1" applyFill="1" applyBorder="1" applyAlignment="1">
      <alignment horizontal="left" vertical="center" wrapText="1"/>
    </xf>
    <xf numFmtId="0" fontId="11" fillId="6" borderId="0" xfId="2" applyNumberFormat="1" applyFont="1" applyFill="1" applyBorder="1" applyAlignment="1">
      <alignment horizontal="left" vertical="center" wrapText="1"/>
    </xf>
    <xf numFmtId="165" fontId="11" fillId="6" borderId="0" xfId="2" applyNumberFormat="1" applyFont="1" applyFill="1" applyBorder="1" applyAlignment="1">
      <alignment horizontal="left" vertical="center" wrapText="1"/>
    </xf>
    <xf numFmtId="4" fontId="11" fillId="6" borderId="0" xfId="2" applyNumberFormat="1" applyFont="1" applyFill="1" applyBorder="1" applyAlignment="1">
      <alignment horizontal="left" vertical="center" wrapText="1"/>
    </xf>
    <xf numFmtId="0" fontId="10" fillId="7" borderId="0" xfId="2" applyFont="1" applyFill="1" applyBorder="1"/>
    <xf numFmtId="0" fontId="12" fillId="7" borderId="0" xfId="2" applyFont="1" applyFill="1" applyBorder="1"/>
    <xf numFmtId="165" fontId="12" fillId="7" borderId="0" xfId="2" applyNumberFormat="1" applyFont="1" applyFill="1" applyBorder="1"/>
    <xf numFmtId="165" fontId="11" fillId="6" borderId="0" xfId="2" applyNumberFormat="1" applyFont="1" applyFill="1" applyBorder="1" applyAlignment="1"/>
    <xf numFmtId="165" fontId="11" fillId="6" borderId="6" xfId="2" applyNumberFormat="1" applyFont="1" applyFill="1" applyBorder="1" applyAlignment="1"/>
    <xf numFmtId="165" fontId="14" fillId="6" borderId="0" xfId="2" applyNumberFormat="1" applyFont="1" applyFill="1" applyBorder="1" applyAlignment="1"/>
    <xf numFmtId="165" fontId="11" fillId="0" borderId="2" xfId="2" applyNumberFormat="1" applyFont="1" applyFill="1" applyBorder="1" applyAlignment="1"/>
    <xf numFmtId="165" fontId="11" fillId="0" borderId="3" xfId="2" applyNumberFormat="1" applyFont="1" applyFill="1" applyBorder="1" applyAlignment="1"/>
    <xf numFmtId="165" fontId="14" fillId="0" borderId="2" xfId="2" applyNumberFormat="1" applyFont="1" applyFill="1" applyBorder="1" applyAlignment="1"/>
    <xf numFmtId="165" fontId="8" fillId="0" borderId="0" xfId="2" applyNumberFormat="1" applyFont="1" applyFill="1" applyAlignment="1">
      <alignment horizontal="right"/>
    </xf>
    <xf numFmtId="165" fontId="0" fillId="0" borderId="0" xfId="0" applyNumberFormat="1"/>
    <xf numFmtId="165" fontId="0" fillId="6" borderId="0" xfId="0" applyNumberFormat="1" applyFill="1"/>
    <xf numFmtId="0" fontId="0" fillId="6" borderId="0" xfId="0" applyFill="1" applyAlignment="1">
      <alignment vertical="center" wrapText="1"/>
    </xf>
    <xf numFmtId="0" fontId="0" fillId="0" borderId="0" xfId="0" applyFill="1" applyAlignment="1">
      <alignment vertical="center" wrapText="1"/>
    </xf>
    <xf numFmtId="0" fontId="0" fillId="0" borderId="0" xfId="0" applyFill="1"/>
    <xf numFmtId="165" fontId="0" fillId="5" borderId="0" xfId="0" applyNumberFormat="1" applyFill="1"/>
    <xf numFmtId="0" fontId="0" fillId="5" borderId="0" xfId="0" applyFill="1" applyAlignment="1">
      <alignment vertical="center" wrapText="1"/>
    </xf>
    <xf numFmtId="9" fontId="18" fillId="0" borderId="0" xfId="3" applyFont="1"/>
    <xf numFmtId="166" fontId="18" fillId="0" borderId="0" xfId="0" applyNumberFormat="1" applyFont="1"/>
    <xf numFmtId="0" fontId="18" fillId="0" borderId="0" xfId="0" applyFont="1"/>
    <xf numFmtId="0" fontId="18" fillId="0" borderId="6" xfId="0" applyFont="1" applyBorder="1"/>
    <xf numFmtId="165" fontId="18" fillId="0" borderId="6" xfId="0" applyNumberFormat="1" applyFont="1" applyBorder="1"/>
    <xf numFmtId="165" fontId="18" fillId="6" borderId="6" xfId="0" applyNumberFormat="1" applyFont="1" applyFill="1" applyBorder="1"/>
    <xf numFmtId="165" fontId="18" fillId="5" borderId="6" xfId="0" applyNumberFormat="1" applyFont="1" applyFill="1" applyBorder="1"/>
    <xf numFmtId="165" fontId="4" fillId="7" borderId="1" xfId="2" applyNumberFormat="1" applyFont="1" applyFill="1" applyBorder="1"/>
    <xf numFmtId="165" fontId="12" fillId="7" borderId="8" xfId="2" applyNumberFormat="1" applyFont="1" applyFill="1" applyBorder="1"/>
    <xf numFmtId="165" fontId="12" fillId="7" borderId="4" xfId="2" applyNumberFormat="1" applyFont="1" applyFill="1" applyBorder="1"/>
    <xf numFmtId="165" fontId="11" fillId="6" borderId="5" xfId="2" applyNumberFormat="1" applyFont="1" applyFill="1" applyBorder="1" applyAlignment="1">
      <alignment horizontal="left" vertical="center" wrapText="1"/>
    </xf>
    <xf numFmtId="165" fontId="11" fillId="6" borderId="5" xfId="2" applyNumberFormat="1" applyFont="1" applyFill="1" applyBorder="1" applyAlignment="1"/>
    <xf numFmtId="165" fontId="11" fillId="8" borderId="3" xfId="2" applyNumberFormat="1" applyFont="1" applyFill="1" applyBorder="1" applyAlignment="1"/>
    <xf numFmtId="165" fontId="11" fillId="6" borderId="7" xfId="2" applyNumberFormat="1" applyFont="1" applyFill="1" applyBorder="1" applyAlignment="1"/>
    <xf numFmtId="165" fontId="14" fillId="6" borderId="5" xfId="2" applyNumberFormat="1" applyFont="1" applyFill="1" applyBorder="1" applyAlignment="1"/>
    <xf numFmtId="165" fontId="14" fillId="0" borderId="3" xfId="2" applyNumberFormat="1" applyFont="1" applyFill="1" applyBorder="1" applyAlignment="1"/>
    <xf numFmtId="165" fontId="14" fillId="0" borderId="6" xfId="2" applyNumberFormat="1" applyFont="1" applyFill="1" applyBorder="1" applyAlignment="1"/>
    <xf numFmtId="165" fontId="14" fillId="6" borderId="6" xfId="2" applyNumberFormat="1" applyFont="1" applyFill="1" applyBorder="1" applyAlignment="1"/>
    <xf numFmtId="165" fontId="14" fillId="6" borderId="7" xfId="2" applyNumberFormat="1" applyFont="1" applyFill="1" applyBorder="1" applyAlignment="1"/>
    <xf numFmtId="165" fontId="4" fillId="9" borderId="1" xfId="2" applyNumberFormat="1" applyFont="1" applyFill="1" applyBorder="1"/>
    <xf numFmtId="165" fontId="12" fillId="9" borderId="8" xfId="2" applyNumberFormat="1" applyFont="1" applyFill="1" applyBorder="1"/>
    <xf numFmtId="165" fontId="12" fillId="9" borderId="4" xfId="2" applyNumberFormat="1" applyFont="1" applyFill="1" applyBorder="1"/>
    <xf numFmtId="0" fontId="11" fillId="10" borderId="2" xfId="2" applyNumberFormat="1" applyFont="1" applyFill="1" applyBorder="1" applyAlignment="1">
      <alignment horizontal="left" vertical="center" wrapText="1"/>
    </xf>
    <xf numFmtId="0" fontId="11" fillId="10" borderId="5" xfId="2" applyNumberFormat="1" applyFont="1" applyFill="1" applyBorder="1" applyAlignment="1">
      <alignment horizontal="left" vertical="center" wrapText="1"/>
    </xf>
    <xf numFmtId="165" fontId="11" fillId="0" borderId="5" xfId="2" applyNumberFormat="1" applyFont="1" applyFill="1" applyBorder="1" applyAlignment="1"/>
    <xf numFmtId="165" fontId="11" fillId="0" borderId="7" xfId="2" applyNumberFormat="1" applyFont="1" applyFill="1" applyBorder="1" applyAlignment="1"/>
    <xf numFmtId="165" fontId="14" fillId="0" borderId="5" xfId="2" applyNumberFormat="1" applyFont="1" applyFill="1" applyBorder="1" applyAlignment="1"/>
    <xf numFmtId="165" fontId="14" fillId="0" borderId="7" xfId="2" applyNumberFormat="1" applyFont="1" applyFill="1" applyBorder="1" applyAlignment="1"/>
    <xf numFmtId="4" fontId="14" fillId="7" borderId="8" xfId="2" applyNumberFormat="1" applyFont="1" applyFill="1" applyBorder="1"/>
    <xf numFmtId="0" fontId="11" fillId="7" borderId="8" xfId="2" applyFont="1" applyFill="1" applyBorder="1" applyAlignment="1">
      <alignment horizontal="left"/>
    </xf>
    <xf numFmtId="0" fontId="14" fillId="7" borderId="8" xfId="2" applyFont="1" applyFill="1" applyBorder="1"/>
    <xf numFmtId="0" fontId="14" fillId="7" borderId="4" xfId="2" applyFont="1" applyFill="1" applyBorder="1" applyAlignment="1">
      <alignment horizontal="right"/>
    </xf>
    <xf numFmtId="0" fontId="11" fillId="6" borderId="5" xfId="2" applyNumberFormat="1" applyFont="1" applyFill="1" applyBorder="1" applyAlignment="1">
      <alignment horizontal="left" vertical="center" wrapText="1"/>
    </xf>
    <xf numFmtId="166" fontId="11" fillId="0" borderId="2" xfId="2" applyNumberFormat="1" applyFont="1" applyFill="1" applyBorder="1" applyAlignment="1"/>
    <xf numFmtId="166" fontId="11" fillId="0" borderId="5" xfId="2" applyNumberFormat="1" applyFont="1" applyFill="1" applyBorder="1" applyAlignment="1">
      <alignment horizontal="right"/>
    </xf>
    <xf numFmtId="166" fontId="11" fillId="0" borderId="3" xfId="2" applyNumberFormat="1" applyFont="1" applyFill="1" applyBorder="1" applyAlignment="1"/>
    <xf numFmtId="167" fontId="11" fillId="0" borderId="7" xfId="2" applyNumberFormat="1" applyFont="1" applyFill="1" applyBorder="1" applyAlignment="1"/>
    <xf numFmtId="166" fontId="14" fillId="0" borderId="2" xfId="2" applyNumberFormat="1" applyFont="1" applyFill="1" applyBorder="1" applyAlignment="1"/>
    <xf numFmtId="167" fontId="14" fillId="0" borderId="5" xfId="2" applyNumberFormat="1" applyFont="1" applyFill="1" applyBorder="1" applyAlignment="1"/>
    <xf numFmtId="166" fontId="14" fillId="0" borderId="3" xfId="2" applyNumberFormat="1" applyFont="1" applyFill="1" applyBorder="1" applyAlignment="1"/>
    <xf numFmtId="4" fontId="14" fillId="0" borderId="6" xfId="2" applyNumberFormat="1" applyFont="1" applyFill="1" applyBorder="1" applyAlignment="1"/>
    <xf numFmtId="166" fontId="14" fillId="0" borderId="6" xfId="2" applyNumberFormat="1" applyFont="1" applyFill="1" applyBorder="1" applyAlignment="1"/>
    <xf numFmtId="167" fontId="14" fillId="0" borderId="6" xfId="2" applyNumberFormat="1" applyFont="1" applyFill="1" applyBorder="1" applyAlignment="1"/>
    <xf numFmtId="167" fontId="14" fillId="0" borderId="7" xfId="2" applyNumberFormat="1" applyFont="1" applyFill="1" applyBorder="1" applyAlignment="1"/>
    <xf numFmtId="0" fontId="19" fillId="0" borderId="0" xfId="0" applyFont="1"/>
    <xf numFmtId="165" fontId="14" fillId="0" borderId="0" xfId="2" applyNumberFormat="1" applyFont="1" applyFill="1" applyBorder="1" applyAlignment="1">
      <alignment horizontal="right"/>
    </xf>
    <xf numFmtId="0" fontId="2" fillId="0" borderId="0" xfId="2" applyFont="1" applyFill="1" applyBorder="1"/>
    <xf numFmtId="165" fontId="17" fillId="0" borderId="0" xfId="4" applyNumberFormat="1" applyFill="1"/>
    <xf numFmtId="165" fontId="8" fillId="0" borderId="0" xfId="2" applyNumberFormat="1" applyFont="1" applyFill="1"/>
    <xf numFmtId="165" fontId="10" fillId="0" borderId="0" xfId="2" applyNumberFormat="1" applyFont="1" applyFill="1"/>
    <xf numFmtId="165" fontId="10" fillId="0" borderId="0" xfId="2" applyNumberFormat="1" applyFont="1" applyFill="1" applyAlignment="1">
      <alignment horizontal="right"/>
    </xf>
    <xf numFmtId="165" fontId="16" fillId="0" borderId="0" xfId="2" applyNumberFormat="1" applyFont="1" applyFill="1"/>
    <xf numFmtId="0" fontId="9" fillId="0" borderId="0" xfId="2" applyFont="1" applyFill="1" applyBorder="1" applyAlignment="1">
      <alignment horizontal="right" vertical="center"/>
    </xf>
    <xf numFmtId="165" fontId="11" fillId="0" borderId="9" xfId="2" applyNumberFormat="1" applyFont="1" applyFill="1" applyBorder="1" applyAlignment="1">
      <alignment horizontal="right"/>
    </xf>
    <xf numFmtId="0" fontId="5" fillId="2" borderId="9" xfId="2" applyFont="1" applyFill="1" applyBorder="1"/>
    <xf numFmtId="0" fontId="5" fillId="0" borderId="9" xfId="2" applyFont="1" applyBorder="1"/>
    <xf numFmtId="165" fontId="10" fillId="12" borderId="0" xfId="2" applyNumberFormat="1" applyFont="1" applyFill="1" applyBorder="1"/>
    <xf numFmtId="165" fontId="4" fillId="12" borderId="0" xfId="2" applyNumberFormat="1" applyFont="1" applyFill="1" applyBorder="1"/>
    <xf numFmtId="165" fontId="10" fillId="12" borderId="0" xfId="2" applyNumberFormat="1" applyFont="1" applyFill="1" applyBorder="1" applyAlignment="1">
      <alignment horizontal="right"/>
    </xf>
    <xf numFmtId="165" fontId="14" fillId="4" borderId="0" xfId="2" applyNumberFormat="1" applyFont="1" applyFill="1" applyBorder="1" applyAlignment="1">
      <alignment horizontal="center" vertical="center" wrapText="1"/>
    </xf>
    <xf numFmtId="165" fontId="11" fillId="11" borderId="9" xfId="2" applyNumberFormat="1" applyFont="1" applyFill="1" applyBorder="1" applyAlignment="1">
      <alignment horizontal="right"/>
    </xf>
    <xf numFmtId="165" fontId="14" fillId="11" borderId="0" xfId="2" applyNumberFormat="1" applyFont="1" applyFill="1" applyBorder="1" applyAlignment="1">
      <alignment horizontal="right"/>
    </xf>
    <xf numFmtId="165" fontId="11" fillId="6" borderId="9" xfId="2" applyNumberFormat="1" applyFont="1" applyFill="1" applyBorder="1" applyAlignment="1">
      <alignment horizontal="right"/>
    </xf>
    <xf numFmtId="165" fontId="14" fillId="6" borderId="0" xfId="2" applyNumberFormat="1" applyFont="1" applyFill="1" applyBorder="1" applyAlignment="1">
      <alignment horizontal="right"/>
    </xf>
    <xf numFmtId="165" fontId="14" fillId="11" borderId="0" xfId="2" applyNumberFormat="1" applyFont="1" applyFill="1" applyBorder="1" applyAlignment="1">
      <alignment horizontal="center" vertical="center" wrapText="1"/>
    </xf>
    <xf numFmtId="165" fontId="13" fillId="13" borderId="0" xfId="2" applyNumberFormat="1" applyFont="1" applyFill="1" applyBorder="1" applyAlignment="1">
      <alignment horizontal="right"/>
    </xf>
    <xf numFmtId="0" fontId="16" fillId="0" borderId="0" xfId="2" applyFont="1" applyFill="1" applyBorder="1" applyAlignment="1">
      <alignment horizontal="left"/>
    </xf>
    <xf numFmtId="0" fontId="21" fillId="0" borderId="0" xfId="0" applyFont="1" applyAlignment="1">
      <alignment wrapText="1"/>
    </xf>
    <xf numFmtId="0" fontId="20" fillId="0" borderId="10" xfId="5"/>
    <xf numFmtId="0" fontId="0" fillId="0" borderId="0" xfId="0" applyFont="1" applyBorder="1"/>
    <xf numFmtId="165" fontId="0" fillId="0" borderId="0" xfId="0" applyNumberFormat="1" applyFont="1" applyBorder="1"/>
    <xf numFmtId="0" fontId="0" fillId="0" borderId="0" xfId="0" applyAlignment="1">
      <alignment horizontal="center"/>
    </xf>
    <xf numFmtId="0" fontId="0" fillId="0" borderId="0" xfId="0" applyFont="1" applyBorder="1" applyAlignment="1">
      <alignment horizontal="center" vertical="center" wrapText="1"/>
    </xf>
    <xf numFmtId="165" fontId="18" fillId="3" borderId="0" xfId="0" applyNumberFormat="1" applyFont="1" applyFill="1" applyBorder="1"/>
    <xf numFmtId="165" fontId="18" fillId="4" borderId="0" xfId="0" applyNumberFormat="1" applyFont="1" applyFill="1" applyBorder="1"/>
    <xf numFmtId="165" fontId="11" fillId="6" borderId="0" xfId="2" quotePrefix="1" applyNumberFormat="1" applyFont="1" applyFill="1" applyBorder="1" applyAlignment="1">
      <alignment horizontal="left" vertical="center" wrapText="1"/>
    </xf>
    <xf numFmtId="165" fontId="4" fillId="7" borderId="8" xfId="2" applyNumberFormat="1" applyFont="1" applyFill="1" applyBorder="1"/>
    <xf numFmtId="3" fontId="17" fillId="0" borderId="0" xfId="4" applyNumberFormat="1" applyFill="1" applyBorder="1"/>
    <xf numFmtId="0" fontId="0" fillId="5" borderId="11" xfId="0" applyFill="1" applyBorder="1" applyAlignment="1">
      <alignment vertical="center" wrapText="1"/>
    </xf>
    <xf numFmtId="165" fontId="18" fillId="5" borderId="12" xfId="0" applyNumberFormat="1" applyFont="1" applyFill="1" applyBorder="1"/>
    <xf numFmtId="165" fontId="0" fillId="5" borderId="13" xfId="0" applyNumberFormat="1" applyFill="1" applyBorder="1"/>
    <xf numFmtId="165" fontId="0" fillId="5" borderId="14" xfId="0" applyNumberFormat="1" applyFill="1" applyBorder="1"/>
    <xf numFmtId="165" fontId="11" fillId="6" borderId="2" xfId="2" quotePrefix="1" applyNumberFormat="1" applyFont="1" applyFill="1" applyBorder="1" applyAlignment="1">
      <alignment horizontal="left" vertical="center" wrapText="1"/>
    </xf>
    <xf numFmtId="165" fontId="4" fillId="14" borderId="0" xfId="2" applyNumberFormat="1" applyFont="1" applyFill="1" applyBorder="1"/>
    <xf numFmtId="165" fontId="10" fillId="14" borderId="0" xfId="2" applyNumberFormat="1" applyFont="1" applyFill="1" applyBorder="1" applyAlignment="1">
      <alignment horizontal="right"/>
    </xf>
    <xf numFmtId="165" fontId="14" fillId="10" borderId="0" xfId="2" applyNumberFormat="1" applyFont="1" applyFill="1" applyBorder="1" applyAlignment="1">
      <alignment horizontal="center" vertical="center" wrapText="1"/>
    </xf>
    <xf numFmtId="165" fontId="11" fillId="10" borderId="9" xfId="2" applyNumberFormat="1" applyFont="1" applyFill="1" applyBorder="1" applyAlignment="1">
      <alignment horizontal="right"/>
    </xf>
    <xf numFmtId="165" fontId="14" fillId="10" borderId="0" xfId="2" applyNumberFormat="1" applyFont="1" applyFill="1" applyBorder="1" applyAlignment="1">
      <alignment horizontal="right"/>
    </xf>
    <xf numFmtId="165" fontId="22" fillId="0" borderId="0" xfId="0" applyNumberFormat="1" applyFont="1" applyFill="1" applyBorder="1"/>
    <xf numFmtId="0" fontId="22" fillId="0" borderId="0" xfId="0" applyFont="1" applyFill="1" applyBorder="1"/>
    <xf numFmtId="0" fontId="23" fillId="0" borderId="0" xfId="0" applyFont="1" applyFill="1" applyBorder="1"/>
    <xf numFmtId="165" fontId="22" fillId="0" borderId="0" xfId="0" applyNumberFormat="1" applyFont="1" applyFill="1" applyBorder="1" applyAlignment="1">
      <alignment horizontal="right"/>
    </xf>
    <xf numFmtId="165" fontId="24" fillId="0" borderId="0" xfId="0" applyNumberFormat="1" applyFont="1" applyFill="1" applyBorder="1"/>
    <xf numFmtId="0" fontId="23" fillId="0" borderId="6" xfId="0" applyFont="1" applyFill="1" applyBorder="1"/>
    <xf numFmtId="165" fontId="23" fillId="0" borderId="6" xfId="0" applyNumberFormat="1" applyFont="1" applyFill="1" applyBorder="1" applyAlignment="1">
      <alignment horizontal="right"/>
    </xf>
    <xf numFmtId="0" fontId="0" fillId="0" borderId="0" xfId="0" applyAlignment="1">
      <alignment wrapText="1"/>
    </xf>
    <xf numFmtId="165" fontId="25" fillId="13" borderId="0" xfId="2" applyNumberFormat="1" applyFont="1" applyFill="1" applyBorder="1" applyAlignment="1">
      <alignment horizontal="left"/>
    </xf>
    <xf numFmtId="0" fontId="20" fillId="0" borderId="10" xfId="5" applyAlignment="1">
      <alignment wrapText="1"/>
    </xf>
    <xf numFmtId="165" fontId="23" fillId="0" borderId="0" xfId="0" applyNumberFormat="1" applyFont="1" applyFill="1" applyBorder="1" applyAlignment="1">
      <alignment horizontal="right"/>
    </xf>
    <xf numFmtId="0" fontId="22" fillId="0" borderId="6" xfId="0" applyFont="1" applyFill="1" applyBorder="1"/>
    <xf numFmtId="165" fontId="22" fillId="0" borderId="6" xfId="0" applyNumberFormat="1" applyFont="1" applyFill="1" applyBorder="1" applyAlignment="1">
      <alignment horizontal="right"/>
    </xf>
    <xf numFmtId="0" fontId="19" fillId="0" borderId="0" xfId="0" applyFont="1" applyAlignment="1">
      <alignment wrapText="1"/>
    </xf>
    <xf numFmtId="165" fontId="22" fillId="0" borderId="0" xfId="0" quotePrefix="1" applyNumberFormat="1" applyFont="1" applyFill="1" applyBorder="1"/>
    <xf numFmtId="165" fontId="23" fillId="0" borderId="0" xfId="0" applyNumberFormat="1" applyFont="1" applyFill="1" applyBorder="1"/>
    <xf numFmtId="165" fontId="23" fillId="0" borderId="6" xfId="0" applyNumberFormat="1" applyFont="1" applyFill="1" applyBorder="1"/>
    <xf numFmtId="165" fontId="24" fillId="0" borderId="0" xfId="0" applyNumberFormat="1" applyFont="1" applyFill="1" applyBorder="1" applyAlignment="1">
      <alignment horizontal="center" wrapText="1"/>
    </xf>
    <xf numFmtId="165" fontId="27" fillId="0" borderId="0" xfId="0" applyNumberFormat="1" applyFont="1" applyFill="1" applyBorder="1" applyAlignment="1">
      <alignment horizontal="center" wrapText="1"/>
    </xf>
    <xf numFmtId="165" fontId="22" fillId="0" borderId="6" xfId="0" applyNumberFormat="1" applyFont="1" applyFill="1" applyBorder="1"/>
    <xf numFmtId="0" fontId="24" fillId="0" borderId="2" xfId="0" applyFont="1" applyFill="1" applyBorder="1" applyAlignment="1">
      <alignment horizontal="center" wrapText="1"/>
    </xf>
    <xf numFmtId="165" fontId="22" fillId="0" borderId="2" xfId="0" applyNumberFormat="1" applyFont="1" applyFill="1" applyBorder="1" applyAlignment="1">
      <alignment horizontal="right"/>
    </xf>
    <xf numFmtId="165" fontId="22" fillId="0" borderId="3" xfId="0" applyNumberFormat="1" applyFont="1" applyFill="1" applyBorder="1" applyAlignment="1">
      <alignment horizontal="right"/>
    </xf>
    <xf numFmtId="165" fontId="23" fillId="0" borderId="2" xfId="0" applyNumberFormat="1" applyFont="1" applyFill="1" applyBorder="1" applyAlignment="1">
      <alignment horizontal="right"/>
    </xf>
    <xf numFmtId="165" fontId="23" fillId="0" borderId="3" xfId="0" applyNumberFormat="1" applyFont="1" applyFill="1" applyBorder="1" applyAlignment="1">
      <alignment horizontal="right"/>
    </xf>
    <xf numFmtId="166" fontId="23" fillId="0" borderId="2" xfId="0" applyNumberFormat="1" applyFont="1" applyFill="1" applyBorder="1" applyAlignment="1">
      <alignment horizontal="right"/>
    </xf>
  </cellXfs>
  <cellStyles count="6">
    <cellStyle name="Erotin 2" xfId="1"/>
    <cellStyle name="Normaali" xfId="0" builtinId="0"/>
    <cellStyle name="Normaali 2" xfId="2"/>
    <cellStyle name="Otsikko" xfId="4" builtinId="15"/>
    <cellStyle name="Otsikko 2" xfId="5" builtinId="17"/>
    <cellStyle name="Prosenttia" xfId="3" builtinId="5"/>
  </cellStyles>
  <dxfs count="100">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59999389629810485"/>
        </patternFill>
      </fill>
      <border diagonalUp="0" diagonalDown="0">
        <left style="medium">
          <color indexed="64"/>
        </left>
        <right style="medium">
          <color indexed="64"/>
        </right>
        <top/>
        <bottom/>
        <vertical/>
        <horizontal/>
      </border>
    </dxf>
    <dxf>
      <numFmt numFmtId="165" formatCode="#,##0_ ;[Red]\-#,##0\ "/>
    </dxf>
    <dxf>
      <numFmt numFmtId="165" formatCode="#,##0_ ;[Red]\-#,##0\ "/>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minor"/>
      </font>
      <numFmt numFmtId="165" formatCode="#,##0_ ;[Red]\-#,##0\ "/>
      <fill>
        <patternFill patternType="solid">
          <fgColor indexed="64"/>
          <bgColor theme="4" tint="0.79998168889431442"/>
        </patternFill>
      </fill>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dxf>
    <dxf>
      <font>
        <b val="0"/>
        <i val="0"/>
        <strike val="0"/>
        <condense val="0"/>
        <extend val="0"/>
        <outline val="0"/>
        <shadow val="0"/>
        <u val="none"/>
        <vertAlign val="baseline"/>
        <sz val="11"/>
        <color theme="0"/>
        <name val="Calibri"/>
        <scheme val="none"/>
      </font>
      <numFmt numFmtId="165" formatCode="#,##0_ ;[Red]\-#,##0\ "/>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6" name="Taulukko6" displayName="Taulukko6" ref="A3:G13" headerRowDxfId="99">
  <tableColumns count="7">
    <tableColumn id="1" name="Siirtyvät erät" totalsRowLabel="Summa"/>
    <tableColumn id="5" name="Syksyn 2022 arvion mukainen" dataDxfId="98"/>
    <tableColumn id="2" name="Kevään 2023 arvion mukainen"/>
    <tableColumn id="3" name="Elokuun 2023 arvion mukainen"/>
    <tableColumn id="6" name="Lokakuun 2023 arvion mukainen"/>
    <tableColumn id="4" name="Muutos, elo-lokakuu 2023" totalsRowFunction="sum" dataDxfId="97">
      <calculatedColumnFormula>Taulukko6[[#This Row],[Lokakuun 2023 arvion mukainen]]-Taulukko6[[#This Row],[Elokuun 2023 arvion mukainen]]</calculatedColumnFormula>
    </tableColumn>
    <tableColumn id="7" name="Muutos, syksy 2022 - lokakuu 2023">
      <calculatedColumnFormula>Taulukko6[[#This Row],[Lokakuun 2023 arvion mukainen]]-Taulukko6[[#This Row],[Syksyn 2022 arvion mukainen]]</calculatedColumnFormula>
    </tableColumn>
  </tableColumns>
  <tableStyleInfo name="TableStyleMedium6" showFirstColumn="0" showLastColumn="0" showRowStripes="1" showColumnStripes="0"/>
</table>
</file>

<file path=xl/tables/table2.xml><?xml version="1.0" encoding="utf-8"?>
<table xmlns="http://schemas.openxmlformats.org/spreadsheetml/2006/main" id="2" name="Taulukko2" displayName="Taulukko2" ref="A3:O297" totalsRowShown="0" headerRowDxfId="96" dataDxfId="95">
  <tableColumns count="15">
    <tableColumn id="1" name="nro" dataDxfId="94"/>
    <tableColumn id="2" name="Kunnat" dataDxfId="93"/>
    <tableColumn id="3" name="SOTE siirtyvät kustannukset, TP2021 (kunnan hyte eliminoitu)" dataDxfId="92"/>
    <tableColumn id="12" name="Oikaisu: lisäys/vähennys(-) 2021 sote-nettokustannukseen" dataDxfId="91"/>
    <tableColumn id="13" name="Sote-nettokustannus TP2021 (oikaisut huomioitu)" dataDxfId="90"/>
    <tableColumn id="4" name="SOTE siirtyvät kustannukset, TP2022 (hyte eliminoitu)" dataDxfId="89"/>
    <tableColumn id="15" name="Oikaisu: lisäys/vähennys(-) 2022 sote-nettokustannukseen" dataDxfId="88"/>
    <tableColumn id="14" name="Sote-nettokustannus TP2022 (oikaisut huomioitu)" dataDxfId="87"/>
    <tableColumn id="5" name="Keskiarvo 2021-2022" dataDxfId="86">
      <calculatedColumnFormula>AVERAGE(C4:F4)</calculatedColumnFormula>
    </tableColumn>
    <tableColumn id="6" name="SOTE siirtyvät kustannukset 2022 tasossa" dataDxfId="85">
      <calculatedColumnFormula>(I4/$I$4)*$F$4</calculatedColumnFormula>
    </tableColumn>
    <tableColumn id="7" name="PELA siirtyvät kustannukset, TP2021" dataDxfId="84"/>
    <tableColumn id="8" name="PELA siirtyvät kustannukset, TP2022 " dataDxfId="83"/>
    <tableColumn id="9" name="Keskiarvo 2021-20222" dataDxfId="82">
      <calculatedColumnFormula>AVERAGE(K4:L4)</calculatedColumnFormula>
    </tableColumn>
    <tableColumn id="10" name="PELA siirtyvät kustannukset 2022 tasossa" dataDxfId="81">
      <calculatedColumnFormula>(M4/$M$4)*$L$4</calculatedColumnFormula>
    </tableColumn>
    <tableColumn id="11" name="Siirtyvät kustannukset yhteensä" dataDxfId="80">
      <calculatedColumnFormula>N4+J4</calculatedColumnFormula>
    </tableColumn>
  </tableColumns>
  <tableStyleInfo name="TableStyleMedium6" showFirstColumn="0" showLastColumn="0" showRowStripes="0" showColumnStripes="0"/>
</table>
</file>

<file path=xl/tables/table3.xml><?xml version="1.0" encoding="utf-8"?>
<table xmlns="http://schemas.openxmlformats.org/spreadsheetml/2006/main" id="13" name="Taulukko13" displayName="Taulukko13" ref="A4:P298" totalsRowShown="0" headerRowDxfId="79">
  <tableColumns count="16">
    <tableColumn id="1" name="nro"/>
    <tableColumn id="2" name="Kunnat"/>
    <tableColumn id="3" name="Asukasluku 31.12.2022" dataDxfId="78"/>
    <tableColumn id="4" name="Siirtyvät kustannukset (TP21+TP22)" dataDxfId="77"/>
    <tableColumn id="5" name="Siirtyvä valtionosuus (sote-osat)" dataDxfId="76"/>
    <tableColumn id="6" name="Siirtyvä yhteisövero" dataDxfId="75"/>
    <tableColumn id="8" name="Siirtyvät veromenetysten kompensaatiot" dataDxfId="74"/>
    <tableColumn id="9" name="Siirtyvä kunnallisvero" dataDxfId="73"/>
    <tableColumn id="10" name="Verotuskustannusten alenema" dataDxfId="72"/>
    <tableColumn id="11" name="Verotuloihin perustuvan tasauksen muutos, ml. Neutralisointi" dataDxfId="71"/>
    <tableColumn id="7" name="Jälkikäteistarkistuksesta aiheutuva valtionosuuden lisäsiirto" dataDxfId="70"/>
    <tableColumn id="12" name="Siirtyvät tulot ml. verokust. alenema ja tasauksen neutralisointi " dataDxfId="69"/>
    <tableColumn id="13" name="Siirtyvien kustannusten ja tulojen erotus" dataDxfId="68"/>
    <tableColumn id="14" name="Muutoksen rajaus (omavastuu 40 %)" dataDxfId="67"/>
    <tableColumn id="15" name="Neutralisointi" dataDxfId="66"/>
    <tableColumn id="16" name="Muutosrajoitin, euroa" dataDxfId="65"/>
  </tableColumns>
  <tableStyleInfo name="TableStyleLight20" showFirstColumn="0" showLastColumn="0" showRowStripes="0" showColumnStripes="0"/>
</table>
</file>

<file path=xl/tables/table4.xml><?xml version="1.0" encoding="utf-8"?>
<table xmlns="http://schemas.openxmlformats.org/spreadsheetml/2006/main" id="1" name="Taulukko1" displayName="Taulukko1" ref="A6:AA300" totalsRowShown="0" headerRowDxfId="64" dataDxfId="63" headerRowCellStyle="Normaali 2" dataCellStyle="Normaali 2">
  <tableColumns count="27">
    <tableColumn id="1" name="nro" dataDxfId="62" dataCellStyle="Normaali 2"/>
    <tableColumn id="2" name="Alue" dataDxfId="61" dataCellStyle="Normaali 2"/>
    <tableColumn id="3" name="Hv-alue" dataDxfId="60" dataCellStyle="Normaali 2"/>
    <tableColumn id="4" name="Asukasluku 31.12.2022" dataDxfId="59" dataCellStyle="Normaali 2"/>
    <tableColumn id="5" name="Jäljelle jäävien tehtävien nettokustannukset (TP2022)" dataDxfId="58" dataCellStyle="Normaali 2"/>
    <tableColumn id="6" name="Kunnallisvero " dataDxfId="57" dataCellStyle="Normaali 2"/>
    <tableColumn id="7" name="Kiinteistövero" dataDxfId="56" dataCellStyle="Normaali 2"/>
    <tableColumn id="8" name="Yhteisövero" dataDxfId="55" dataCellStyle="Normaali 2"/>
    <tableColumn id="9" name="VOS, VM" dataDxfId="54" dataCellStyle="Normaali 2"/>
    <tableColumn id="10" name="Verokompit, VM" dataDxfId="53" dataCellStyle="Normaali 2"/>
    <tableColumn id="11" name="VOS, muutosraj. (40 %:n omavastuu)" dataDxfId="52" dataCellStyle="Normaali 2"/>
    <tableColumn id="12" name="VOS OKM, 2022" dataDxfId="51" dataCellStyle="Normaali 2"/>
    <tableColumn id="13" name="Rahoituserät, netto" dataDxfId="50" dataCellStyle="Normaali 2"/>
    <tableColumn id="14" name="Verotuskustannusten alenema (hyöty)" dataDxfId="49" dataCellStyle="Normaali 2"/>
    <tableColumn id="27" name="Jälkikäteistarkistuksesta aiheutuva valtionosuuden lisäsiirto" dataDxfId="48" dataCellStyle="Normaali 2"/>
    <tableColumn id="15" name="Uusi tasapaino, €" dataDxfId="47" dataCellStyle="Normaali 2">
      <calculatedColumnFormula>SUM(F7:N7)-E7</calculatedColumnFormula>
    </tableColumn>
    <tableColumn id="16" name="Uusi tasapaino, €/as." dataDxfId="46" dataCellStyle="Normaali 2">
      <calculatedColumnFormula>P7/D7</calculatedColumnFormula>
    </tableColumn>
    <tableColumn id="17" name="Toimintakate + poistot ja arvonal. (TP2022)" dataDxfId="45" dataCellStyle="Normaali 2"/>
    <tableColumn id="18" name="Kunnallisvero (nykyverojärj.)" dataDxfId="44" dataCellStyle="Normaali 2"/>
    <tableColumn id="19" name="Yhteisövero (nykyinen)" dataDxfId="43" dataCellStyle="Normaali 2"/>
    <tableColumn id="20" name="VOS, VM (nykyinen)" dataDxfId="42" dataCellStyle="Normaali 2"/>
    <tableColumn id="21" name="Verokompit, VM (nykyinen)" dataDxfId="41" dataCellStyle="Normaali 2"/>
    <tableColumn id="22" name="Muut tulot (ei muutu)" dataDxfId="40" dataCellStyle="Normaali 2"/>
    <tableColumn id="23" name="Nykyinen tasapaino, €" dataDxfId="39" dataCellStyle="Normaali 2">
      <calculatedColumnFormula>S7+T7+U7+V7+W7-R7</calculatedColumnFormula>
    </tableColumn>
    <tableColumn id="24" name="Nykyinen tasapaino, €/as. " dataDxfId="38" dataCellStyle="Normaali 2">
      <calculatedColumnFormula>X7/D7</calculatedColumnFormula>
    </tableColumn>
    <tableColumn id="25" name="Tasapainon muutos, €" dataDxfId="37" dataCellStyle="Normaali 2">
      <calculatedColumnFormula>P7-X7</calculatedColumnFormula>
    </tableColumn>
    <tableColumn id="26" name="Tasapainon muutos, €/as." dataDxfId="36" dataCellStyle="Normaali 2">
      <calculatedColumnFormula>Z7/D7</calculatedColumnFormula>
    </tableColumn>
  </tableColumns>
  <tableStyleInfo name="TableStyleLight16" showFirstColumn="0" showLastColumn="0" showRowStripes="0" showColumnStripes="0"/>
</table>
</file>

<file path=xl/tables/table5.xml><?xml version="1.0" encoding="utf-8"?>
<table xmlns="http://schemas.openxmlformats.org/spreadsheetml/2006/main" id="5" name="Taulukko5" displayName="Taulukko5" ref="A12:AH310" totalsRowShown="0" headerRowDxfId="35" dataDxfId="34" headerRowCellStyle="Normaali 2" dataCellStyle="Normaali 2">
  <autoFilter ref="A12:AH3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name="nro" dataDxfId="33" dataCellStyle="Normaali 2"/>
    <tableColumn id="2" name="Kunnat" dataDxfId="32" dataCellStyle="Normaali 2"/>
    <tableColumn id="3" name="Hv-alue" dataDxfId="31" dataCellStyle="Normaali 2"/>
    <tableColumn id="4" name="Kuntakoko" dataDxfId="30" dataCellStyle="Normaali 2"/>
    <tableColumn id="5" name="Asukasluku 31.12.2022" dataDxfId="29" dataCellStyle="Normaali 2">
      <calculatedColumnFormula>'Tasapainon muutos, pl. tasaus'!D3</calculatedColumnFormula>
    </tableColumn>
    <tableColumn id="6" name="Nykyinen tasapaino 2022, €/asukas" dataDxfId="28" dataCellStyle="Normaali 2"/>
    <tableColumn id="7" name="Uusi tasapaino ILMAN tasausta, 2022, €/asukas" dataDxfId="27" dataCellStyle="Normaali 2"/>
    <tableColumn id="8" name="Tasapainon muutos ILMAN tasausta, 2022, €/asukas" dataDxfId="26" dataCellStyle="Normaali 2">
      <calculatedColumnFormula>G13-F13</calculatedColumnFormula>
    </tableColumn>
    <tableColumn id="9" name="Tasaus 2023, €/asukas" dataDxfId="25" dataCellStyle="Normaali 2">
      <calculatedColumnFormula>H13*(-1)+$H$17</calculatedColumnFormula>
    </tableColumn>
    <tableColumn id="10" name="Tasaus 2024, €/asukas" dataDxfId="24" dataCellStyle="Normaali 2">
      <calculatedColumnFormula>IF($H13&lt;-15,-$H13-15,IF($H13&gt;15,15-$H13,0))-$J$17</calculatedColumnFormula>
    </tableColumn>
    <tableColumn id="11" name="Tasaus 2025, €/asukas" dataDxfId="23" dataCellStyle="Normaali 2">
      <calculatedColumnFormula>IF($H13&lt;-30,-$H13-30,IF($H13&gt;30,30-$H13,0))-$K$17</calculatedColumnFormula>
    </tableColumn>
    <tableColumn id="12" name="Tasaus 2026, €/asukas" dataDxfId="22" dataCellStyle="Normaali 2">
      <calculatedColumnFormula>IF($H13&lt;-45,-$H13-45,IF($H13&gt;45,45-$H13,0))-$L$17</calculatedColumnFormula>
    </tableColumn>
    <tableColumn id="13" name="Tasaus 2027, €/asukas" dataDxfId="21" dataCellStyle="Normaali 2">
      <calculatedColumnFormula>IF($H13&lt;-60,-$H13-60,IF($H13&gt;60,60-$H13,0))-$M$17</calculatedColumnFormula>
    </tableColumn>
    <tableColumn id="14" name="Uusi tasapaino ml. tasaus, 2027 alkaen, €/asukas" dataDxfId="20" dataCellStyle="Normaali 2">
      <calculatedColumnFormula>G13+M13</calculatedColumnFormula>
    </tableColumn>
    <tableColumn id="15" name="Tasapainon muutos ml. tasaus, 2027 alkaen, €/asukas" dataDxfId="19" dataCellStyle="Normaali 2">
      <calculatedColumnFormula>N13-F13</calculatedColumnFormula>
    </tableColumn>
    <tableColumn id="31" name="Tasaus 2023, €" dataDxfId="18" dataCellStyle="Normaali 2">
      <calculatedColumnFormula>Taulukko5[[#This Row],[Tasaus 2023, €/asukas]]*Taulukko5[[#This Row],[Asukasluku 31.12.2022]]</calculatedColumnFormula>
    </tableColumn>
    <tableColumn id="35" name="Tasaus 2024, €" dataDxfId="17" dataCellStyle="Normaali 2"/>
    <tableColumn id="34" name="Tasaus 2025, €" dataDxfId="16" dataCellStyle="Normaali 2"/>
    <tableColumn id="33" name="Tasaus 2026, €" dataDxfId="15" dataCellStyle="Normaali 2"/>
    <tableColumn id="32" name="Tasaus 2027, €" dataDxfId="14" dataCellStyle="Normaali 2"/>
    <tableColumn id="16" name="Tasapainon muutos 2023, €/as" dataDxfId="13" dataCellStyle="Normaali 2">
      <calculatedColumnFormula>$H13+I13</calculatedColumnFormula>
    </tableColumn>
    <tableColumn id="17" name="Tasapainon muutos 2024, €/as" dataDxfId="12" dataCellStyle="Normaali 2">
      <calculatedColumnFormula>$H13+J13</calculatedColumnFormula>
    </tableColumn>
    <tableColumn id="18" name="Tasapainon muutos 2025, €/as" dataDxfId="11" dataCellStyle="Normaali 2">
      <calculatedColumnFormula>$H13+K13</calculatedColumnFormula>
    </tableColumn>
    <tableColumn id="19" name="Tasapainon muutos 2026, €/as" dataDxfId="10" dataCellStyle="Normaali 2">
      <calculatedColumnFormula>$H13+L13</calculatedColumnFormula>
    </tableColumn>
    <tableColumn id="20" name="Tasapainon muutos 2027 (LOPULLINEN MUUTOS), €/as" dataDxfId="9" dataCellStyle="Normaali 2">
      <calculatedColumnFormula>$H13+M13</calculatedColumnFormula>
    </tableColumn>
    <tableColumn id="21" name="Nykyinen kunnan vero-%, 2022" dataDxfId="8" dataCellStyle="Normaali 2"/>
    <tableColumn id="22" name="UUSI kunnan vero-%, 2022" dataDxfId="7" dataCellStyle="Normaali 2">
      <calculatedColumnFormula>Z13-$E$9</calculatedColumnFormula>
    </tableColumn>
    <tableColumn id="23" name="Kunnallisvero-%:n muutos, 2022" dataDxfId="6" dataCellStyle="Normaali 2">
      <calculatedColumnFormula>AA13-Z13</calculatedColumnFormula>
    </tableColumn>
    <tableColumn id="24" name="Kunnallisvero-%:n tuotto, v. 2022" dataDxfId="5" dataCellStyle="Normaali 2"/>
    <tableColumn id="25" name="Korotuspaine/laskuvara tulovero-%:iin 2023, %-yks." dataDxfId="4" dataCellStyle="Normaali 2">
      <calculatedColumnFormula>-U13/$AC13</calculatedColumnFormula>
    </tableColumn>
    <tableColumn id="26" name="Korotuspaine/laskuvara tulovero-%:iin 2024, %-yks." dataDxfId="3" dataCellStyle="Normaali 2">
      <calculatedColumnFormula>-V13/$AC13</calculatedColumnFormula>
    </tableColumn>
    <tableColumn id="27" name="Korotuspaine/laskuvara tulovero-%:iin 2025, %-yks." dataDxfId="2" dataCellStyle="Normaali 2">
      <calculatedColumnFormula>-W13/$AC13</calculatedColumnFormula>
    </tableColumn>
    <tableColumn id="28" name="Korotuspaine/laskuvara tulovero-%:iin 2026, %-yks." dataDxfId="1" dataCellStyle="Normaali 2">
      <calculatedColumnFormula>-X13/$AC13</calculatedColumnFormula>
    </tableColumn>
    <tableColumn id="29" name="LOPULLINEN lask. paine (pysyvä) 2027&gt; %-yks." dataDxfId="0" dataCellStyle="Normaali 2">
      <calculatedColumnFormula>-Y13/$AC13</calculatedColumnFormula>
    </tableColumn>
  </tableColumns>
  <tableStyleInfo name="TableStyleLight20" showFirstColumn="0" showLastColumn="0" showRowStripes="0"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17"/>
  <sheetViews>
    <sheetView tabSelected="1" zoomScaleNormal="100" workbookViewId="0"/>
  </sheetViews>
  <sheetFormatPr defaultRowHeight="14.25" x14ac:dyDescent="0.2"/>
  <cols>
    <col min="1" max="1" width="77.5" customWidth="1"/>
  </cols>
  <sheetData>
    <row r="1" spans="1:3" ht="23.25" x14ac:dyDescent="0.35">
      <c r="A1" s="16" t="s">
        <v>357</v>
      </c>
      <c r="C1" s="117"/>
    </row>
    <row r="2" spans="1:3" ht="57" customHeight="1" x14ac:dyDescent="0.2">
      <c r="A2" s="140" t="s">
        <v>427</v>
      </c>
    </row>
    <row r="3" spans="1:3" ht="42.75" x14ac:dyDescent="0.2">
      <c r="A3" s="140" t="s">
        <v>430</v>
      </c>
    </row>
    <row r="4" spans="1:3" ht="42.75" x14ac:dyDescent="0.2">
      <c r="A4" s="140" t="s">
        <v>428</v>
      </c>
    </row>
    <row r="5" spans="1:3" ht="42.75" x14ac:dyDescent="0.2">
      <c r="A5" s="168" t="s">
        <v>429</v>
      </c>
    </row>
    <row r="6" spans="1:3" ht="17.25" thickBot="1" x14ac:dyDescent="0.3">
      <c r="A6" s="141" t="s">
        <v>399</v>
      </c>
    </row>
    <row r="7" spans="1:3" ht="33" customHeight="1" thickTop="1" x14ac:dyDescent="0.2">
      <c r="A7" s="168" t="s">
        <v>400</v>
      </c>
    </row>
    <row r="8" spans="1:3" ht="28.5" customHeight="1" thickBot="1" x14ac:dyDescent="0.3">
      <c r="A8" s="141" t="s">
        <v>364</v>
      </c>
    </row>
    <row r="9" spans="1:3" ht="72" thickTop="1" x14ac:dyDescent="0.2">
      <c r="A9" s="140" t="s">
        <v>420</v>
      </c>
    </row>
    <row r="10" spans="1:3" ht="17.25" thickBot="1" x14ac:dyDescent="0.3">
      <c r="A10" s="141" t="s">
        <v>365</v>
      </c>
    </row>
    <row r="11" spans="1:3" ht="72" thickTop="1" x14ac:dyDescent="0.2">
      <c r="A11" s="140" t="s">
        <v>421</v>
      </c>
    </row>
    <row r="12" spans="1:3" ht="17.25" thickBot="1" x14ac:dyDescent="0.3">
      <c r="A12" s="170" t="s">
        <v>401</v>
      </c>
    </row>
    <row r="13" spans="1:3" ht="72" thickTop="1" x14ac:dyDescent="0.2">
      <c r="A13" s="140" t="s">
        <v>402</v>
      </c>
    </row>
    <row r="14" spans="1:3" ht="17.25" thickBot="1" x14ac:dyDescent="0.3">
      <c r="A14" s="141" t="s">
        <v>403</v>
      </c>
    </row>
    <row r="15" spans="1:3" ht="43.5" thickTop="1" x14ac:dyDescent="0.2">
      <c r="A15" s="140" t="s">
        <v>405</v>
      </c>
    </row>
    <row r="16" spans="1:3" ht="17.25" thickBot="1" x14ac:dyDescent="0.3">
      <c r="A16" s="170" t="s">
        <v>404</v>
      </c>
    </row>
    <row r="17" spans="1:1" ht="129" thickTop="1" x14ac:dyDescent="0.2">
      <c r="A17" s="168" t="s">
        <v>406</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110" zoomScaleNormal="110" workbookViewId="0"/>
  </sheetViews>
  <sheetFormatPr defaultRowHeight="14.25" x14ac:dyDescent="0.2"/>
  <cols>
    <col min="1" max="1" width="51.5" bestFit="1" customWidth="1"/>
    <col min="2" max="6" width="15.25" customWidth="1"/>
    <col min="7" max="7" width="18.875" customWidth="1"/>
  </cols>
  <sheetData>
    <row r="1" spans="1:7" ht="23.25" x14ac:dyDescent="0.35">
      <c r="A1" s="150" t="s">
        <v>431</v>
      </c>
      <c r="B1" s="150"/>
    </row>
    <row r="3" spans="1:7" ht="30" x14ac:dyDescent="0.25">
      <c r="A3" s="165" t="s">
        <v>392</v>
      </c>
      <c r="B3" s="178" t="s">
        <v>432</v>
      </c>
      <c r="C3" s="178" t="s">
        <v>391</v>
      </c>
      <c r="D3" s="178" t="s">
        <v>417</v>
      </c>
      <c r="E3" s="178" t="s">
        <v>433</v>
      </c>
      <c r="F3" s="181" t="s">
        <v>434</v>
      </c>
      <c r="G3" s="179" t="s">
        <v>435</v>
      </c>
    </row>
    <row r="4" spans="1:7" ht="15" x14ac:dyDescent="0.25">
      <c r="A4" s="162" t="s">
        <v>407</v>
      </c>
      <c r="B4" s="161">
        <v>21233.580999999995</v>
      </c>
      <c r="C4" s="161">
        <v>21800.502</v>
      </c>
      <c r="D4" s="164">
        <v>21902.25097149569</v>
      </c>
      <c r="E4" s="164">
        <v>21883.844042145905</v>
      </c>
      <c r="F4" s="182">
        <f>Taulukko6[[#This Row],[Lokakuun 2023 arvion mukainen]]-Taulukko6[[#This Row],[Elokuun 2023 arvion mukainen]]</f>
        <v>-18.406929349785059</v>
      </c>
      <c r="G4" s="164">
        <f>Taulukko6[[#This Row],[Lokakuun 2023 arvion mukainen]]-Taulukko6[[#This Row],[Syksyn 2022 arvion mukainen]]</f>
        <v>650.26304214591073</v>
      </c>
    </row>
    <row r="5" spans="1:7" ht="15" x14ac:dyDescent="0.25">
      <c r="A5" s="172" t="s">
        <v>386</v>
      </c>
      <c r="B5" s="180">
        <v>62</v>
      </c>
      <c r="C5" s="180">
        <v>64</v>
      </c>
      <c r="D5" s="173">
        <v>64</v>
      </c>
      <c r="E5" s="173">
        <v>64</v>
      </c>
      <c r="F5" s="183">
        <f>Taulukko6[[#This Row],[Lokakuun 2023 arvion mukainen]]-Taulukko6[[#This Row],[Elokuun 2023 arvion mukainen]]</f>
        <v>0</v>
      </c>
      <c r="G5" s="173">
        <f>Taulukko6[[#This Row],[Lokakuun 2023 arvion mukainen]]-Taulukko6[[#This Row],[Syksyn 2022 arvion mukainen]]</f>
        <v>2</v>
      </c>
    </row>
    <row r="6" spans="1:7" ht="15" x14ac:dyDescent="0.25">
      <c r="A6" s="163" t="s">
        <v>408</v>
      </c>
      <c r="B6" s="176">
        <f>SUM(B4:B5)</f>
        <v>21295.580999999995</v>
      </c>
      <c r="C6" s="171">
        <f>C4+C5</f>
        <v>21864.502</v>
      </c>
      <c r="D6" s="171">
        <f t="shared" ref="D6:E6" si="0">D4+D5</f>
        <v>21966.25097149569</v>
      </c>
      <c r="E6" s="171">
        <f t="shared" si="0"/>
        <v>21947.844042145905</v>
      </c>
      <c r="F6" s="184">
        <f>Taulukko6[[#This Row],[Lokakuun 2023 arvion mukainen]]-Taulukko6[[#This Row],[Elokuun 2023 arvion mukainen]]</f>
        <v>-18.406929349785059</v>
      </c>
      <c r="G6" s="171">
        <f>Taulukko6[[#This Row],[Lokakuun 2023 arvion mukainen]]-Taulukko6[[#This Row],[Syksyn 2022 arvion mukainen]]</f>
        <v>652.26304214591073</v>
      </c>
    </row>
    <row r="7" spans="1:7" ht="15" x14ac:dyDescent="0.25">
      <c r="A7" s="175" t="s">
        <v>390</v>
      </c>
      <c r="B7" s="161">
        <v>5361.1323025632328</v>
      </c>
      <c r="C7" s="161">
        <v>5361.1037528700026</v>
      </c>
      <c r="D7" s="164">
        <v>5361.1037528700026</v>
      </c>
      <c r="E7" s="164">
        <v>5361.1037528700026</v>
      </c>
      <c r="F7" s="182">
        <f>Taulukko6[[#This Row],[Lokakuun 2023 arvion mukainen]]-Taulukko6[[#This Row],[Elokuun 2023 arvion mukainen]]</f>
        <v>0</v>
      </c>
      <c r="G7" s="164">
        <f>Taulukko6[[#This Row],[Lokakuun 2023 arvion mukainen]]-Taulukko6[[#This Row],[Syksyn 2022 arvion mukainen]]</f>
        <v>-2.8549693230161211E-2</v>
      </c>
    </row>
    <row r="8" spans="1:7" ht="15" x14ac:dyDescent="0.25">
      <c r="A8" s="175" t="s">
        <v>418</v>
      </c>
      <c r="B8" s="161">
        <v>13173.448697436765</v>
      </c>
      <c r="C8" s="161">
        <v>13484.9151946</v>
      </c>
      <c r="D8" s="164">
        <v>13531.848379554061</v>
      </c>
      <c r="E8" s="164">
        <v>13531.848379554061</v>
      </c>
      <c r="F8" s="182">
        <f>Taulukko6[[#This Row],[Lokakuun 2023 arvion mukainen]]-Taulukko6[[#This Row],[Elokuun 2023 arvion mukainen]]</f>
        <v>0</v>
      </c>
      <c r="G8" s="164">
        <f>Taulukko6[[#This Row],[Lokakuun 2023 arvion mukainen]]-Taulukko6[[#This Row],[Syksyn 2022 arvion mukainen]]</f>
        <v>358.39968211729683</v>
      </c>
    </row>
    <row r="9" spans="1:7" ht="15" x14ac:dyDescent="0.25">
      <c r="A9" s="175" t="s">
        <v>422</v>
      </c>
      <c r="B9" s="161">
        <v>817</v>
      </c>
      <c r="C9" s="161">
        <v>913.43634399999996</v>
      </c>
      <c r="D9" s="164">
        <v>905.48007039595905</v>
      </c>
      <c r="E9" s="164">
        <v>905.48007039595905</v>
      </c>
      <c r="F9" s="182">
        <f>Taulukko6[[#This Row],[Lokakuun 2023 arvion mukainen]]-Taulukko6[[#This Row],[Elokuun 2023 arvion mukainen]]</f>
        <v>0</v>
      </c>
      <c r="G9" s="164">
        <f>Taulukko6[[#This Row],[Lokakuun 2023 arvion mukainen]]-Taulukko6[[#This Row],[Syksyn 2022 arvion mukainen]]</f>
        <v>88.480070395959046</v>
      </c>
    </row>
    <row r="10" spans="1:7" ht="15" x14ac:dyDescent="0.25">
      <c r="A10" s="175" t="s">
        <v>423</v>
      </c>
      <c r="B10" s="161">
        <v>1944</v>
      </c>
      <c r="C10" s="161">
        <v>1944</v>
      </c>
      <c r="D10" s="164">
        <v>1944</v>
      </c>
      <c r="E10" s="164">
        <v>1944</v>
      </c>
      <c r="F10" s="182">
        <f>Taulukko6[[#This Row],[Lokakuun 2023 arvion mukainen]]-Taulukko6[[#This Row],[Elokuun 2023 arvion mukainen]]</f>
        <v>0</v>
      </c>
      <c r="G10" s="164">
        <f>Taulukko6[[#This Row],[Lokakuun 2023 arvion mukainen]]-Taulukko6[[#This Row],[Syksyn 2022 arvion mukainen]]</f>
        <v>0</v>
      </c>
    </row>
    <row r="11" spans="1:7" ht="15" x14ac:dyDescent="0.25">
      <c r="A11" s="166" t="s">
        <v>409</v>
      </c>
      <c r="B11" s="177">
        <f>SUM(B7:B10)</f>
        <v>21295.580999999998</v>
      </c>
      <c r="C11" s="167">
        <f>SUM(C7:C10)</f>
        <v>21703.455291470003</v>
      </c>
      <c r="D11" s="167">
        <f>SUM(D7:D10)</f>
        <v>21742.432202820022</v>
      </c>
      <c r="E11" s="167">
        <f>SUM(E7:E10)</f>
        <v>21742.432202820022</v>
      </c>
      <c r="F11" s="185">
        <f>Taulukko6[[#This Row],[Lokakuun 2023 arvion mukainen]]-Taulukko6[[#This Row],[Elokuun 2023 arvion mukainen]]</f>
        <v>0</v>
      </c>
      <c r="G11" s="167">
        <f>Taulukko6[[#This Row],[Lokakuun 2023 arvion mukainen]]-Taulukko6[[#This Row],[Syksyn 2022 arvion mukainen]]</f>
        <v>446.8512028200239</v>
      </c>
    </row>
    <row r="12" spans="1:7" ht="15" x14ac:dyDescent="0.25">
      <c r="A12" s="161" t="s">
        <v>419</v>
      </c>
      <c r="B12" s="161">
        <f>B6-B11</f>
        <v>0</v>
      </c>
      <c r="C12" s="161">
        <f>C6-C11</f>
        <v>161.04670852999698</v>
      </c>
      <c r="D12" s="161">
        <f>D6-D11</f>
        <v>223.81876867566825</v>
      </c>
      <c r="E12" s="161">
        <f>E6-E11</f>
        <v>205.41183932588319</v>
      </c>
      <c r="F12" s="182">
        <f>Taulukko6[[#This Row],[Lokakuun 2023 arvion mukainen]]-Taulukko6[[#This Row],[Elokuun 2023 arvion mukainen]]</f>
        <v>-18.406929349785059</v>
      </c>
      <c r="G12" s="164">
        <f>Taulukko6[[#This Row],[Lokakuun 2023 arvion mukainen]]-Taulukko6[[#This Row],[Syksyn 2022 arvion mukainen]]</f>
        <v>205.41183932588319</v>
      </c>
    </row>
    <row r="13" spans="1:7" ht="15" x14ac:dyDescent="0.25">
      <c r="A13" s="163" t="s">
        <v>393</v>
      </c>
      <c r="B13" s="176">
        <f>B11+B12</f>
        <v>21295.580999999998</v>
      </c>
      <c r="C13" s="171">
        <f>C11+C12</f>
        <v>21864.502</v>
      </c>
      <c r="D13" s="171">
        <f>D11+D12</f>
        <v>21966.25097149569</v>
      </c>
      <c r="E13" s="171">
        <f>E11+E12</f>
        <v>21947.844042145905</v>
      </c>
      <c r="F13" s="186">
        <f>Taulukko6[[#This Row],[Lokakuun 2023 arvion mukainen]]-Taulukko6[[#This Row],[Elokuun 2023 arvion mukainen]]</f>
        <v>-18.406929349785059</v>
      </c>
      <c r="G13" s="171">
        <f>Taulukko6[[#This Row],[Lokakuun 2023 arvion mukainen]]-Taulukko6[[#This Row],[Syksyn 2022 arvion mukainen]]</f>
        <v>652.26304214590709</v>
      </c>
    </row>
    <row r="16" spans="1:7" x14ac:dyDescent="0.2">
      <c r="A16" s="174"/>
      <c r="B16" s="174"/>
    </row>
    <row r="17" spans="1:2" x14ac:dyDescent="0.2">
      <c r="A17" s="174"/>
      <c r="B17" s="174"/>
    </row>
    <row r="18" spans="1:2" x14ac:dyDescent="0.2">
      <c r="A18" s="174"/>
      <c r="B18" s="174"/>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7"/>
  <sheetViews>
    <sheetView zoomScale="80" zoomScaleNormal="80" workbookViewId="0"/>
  </sheetViews>
  <sheetFormatPr defaultRowHeight="14.25" x14ac:dyDescent="0.2"/>
  <cols>
    <col min="2" max="2" width="13.125" bestFit="1" customWidth="1"/>
    <col min="3" max="3" width="16.125" customWidth="1"/>
    <col min="4" max="4" width="19.625" bestFit="1" customWidth="1"/>
    <col min="5" max="6" width="16.125" customWidth="1"/>
    <col min="7" max="7" width="19.625" bestFit="1" customWidth="1"/>
    <col min="8" max="8" width="16.125" customWidth="1"/>
    <col min="9" max="9" width="16.625" customWidth="1"/>
    <col min="10" max="10" width="18.25" bestFit="1" customWidth="1"/>
    <col min="11" max="11" width="18.375" customWidth="1"/>
    <col min="12" max="12" width="18" customWidth="1"/>
    <col min="13" max="13" width="16.625" customWidth="1"/>
    <col min="14" max="14" width="18.75" customWidth="1"/>
    <col min="15" max="15" width="16.5" customWidth="1"/>
  </cols>
  <sheetData>
    <row r="1" spans="1:15" ht="23.25" x14ac:dyDescent="0.35">
      <c r="A1" s="150" t="s">
        <v>367</v>
      </c>
    </row>
    <row r="2" spans="1:15" x14ac:dyDescent="0.2">
      <c r="A2" s="70"/>
    </row>
    <row r="3" spans="1:15" s="144" customFormat="1" ht="57" x14ac:dyDescent="0.2">
      <c r="A3" s="145" t="s">
        <v>6</v>
      </c>
      <c r="B3" s="145" t="s">
        <v>347</v>
      </c>
      <c r="C3" s="145" t="s">
        <v>387</v>
      </c>
      <c r="D3" s="145" t="s">
        <v>410</v>
      </c>
      <c r="E3" s="145" t="s">
        <v>411</v>
      </c>
      <c r="F3" s="145" t="s">
        <v>415</v>
      </c>
      <c r="G3" s="145" t="s">
        <v>412</v>
      </c>
      <c r="H3" s="145" t="s">
        <v>413</v>
      </c>
      <c r="I3" s="145" t="s">
        <v>368</v>
      </c>
      <c r="J3" s="145" t="s">
        <v>369</v>
      </c>
      <c r="K3" s="145" t="s">
        <v>370</v>
      </c>
      <c r="L3" s="145" t="s">
        <v>414</v>
      </c>
      <c r="M3" s="145" t="s">
        <v>373</v>
      </c>
      <c r="N3" s="145" t="s">
        <v>371</v>
      </c>
      <c r="O3" s="145" t="s">
        <v>372</v>
      </c>
    </row>
    <row r="4" spans="1:15" ht="15" x14ac:dyDescent="0.25">
      <c r="A4" s="142"/>
      <c r="B4" s="142" t="s">
        <v>7</v>
      </c>
      <c r="C4" s="143">
        <f t="shared" ref="C4:K4" si="0">SUM(C5:C297)</f>
        <v>19914055208.110016</v>
      </c>
      <c r="D4" s="143">
        <f t="shared" si="0"/>
        <v>7853427.0318187196</v>
      </c>
      <c r="E4" s="143">
        <f t="shared" si="0"/>
        <v>19921908635.141838</v>
      </c>
      <c r="F4" s="143">
        <f t="shared" si="0"/>
        <v>21190380960.400013</v>
      </c>
      <c r="G4" s="143">
        <f t="shared" si="0"/>
        <v>211869392.37586197</v>
      </c>
      <c r="H4" s="143">
        <f t="shared" si="0"/>
        <v>21402250352.775875</v>
      </c>
      <c r="I4" s="143">
        <f t="shared" si="0"/>
        <v>20662079493.958828</v>
      </c>
      <c r="J4" s="146">
        <f t="shared" si="0"/>
        <v>21402250352.77589</v>
      </c>
      <c r="K4" s="143">
        <f t="shared" si="0"/>
        <v>456979297.04999983</v>
      </c>
      <c r="L4" s="143">
        <f t="shared" ref="L4:O4" si="1">SUM(L5:L297)</f>
        <v>481593689.36999977</v>
      </c>
      <c r="M4" s="143">
        <f t="shared" si="1"/>
        <v>469286493.21000028</v>
      </c>
      <c r="N4" s="146">
        <f t="shared" si="1"/>
        <v>481593689.36999953</v>
      </c>
      <c r="O4" s="147">
        <f t="shared" si="1"/>
        <v>21883844042.145897</v>
      </c>
    </row>
    <row r="5" spans="1:15" ht="15" x14ac:dyDescent="0.25">
      <c r="A5" s="142">
        <v>5</v>
      </c>
      <c r="B5" s="142" t="s">
        <v>8</v>
      </c>
      <c r="C5" s="143">
        <v>37949859.549999997</v>
      </c>
      <c r="D5" s="143"/>
      <c r="E5" s="143">
        <v>37949859.549999997</v>
      </c>
      <c r="F5" s="143">
        <v>40071786.619999997</v>
      </c>
      <c r="G5" s="143"/>
      <c r="H5" s="143">
        <v>40071786.619999997</v>
      </c>
      <c r="I5" s="143">
        <f>(Taulukko2[[#This Row],[Sote-nettokustannus TP2021 (oikaisut huomioitu)]]+Taulukko2[[#This Row],[Sote-nettokustannus TP2022 (oikaisut huomioitu)]])/2</f>
        <v>39010823.084999993</v>
      </c>
      <c r="J5" s="146">
        <f>(I5/$I$4)*$H$4</f>
        <v>40408294.933582649</v>
      </c>
      <c r="K5" s="143">
        <v>955756.07000000007</v>
      </c>
      <c r="L5" s="143">
        <v>964181.98</v>
      </c>
      <c r="M5" s="143">
        <f>AVERAGE(K5:L5)</f>
        <v>959969.02500000002</v>
      </c>
      <c r="N5" s="146">
        <f>(M5/$M$4)*$L$4</f>
        <v>985144.53562973288</v>
      </c>
      <c r="O5" s="147">
        <f t="shared" ref="O5:O68" si="2">N5+J5</f>
        <v>41393439.469212383</v>
      </c>
    </row>
    <row r="6" spans="1:15" ht="15" x14ac:dyDescent="0.25">
      <c r="A6" s="142">
        <v>9</v>
      </c>
      <c r="B6" s="142" t="s">
        <v>9</v>
      </c>
      <c r="C6" s="143">
        <v>10417007.789999999</v>
      </c>
      <c r="D6" s="143">
        <v>-13078.115</v>
      </c>
      <c r="E6" s="143">
        <v>10403929.674999999</v>
      </c>
      <c r="F6" s="143">
        <v>10607173.58</v>
      </c>
      <c r="G6" s="143">
        <v>146177.5534</v>
      </c>
      <c r="H6" s="143">
        <v>10753351.133400001</v>
      </c>
      <c r="I6" s="143">
        <f>(Taulukko2[[#This Row],[Sote-nettokustannus TP2021 (oikaisut huomioitu)]]+Taulukko2[[#This Row],[Sote-nettokustannus TP2022 (oikaisut huomioitu)]])/2</f>
        <v>10578640.404199999</v>
      </c>
      <c r="J6" s="146">
        <f t="shared" ref="J6:J69" si="3">(I6/$I$4)*$H$4</f>
        <v>10957595.550286952</v>
      </c>
      <c r="K6" s="143">
        <v>333521.96999999997</v>
      </c>
      <c r="L6" s="143">
        <v>433059.76</v>
      </c>
      <c r="M6" s="143">
        <f t="shared" ref="M6:M69" si="4">AVERAGE(K6:L6)</f>
        <v>383290.86499999999</v>
      </c>
      <c r="N6" s="146">
        <f t="shared" ref="N6:N69" si="5">(M6/$M$4)*$L$4</f>
        <v>393342.79687987186</v>
      </c>
      <c r="O6" s="147">
        <f t="shared" si="2"/>
        <v>11350938.347166825</v>
      </c>
    </row>
    <row r="7" spans="1:15" ht="15" x14ac:dyDescent="0.25">
      <c r="A7" s="142">
        <v>10</v>
      </c>
      <c r="B7" s="142" t="s">
        <v>10</v>
      </c>
      <c r="C7" s="143">
        <v>49719888.63000001</v>
      </c>
      <c r="D7" s="143"/>
      <c r="E7" s="143">
        <v>49719888.63000001</v>
      </c>
      <c r="F7" s="143">
        <v>50880913.950000003</v>
      </c>
      <c r="G7" s="143"/>
      <c r="H7" s="143">
        <v>50880913.950000003</v>
      </c>
      <c r="I7" s="143">
        <f>(Taulukko2[[#This Row],[Sote-nettokustannus TP2021 (oikaisut huomioitu)]]+Taulukko2[[#This Row],[Sote-nettokustannus TP2022 (oikaisut huomioitu)]])/2</f>
        <v>50300401.290000007</v>
      </c>
      <c r="J7" s="146">
        <f t="shared" si="3"/>
        <v>52102295.975021757</v>
      </c>
      <c r="K7" s="143">
        <v>1205716.78</v>
      </c>
      <c r="L7" s="143">
        <v>1154672.6299999999</v>
      </c>
      <c r="M7" s="143">
        <f t="shared" si="4"/>
        <v>1180194.7050000001</v>
      </c>
      <c r="N7" s="146">
        <f t="shared" si="5"/>
        <v>1211145.708175214</v>
      </c>
      <c r="O7" s="147">
        <f t="shared" si="2"/>
        <v>53313441.683196969</v>
      </c>
    </row>
    <row r="8" spans="1:15" ht="15" x14ac:dyDescent="0.25">
      <c r="A8" s="142">
        <v>16</v>
      </c>
      <c r="B8" s="142" t="s">
        <v>11</v>
      </c>
      <c r="C8" s="143">
        <v>28542271.930000007</v>
      </c>
      <c r="D8" s="143">
        <v>8586.1013207534997</v>
      </c>
      <c r="E8" s="143">
        <v>28550858.031320762</v>
      </c>
      <c r="F8" s="143">
        <v>32111552.859999999</v>
      </c>
      <c r="G8" s="143">
        <v>862479.45673762495</v>
      </c>
      <c r="H8" s="143">
        <v>32974032.316737626</v>
      </c>
      <c r="I8" s="143">
        <f>(Taulukko2[[#This Row],[Sote-nettokustannus TP2021 (oikaisut huomioitu)]]+Taulukko2[[#This Row],[Sote-nettokustannus TP2022 (oikaisut huomioitu)]])/2</f>
        <v>30762445.174029194</v>
      </c>
      <c r="J8" s="146">
        <f t="shared" si="3"/>
        <v>31864438.101238232</v>
      </c>
      <c r="K8" s="143">
        <v>846012.58000000007</v>
      </c>
      <c r="L8" s="143">
        <v>879720.01</v>
      </c>
      <c r="M8" s="143">
        <f t="shared" si="4"/>
        <v>862866.29500000004</v>
      </c>
      <c r="N8" s="146">
        <f t="shared" si="5"/>
        <v>885495.2538685539</v>
      </c>
      <c r="O8" s="147">
        <f t="shared" si="2"/>
        <v>32749933.355106786</v>
      </c>
    </row>
    <row r="9" spans="1:15" ht="15" x14ac:dyDescent="0.25">
      <c r="A9" s="142">
        <v>18</v>
      </c>
      <c r="B9" s="142" t="s">
        <v>12</v>
      </c>
      <c r="C9" s="143">
        <v>15175794.720000001</v>
      </c>
      <c r="D9" s="143"/>
      <c r="E9" s="143">
        <v>15175794.720000001</v>
      </c>
      <c r="F9" s="143">
        <v>16659081.73</v>
      </c>
      <c r="G9" s="143"/>
      <c r="H9" s="143">
        <v>16659081.73</v>
      </c>
      <c r="I9" s="143">
        <f>(Taulukko2[[#This Row],[Sote-nettokustannus TP2021 (oikaisut huomioitu)]]+Taulukko2[[#This Row],[Sote-nettokustannus TP2022 (oikaisut huomioitu)]])/2</f>
        <v>15917438.225000001</v>
      </c>
      <c r="J9" s="146">
        <f t="shared" si="3"/>
        <v>16487643.364546109</v>
      </c>
      <c r="K9" s="143">
        <v>461466.39999999997</v>
      </c>
      <c r="L9" s="143">
        <v>428216.76</v>
      </c>
      <c r="M9" s="143">
        <f t="shared" si="4"/>
        <v>444841.57999999996</v>
      </c>
      <c r="N9" s="146">
        <f t="shared" si="5"/>
        <v>456507.70008740295</v>
      </c>
      <c r="O9" s="147">
        <f t="shared" si="2"/>
        <v>16944151.064633511</v>
      </c>
    </row>
    <row r="10" spans="1:15" ht="15" x14ac:dyDescent="0.25">
      <c r="A10" s="142">
        <v>19</v>
      </c>
      <c r="B10" s="142" t="s">
        <v>13</v>
      </c>
      <c r="C10" s="143">
        <v>12544570.08</v>
      </c>
      <c r="D10" s="143"/>
      <c r="E10" s="143">
        <v>12544570.08</v>
      </c>
      <c r="F10" s="143">
        <v>13522474.65</v>
      </c>
      <c r="G10" s="143"/>
      <c r="H10" s="143">
        <v>13522474.65</v>
      </c>
      <c r="I10" s="143">
        <f>(Taulukko2[[#This Row],[Sote-nettokustannus TP2021 (oikaisut huomioitu)]]+Taulukko2[[#This Row],[Sote-nettokustannus TP2022 (oikaisut huomioitu)]])/2</f>
        <v>13033522.365</v>
      </c>
      <c r="J10" s="146">
        <f t="shared" si="3"/>
        <v>13500417.93788432</v>
      </c>
      <c r="K10" s="143">
        <v>318414.58</v>
      </c>
      <c r="L10" s="143">
        <v>344466.27</v>
      </c>
      <c r="M10" s="143">
        <f t="shared" si="4"/>
        <v>331440.42500000005</v>
      </c>
      <c r="N10" s="146">
        <f t="shared" si="5"/>
        <v>340132.5616475452</v>
      </c>
      <c r="O10" s="147">
        <f t="shared" si="2"/>
        <v>13840550.499531865</v>
      </c>
    </row>
    <row r="11" spans="1:15" ht="15" x14ac:dyDescent="0.25">
      <c r="A11" s="142">
        <v>20</v>
      </c>
      <c r="B11" s="142" t="s">
        <v>14</v>
      </c>
      <c r="C11" s="143">
        <v>59133545.219999991</v>
      </c>
      <c r="D11" s="143"/>
      <c r="E11" s="143">
        <v>59133545.219999991</v>
      </c>
      <c r="F11" s="143">
        <v>66359007.189999998</v>
      </c>
      <c r="G11" s="143"/>
      <c r="H11" s="143">
        <v>66359007.189999998</v>
      </c>
      <c r="I11" s="143">
        <f>(Taulukko2[[#This Row],[Sote-nettokustannus TP2021 (oikaisut huomioitu)]]+Taulukko2[[#This Row],[Sote-nettokustannus TP2022 (oikaisut huomioitu)]])/2</f>
        <v>62746276.204999998</v>
      </c>
      <c r="J11" s="146">
        <f t="shared" si="3"/>
        <v>64994015.362126239</v>
      </c>
      <c r="K11" s="143">
        <v>1305298.58</v>
      </c>
      <c r="L11" s="143">
        <v>1355112.1</v>
      </c>
      <c r="M11" s="143">
        <f t="shared" si="4"/>
        <v>1330205.3400000001</v>
      </c>
      <c r="N11" s="146">
        <f t="shared" si="5"/>
        <v>1365090.4225440931</v>
      </c>
      <c r="O11" s="147">
        <f t="shared" si="2"/>
        <v>66359105.784670331</v>
      </c>
    </row>
    <row r="12" spans="1:15" ht="15" x14ac:dyDescent="0.25">
      <c r="A12" s="142">
        <v>46</v>
      </c>
      <c r="B12" s="142" t="s">
        <v>15</v>
      </c>
      <c r="C12" s="143">
        <v>6019633.4899999984</v>
      </c>
      <c r="D12" s="143"/>
      <c r="E12" s="143">
        <v>6019633.4899999984</v>
      </c>
      <c r="F12" s="143">
        <v>6703051.6100000003</v>
      </c>
      <c r="G12" s="143"/>
      <c r="H12" s="143">
        <v>6703051.6100000003</v>
      </c>
      <c r="I12" s="143">
        <f>(Taulukko2[[#This Row],[Sote-nettokustannus TP2021 (oikaisut huomioitu)]]+Taulukko2[[#This Row],[Sote-nettokustannus TP2022 (oikaisut huomioitu)]])/2</f>
        <v>6361342.5499999989</v>
      </c>
      <c r="J12" s="146">
        <f t="shared" si="3"/>
        <v>6589222.8260312472</v>
      </c>
      <c r="K12" s="143">
        <v>136428.15</v>
      </c>
      <c r="L12" s="143">
        <v>153200.62</v>
      </c>
      <c r="M12" s="143">
        <f t="shared" si="4"/>
        <v>144814.38500000001</v>
      </c>
      <c r="N12" s="146">
        <f t="shared" si="5"/>
        <v>148612.19096452656</v>
      </c>
      <c r="O12" s="147">
        <f t="shared" si="2"/>
        <v>6737835.0169957737</v>
      </c>
    </row>
    <row r="13" spans="1:15" ht="15" x14ac:dyDescent="0.25">
      <c r="A13" s="142">
        <v>47</v>
      </c>
      <c r="B13" s="142" t="s">
        <v>16</v>
      </c>
      <c r="C13" s="143">
        <v>8905430.0800000001</v>
      </c>
      <c r="D13" s="143"/>
      <c r="E13" s="143">
        <v>8905430.0800000001</v>
      </c>
      <c r="F13" s="143">
        <v>9509253.1799999997</v>
      </c>
      <c r="G13" s="143"/>
      <c r="H13" s="143">
        <v>9509253.1799999997</v>
      </c>
      <c r="I13" s="143">
        <f>(Taulukko2[[#This Row],[Sote-nettokustannus TP2021 (oikaisut huomioitu)]]+Taulukko2[[#This Row],[Sote-nettokustannus TP2022 (oikaisut huomioitu)]])/2</f>
        <v>9207341.629999999</v>
      </c>
      <c r="J13" s="146">
        <f t="shared" si="3"/>
        <v>9537173.1923890412</v>
      </c>
      <c r="K13" s="143">
        <v>333251.82</v>
      </c>
      <c r="L13" s="143">
        <v>372267.76</v>
      </c>
      <c r="M13" s="143">
        <f t="shared" si="4"/>
        <v>352759.79000000004</v>
      </c>
      <c r="N13" s="146">
        <f t="shared" si="5"/>
        <v>362011.03416684945</v>
      </c>
      <c r="O13" s="147">
        <f t="shared" si="2"/>
        <v>9899184.2265558913</v>
      </c>
    </row>
    <row r="14" spans="1:15" ht="15" x14ac:dyDescent="0.25">
      <c r="A14" s="142">
        <v>49</v>
      </c>
      <c r="B14" s="142" t="s">
        <v>17</v>
      </c>
      <c r="C14" s="143">
        <v>811331334.48000002</v>
      </c>
      <c r="D14" s="143"/>
      <c r="E14" s="143">
        <v>811331334.48000002</v>
      </c>
      <c r="F14" s="143">
        <v>880202696.83000004</v>
      </c>
      <c r="G14" s="143"/>
      <c r="H14" s="143">
        <v>880202696.83000004</v>
      </c>
      <c r="I14" s="143">
        <f>(Taulukko2[[#This Row],[Sote-nettokustannus TP2021 (oikaisut huomioitu)]]+Taulukko2[[#This Row],[Sote-nettokustannus TP2022 (oikaisut huomioitu)]])/2</f>
        <v>845767015.65499997</v>
      </c>
      <c r="J14" s="146">
        <f t="shared" si="3"/>
        <v>876064648.50069332</v>
      </c>
      <c r="K14" s="143">
        <v>21524130.320000004</v>
      </c>
      <c r="L14" s="143">
        <v>10426028.449999999</v>
      </c>
      <c r="M14" s="143">
        <f t="shared" si="4"/>
        <v>15975079.385000002</v>
      </c>
      <c r="N14" s="146">
        <f t="shared" si="5"/>
        <v>16394031.216146735</v>
      </c>
      <c r="O14" s="147">
        <f t="shared" si="2"/>
        <v>892458679.71684003</v>
      </c>
    </row>
    <row r="15" spans="1:15" ht="15" x14ac:dyDescent="0.25">
      <c r="A15" s="142">
        <v>50</v>
      </c>
      <c r="B15" s="142" t="s">
        <v>18</v>
      </c>
      <c r="C15" s="143">
        <v>43836768.089999981</v>
      </c>
      <c r="D15" s="143"/>
      <c r="E15" s="143">
        <v>43836768.089999981</v>
      </c>
      <c r="F15" s="143">
        <v>47185700.25</v>
      </c>
      <c r="G15" s="143"/>
      <c r="H15" s="143">
        <v>47185700.25</v>
      </c>
      <c r="I15" s="143">
        <f>(Taulukko2[[#This Row],[Sote-nettokustannus TP2021 (oikaisut huomioitu)]]+Taulukko2[[#This Row],[Sote-nettokustannus TP2022 (oikaisut huomioitu)]])/2</f>
        <v>45511234.169999987</v>
      </c>
      <c r="J15" s="146">
        <f t="shared" si="3"/>
        <v>47141568.100874744</v>
      </c>
      <c r="K15" s="143">
        <v>1335255.3500000001</v>
      </c>
      <c r="L15" s="143">
        <v>1429674.78</v>
      </c>
      <c r="M15" s="143">
        <f t="shared" si="4"/>
        <v>1382465.0649999999</v>
      </c>
      <c r="N15" s="146">
        <f t="shared" si="5"/>
        <v>1418720.6764132348</v>
      </c>
      <c r="O15" s="147">
        <f t="shared" si="2"/>
        <v>48560288.777287982</v>
      </c>
    </row>
    <row r="16" spans="1:15" ht="15" x14ac:dyDescent="0.25">
      <c r="A16" s="142">
        <v>51</v>
      </c>
      <c r="B16" s="142" t="s">
        <v>19</v>
      </c>
      <c r="C16" s="143">
        <v>37362412.149999999</v>
      </c>
      <c r="D16" s="143"/>
      <c r="E16" s="143">
        <v>37362412.149999999</v>
      </c>
      <c r="F16" s="143">
        <v>41251674.759999998</v>
      </c>
      <c r="G16" s="143"/>
      <c r="H16" s="143">
        <v>41251674.759999998</v>
      </c>
      <c r="I16" s="143">
        <f>(Taulukko2[[#This Row],[Sote-nettokustannus TP2021 (oikaisut huomioitu)]]+Taulukko2[[#This Row],[Sote-nettokustannus TP2022 (oikaisut huomioitu)]])/2</f>
        <v>39307043.454999998</v>
      </c>
      <c r="J16" s="146">
        <f t="shared" si="3"/>
        <v>40715126.708195925</v>
      </c>
      <c r="K16" s="143">
        <v>916257.93</v>
      </c>
      <c r="L16" s="143">
        <v>965123.41</v>
      </c>
      <c r="M16" s="143">
        <f t="shared" si="4"/>
        <v>940690.67</v>
      </c>
      <c r="N16" s="146">
        <f t="shared" si="5"/>
        <v>965360.59928430757</v>
      </c>
      <c r="O16" s="147">
        <f t="shared" si="2"/>
        <v>41680487.307480231</v>
      </c>
    </row>
    <row r="17" spans="1:15" ht="15" x14ac:dyDescent="0.25">
      <c r="A17" s="142">
        <v>52</v>
      </c>
      <c r="B17" s="142" t="s">
        <v>20</v>
      </c>
      <c r="C17" s="143">
        <v>10304227.800000001</v>
      </c>
      <c r="D17" s="143"/>
      <c r="E17" s="143">
        <v>10304227.800000001</v>
      </c>
      <c r="F17" s="143">
        <v>10560414.17</v>
      </c>
      <c r="G17" s="143"/>
      <c r="H17" s="143">
        <v>10560414.17</v>
      </c>
      <c r="I17" s="143">
        <f>(Taulukko2[[#This Row],[Sote-nettokustannus TP2021 (oikaisut huomioitu)]]+Taulukko2[[#This Row],[Sote-nettokustannus TP2022 (oikaisut huomioitu)]])/2</f>
        <v>10432320.984999999</v>
      </c>
      <c r="J17" s="146">
        <f t="shared" si="3"/>
        <v>10806034.57879293</v>
      </c>
      <c r="K17" s="143">
        <v>253212.59999999998</v>
      </c>
      <c r="L17" s="143">
        <v>275317.77</v>
      </c>
      <c r="M17" s="143">
        <f t="shared" si="4"/>
        <v>264265.185</v>
      </c>
      <c r="N17" s="146">
        <f t="shared" si="5"/>
        <v>271195.62837970786</v>
      </c>
      <c r="O17" s="147">
        <f t="shared" si="2"/>
        <v>11077230.207172638</v>
      </c>
    </row>
    <row r="18" spans="1:15" ht="15" x14ac:dyDescent="0.25">
      <c r="A18" s="142">
        <v>61</v>
      </c>
      <c r="B18" s="142" t="s">
        <v>21</v>
      </c>
      <c r="C18" s="143">
        <v>69213092.780000016</v>
      </c>
      <c r="D18" s="143"/>
      <c r="E18" s="143">
        <v>69213092.780000016</v>
      </c>
      <c r="F18" s="143">
        <v>72659667.650000006</v>
      </c>
      <c r="G18" s="143"/>
      <c r="H18" s="143">
        <v>72659667.650000006</v>
      </c>
      <c r="I18" s="143">
        <f>(Taulukko2[[#This Row],[Sote-nettokustannus TP2021 (oikaisut huomioitu)]]+Taulukko2[[#This Row],[Sote-nettokustannus TP2022 (oikaisut huomioitu)]])/2</f>
        <v>70936380.215000004</v>
      </c>
      <c r="J18" s="146">
        <f t="shared" si="3"/>
        <v>73477510.766765639</v>
      </c>
      <c r="K18" s="143">
        <v>1568368.49</v>
      </c>
      <c r="L18" s="143">
        <v>1659587.27</v>
      </c>
      <c r="M18" s="143">
        <f t="shared" si="4"/>
        <v>1613977.88</v>
      </c>
      <c r="N18" s="146">
        <f t="shared" si="5"/>
        <v>1656304.9928712654</v>
      </c>
      <c r="O18" s="147">
        <f t="shared" si="2"/>
        <v>75133815.759636909</v>
      </c>
    </row>
    <row r="19" spans="1:15" ht="15" x14ac:dyDescent="0.25">
      <c r="A19" s="142">
        <v>69</v>
      </c>
      <c r="B19" s="142" t="s">
        <v>22</v>
      </c>
      <c r="C19" s="143">
        <v>31028320.499999996</v>
      </c>
      <c r="D19" s="143">
        <v>-49696.837</v>
      </c>
      <c r="E19" s="143">
        <v>30978623.662999995</v>
      </c>
      <c r="F19" s="143">
        <v>31730207.649999999</v>
      </c>
      <c r="G19" s="143">
        <v>555474.70291999995</v>
      </c>
      <c r="H19" s="143">
        <v>32285682.35292</v>
      </c>
      <c r="I19" s="143">
        <f>(Taulukko2[[#This Row],[Sote-nettokustannus TP2021 (oikaisut huomioitu)]]+Taulukko2[[#This Row],[Sote-nettokustannus TP2022 (oikaisut huomioitu)]])/2</f>
        <v>31632153.007959999</v>
      </c>
      <c r="J19" s="146">
        <f t="shared" si="3"/>
        <v>32765301.192051515</v>
      </c>
      <c r="K19" s="143">
        <v>879801.45</v>
      </c>
      <c r="L19" s="143">
        <v>1069363.3600000001</v>
      </c>
      <c r="M19" s="143">
        <f t="shared" si="4"/>
        <v>974582.40500000003</v>
      </c>
      <c r="N19" s="146">
        <f t="shared" si="5"/>
        <v>1000141.1564364105</v>
      </c>
      <c r="O19" s="147">
        <f t="shared" si="2"/>
        <v>33765442.348487929</v>
      </c>
    </row>
    <row r="20" spans="1:15" ht="15" x14ac:dyDescent="0.25">
      <c r="A20" s="142">
        <v>71</v>
      </c>
      <c r="B20" s="142" t="s">
        <v>23</v>
      </c>
      <c r="C20" s="143">
        <v>27650953.670000006</v>
      </c>
      <c r="D20" s="143">
        <v>-47081.214000000007</v>
      </c>
      <c r="E20" s="143">
        <v>27603872.456000004</v>
      </c>
      <c r="F20" s="143">
        <v>29783944.850000001</v>
      </c>
      <c r="G20" s="143">
        <v>526239.19224</v>
      </c>
      <c r="H20" s="143">
        <v>30310184.042240001</v>
      </c>
      <c r="I20" s="143">
        <f>(Taulukko2[[#This Row],[Sote-nettokustannus TP2021 (oikaisut huomioitu)]]+Taulukko2[[#This Row],[Sote-nettokustannus TP2022 (oikaisut huomioitu)]])/2</f>
        <v>28957028.249120004</v>
      </c>
      <c r="J20" s="146">
        <f t="shared" si="3"/>
        <v>29994346.321301814</v>
      </c>
      <c r="K20" s="143">
        <v>855597.52</v>
      </c>
      <c r="L20" s="143">
        <v>1063439.28</v>
      </c>
      <c r="M20" s="143">
        <f t="shared" si="4"/>
        <v>959518.4</v>
      </c>
      <c r="N20" s="146">
        <f t="shared" si="5"/>
        <v>984682.09283751051</v>
      </c>
      <c r="O20" s="147">
        <f t="shared" si="2"/>
        <v>30979028.414139323</v>
      </c>
    </row>
    <row r="21" spans="1:15" ht="15" x14ac:dyDescent="0.25">
      <c r="A21" s="142">
        <v>72</v>
      </c>
      <c r="B21" s="142" t="s">
        <v>24</v>
      </c>
      <c r="C21" s="143">
        <v>4310935.78</v>
      </c>
      <c r="D21" s="143">
        <v>-7846.8690000000006</v>
      </c>
      <c r="E21" s="143">
        <v>4303088.9110000003</v>
      </c>
      <c r="F21" s="143">
        <v>5072814.4000000004</v>
      </c>
      <c r="G21" s="143">
        <v>87706.532040000006</v>
      </c>
      <c r="H21" s="143">
        <v>5160520.9320400003</v>
      </c>
      <c r="I21" s="143">
        <f>(Taulukko2[[#This Row],[Sote-nettokustannus TP2021 (oikaisut huomioitu)]]+Taulukko2[[#This Row],[Sote-nettokustannus TP2022 (oikaisut huomioitu)]])/2</f>
        <v>4731804.9215200003</v>
      </c>
      <c r="J21" s="146">
        <f t="shared" si="3"/>
        <v>4901310.8085504025</v>
      </c>
      <c r="K21" s="143">
        <v>66739.320000000007</v>
      </c>
      <c r="L21" s="143">
        <v>66983.740000000005</v>
      </c>
      <c r="M21" s="143">
        <f t="shared" si="4"/>
        <v>66861.53</v>
      </c>
      <c r="N21" s="146">
        <f t="shared" si="5"/>
        <v>68614.99611755021</v>
      </c>
      <c r="O21" s="147">
        <f t="shared" si="2"/>
        <v>4969925.8046679525</v>
      </c>
    </row>
    <row r="22" spans="1:15" ht="15" x14ac:dyDescent="0.25">
      <c r="A22" s="142">
        <v>74</v>
      </c>
      <c r="B22" s="142" t="s">
        <v>25</v>
      </c>
      <c r="C22" s="143">
        <v>5228563.68</v>
      </c>
      <c r="D22" s="143"/>
      <c r="E22" s="143">
        <v>5228563.68</v>
      </c>
      <c r="F22" s="143">
        <v>5163311.3</v>
      </c>
      <c r="G22" s="143"/>
      <c r="H22" s="143">
        <v>5163311.3</v>
      </c>
      <c r="I22" s="143">
        <f>(Taulukko2[[#This Row],[Sote-nettokustannus TP2021 (oikaisut huomioitu)]]+Taulukko2[[#This Row],[Sote-nettokustannus TP2022 (oikaisut huomioitu)]])/2</f>
        <v>5195937.49</v>
      </c>
      <c r="J22" s="146">
        <f t="shared" si="3"/>
        <v>5382069.8449479835</v>
      </c>
      <c r="K22" s="143">
        <v>146520.79</v>
      </c>
      <c r="L22" s="143">
        <v>162139.21</v>
      </c>
      <c r="M22" s="143">
        <f t="shared" si="4"/>
        <v>154330</v>
      </c>
      <c r="N22" s="146">
        <f t="shared" si="5"/>
        <v>158377.35616910836</v>
      </c>
      <c r="O22" s="147">
        <f t="shared" si="2"/>
        <v>5540447.2011170918</v>
      </c>
    </row>
    <row r="23" spans="1:15" ht="15" x14ac:dyDescent="0.25">
      <c r="A23" s="142">
        <v>75</v>
      </c>
      <c r="B23" s="142" t="s">
        <v>26</v>
      </c>
      <c r="C23" s="143">
        <v>88256369.130000025</v>
      </c>
      <c r="D23" s="143"/>
      <c r="E23" s="143">
        <v>88256369.130000025</v>
      </c>
      <c r="F23" s="143">
        <v>93666463.629999995</v>
      </c>
      <c r="G23" s="143"/>
      <c r="H23" s="143">
        <v>93666463.629999995</v>
      </c>
      <c r="I23" s="143">
        <f>(Taulukko2[[#This Row],[Sote-nettokustannus TP2021 (oikaisut huomioitu)]]+Taulukko2[[#This Row],[Sote-nettokustannus TP2022 (oikaisut huomioitu)]])/2</f>
        <v>90961416.38000001</v>
      </c>
      <c r="J23" s="146">
        <f t="shared" si="3"/>
        <v>94219897.197522983</v>
      </c>
      <c r="K23" s="143">
        <v>2650532.6800000002</v>
      </c>
      <c r="L23" s="143">
        <v>3186632.74</v>
      </c>
      <c r="M23" s="143">
        <f t="shared" si="4"/>
        <v>2918582.71</v>
      </c>
      <c r="N23" s="146">
        <f t="shared" si="5"/>
        <v>2995123.523428183</v>
      </c>
      <c r="O23" s="147">
        <f t="shared" si="2"/>
        <v>97215020.72095117</v>
      </c>
    </row>
    <row r="24" spans="1:15" ht="15" x14ac:dyDescent="0.25">
      <c r="A24" s="142">
        <v>77</v>
      </c>
      <c r="B24" s="142" t="s">
        <v>27</v>
      </c>
      <c r="C24" s="143">
        <v>22331641.080000002</v>
      </c>
      <c r="D24" s="143"/>
      <c r="E24" s="143">
        <v>22331641.080000002</v>
      </c>
      <c r="F24" s="143">
        <v>23844083.710000001</v>
      </c>
      <c r="G24" s="143"/>
      <c r="H24" s="143">
        <v>23844083.710000001</v>
      </c>
      <c r="I24" s="143">
        <f>(Taulukko2[[#This Row],[Sote-nettokustannus TP2021 (oikaisut huomioitu)]]+Taulukko2[[#This Row],[Sote-nettokustannus TP2022 (oikaisut huomioitu)]])/2</f>
        <v>23087862.395000003</v>
      </c>
      <c r="J24" s="146">
        <f t="shared" si="3"/>
        <v>23914931.274594303</v>
      </c>
      <c r="K24" s="143">
        <v>463383.08</v>
      </c>
      <c r="L24" s="143">
        <v>471927.53</v>
      </c>
      <c r="M24" s="143">
        <f t="shared" si="4"/>
        <v>467655.30500000005</v>
      </c>
      <c r="N24" s="146">
        <f t="shared" si="5"/>
        <v>479919.72270043421</v>
      </c>
      <c r="O24" s="147">
        <f t="shared" si="2"/>
        <v>24394850.997294739</v>
      </c>
    </row>
    <row r="25" spans="1:15" ht="15" x14ac:dyDescent="0.25">
      <c r="A25" s="142">
        <v>78</v>
      </c>
      <c r="B25" s="142" t="s">
        <v>28</v>
      </c>
      <c r="C25" s="143">
        <v>34935866.499999993</v>
      </c>
      <c r="D25" s="143"/>
      <c r="E25" s="143">
        <v>34935866.499999993</v>
      </c>
      <c r="F25" s="143">
        <v>38509932.229999997</v>
      </c>
      <c r="G25" s="143"/>
      <c r="H25" s="143">
        <v>38509932.229999997</v>
      </c>
      <c r="I25" s="143">
        <f>(Taulukko2[[#This Row],[Sote-nettokustannus TP2021 (oikaisut huomioitu)]]+Taulukko2[[#This Row],[Sote-nettokustannus TP2022 (oikaisut huomioitu)]])/2</f>
        <v>36722899.364999995</v>
      </c>
      <c r="J25" s="146">
        <f t="shared" si="3"/>
        <v>38038411.676778257</v>
      </c>
      <c r="K25" s="143">
        <v>747346.57000000007</v>
      </c>
      <c r="L25" s="143">
        <v>761484.55</v>
      </c>
      <c r="M25" s="143">
        <f t="shared" si="4"/>
        <v>754415.56</v>
      </c>
      <c r="N25" s="146">
        <f t="shared" si="5"/>
        <v>774200.36185859749</v>
      </c>
      <c r="O25" s="147">
        <f t="shared" si="2"/>
        <v>38812612.038636856</v>
      </c>
    </row>
    <row r="26" spans="1:15" ht="15" x14ac:dyDescent="0.25">
      <c r="A26" s="142">
        <v>79</v>
      </c>
      <c r="B26" s="142" t="s">
        <v>29</v>
      </c>
      <c r="C26" s="143">
        <v>31293049.360000007</v>
      </c>
      <c r="D26" s="143"/>
      <c r="E26" s="143">
        <v>31293049.360000007</v>
      </c>
      <c r="F26" s="143">
        <v>32706770.140000001</v>
      </c>
      <c r="G26" s="143"/>
      <c r="H26" s="143">
        <v>32706770.140000001</v>
      </c>
      <c r="I26" s="143">
        <f>(Taulukko2[[#This Row],[Sote-nettokustannus TP2021 (oikaisut huomioitu)]]+Taulukko2[[#This Row],[Sote-nettokustannus TP2022 (oikaisut huomioitu)]])/2</f>
        <v>31999909.750000004</v>
      </c>
      <c r="J26" s="146">
        <f t="shared" si="3"/>
        <v>33146231.962565813</v>
      </c>
      <c r="K26" s="143">
        <v>717850.42</v>
      </c>
      <c r="L26" s="143">
        <v>736986.37</v>
      </c>
      <c r="M26" s="143">
        <f t="shared" si="4"/>
        <v>727418.39500000002</v>
      </c>
      <c r="N26" s="146">
        <f t="shared" si="5"/>
        <v>746495.18712418946</v>
      </c>
      <c r="O26" s="147">
        <f t="shared" si="2"/>
        <v>33892727.149690002</v>
      </c>
    </row>
    <row r="27" spans="1:15" ht="15" x14ac:dyDescent="0.25">
      <c r="A27" s="142">
        <v>81</v>
      </c>
      <c r="B27" s="142" t="s">
        <v>30</v>
      </c>
      <c r="C27" s="143">
        <v>12942876.599999998</v>
      </c>
      <c r="D27" s="143">
        <v>3903.486370908</v>
      </c>
      <c r="E27" s="143">
        <v>12946780.086370906</v>
      </c>
      <c r="F27" s="143">
        <v>14466845.939999999</v>
      </c>
      <c r="G27" s="143">
        <v>392107.74236099998</v>
      </c>
      <c r="H27" s="143">
        <v>14858953.682360999</v>
      </c>
      <c r="I27" s="143">
        <f>(Taulukko2[[#This Row],[Sote-nettokustannus TP2021 (oikaisut huomioitu)]]+Taulukko2[[#This Row],[Sote-nettokustannus TP2022 (oikaisut huomioitu)]])/2</f>
        <v>13902866.884365954</v>
      </c>
      <c r="J27" s="146">
        <f t="shared" si="3"/>
        <v>14400904.699234925</v>
      </c>
      <c r="K27" s="143">
        <v>268719.94</v>
      </c>
      <c r="L27" s="143">
        <v>280845.36</v>
      </c>
      <c r="M27" s="143">
        <f t="shared" si="4"/>
        <v>274782.65000000002</v>
      </c>
      <c r="N27" s="146">
        <f t="shared" si="5"/>
        <v>281988.91743757826</v>
      </c>
      <c r="O27" s="147">
        <f t="shared" si="2"/>
        <v>14682893.616672503</v>
      </c>
    </row>
    <row r="28" spans="1:15" ht="15" x14ac:dyDescent="0.25">
      <c r="A28" s="142">
        <v>82</v>
      </c>
      <c r="B28" s="142" t="s">
        <v>31</v>
      </c>
      <c r="C28" s="143">
        <v>28123839.620000008</v>
      </c>
      <c r="D28" s="143"/>
      <c r="E28" s="143">
        <v>28123839.620000008</v>
      </c>
      <c r="F28" s="143">
        <v>31740339.859999999</v>
      </c>
      <c r="G28" s="143"/>
      <c r="H28" s="143">
        <v>31740339.859999999</v>
      </c>
      <c r="I28" s="143">
        <f>(Taulukko2[[#This Row],[Sote-nettokustannus TP2021 (oikaisut huomioitu)]]+Taulukko2[[#This Row],[Sote-nettokustannus TP2022 (oikaisut huomioitu)]])/2</f>
        <v>29932089.740000002</v>
      </c>
      <c r="J28" s="146">
        <f t="shared" si="3"/>
        <v>31004337.118368782</v>
      </c>
      <c r="K28" s="143">
        <v>708639.96</v>
      </c>
      <c r="L28" s="143">
        <v>768381</v>
      </c>
      <c r="M28" s="143">
        <f t="shared" si="4"/>
        <v>738510.48</v>
      </c>
      <c r="N28" s="146">
        <f t="shared" si="5"/>
        <v>757878.16578487121</v>
      </c>
      <c r="O28" s="147">
        <f t="shared" si="2"/>
        <v>31762215.284153655</v>
      </c>
    </row>
    <row r="29" spans="1:15" ht="15" x14ac:dyDescent="0.25">
      <c r="A29" s="142">
        <v>86</v>
      </c>
      <c r="B29" s="142" t="s">
        <v>32</v>
      </c>
      <c r="C29" s="143">
        <v>27616935.219999999</v>
      </c>
      <c r="D29" s="143"/>
      <c r="E29" s="143">
        <v>27616935.219999999</v>
      </c>
      <c r="F29" s="143">
        <v>30516345.859999999</v>
      </c>
      <c r="G29" s="143"/>
      <c r="H29" s="143">
        <v>30516345.859999999</v>
      </c>
      <c r="I29" s="143">
        <f>(Taulukko2[[#This Row],[Sote-nettokustannus TP2021 (oikaisut huomioitu)]]+Taulukko2[[#This Row],[Sote-nettokustannus TP2022 (oikaisut huomioitu)]])/2</f>
        <v>29066640.539999999</v>
      </c>
      <c r="J29" s="146">
        <f t="shared" si="3"/>
        <v>30107885.217124999</v>
      </c>
      <c r="K29" s="143">
        <v>681815.22</v>
      </c>
      <c r="L29" s="143">
        <v>760736.35</v>
      </c>
      <c r="M29" s="143">
        <f t="shared" si="4"/>
        <v>721275.78499999992</v>
      </c>
      <c r="N29" s="146">
        <f t="shared" si="5"/>
        <v>740191.4851104659</v>
      </c>
      <c r="O29" s="147">
        <f t="shared" si="2"/>
        <v>30848076.702235464</v>
      </c>
    </row>
    <row r="30" spans="1:15" ht="15" x14ac:dyDescent="0.25">
      <c r="A30" s="142">
        <v>90</v>
      </c>
      <c r="B30" s="142" t="s">
        <v>33</v>
      </c>
      <c r="C30" s="143">
        <v>17596153.150000002</v>
      </c>
      <c r="D30" s="143">
        <v>592691.09725281794</v>
      </c>
      <c r="E30" s="143">
        <v>18188844.247252822</v>
      </c>
      <c r="F30" s="143">
        <v>19483304.109999999</v>
      </c>
      <c r="G30" s="143">
        <v>-298733.72884353739</v>
      </c>
      <c r="H30" s="143">
        <v>19184570.381156463</v>
      </c>
      <c r="I30" s="143">
        <f>(Taulukko2[[#This Row],[Sote-nettokustannus TP2021 (oikaisut huomioitu)]]+Taulukko2[[#This Row],[Sote-nettokustannus TP2022 (oikaisut huomioitu)]])/2</f>
        <v>18686707.314204641</v>
      </c>
      <c r="J30" s="146">
        <f t="shared" si="3"/>
        <v>19356115.066955842</v>
      </c>
      <c r="K30" s="143">
        <v>317780.81</v>
      </c>
      <c r="L30" s="143">
        <v>329208</v>
      </c>
      <c r="M30" s="143">
        <f t="shared" si="4"/>
        <v>323494.40500000003</v>
      </c>
      <c r="N30" s="146">
        <f t="shared" si="5"/>
        <v>331978.15459987556</v>
      </c>
      <c r="O30" s="147">
        <f t="shared" si="2"/>
        <v>19688093.221555717</v>
      </c>
    </row>
    <row r="31" spans="1:15" ht="15" x14ac:dyDescent="0.25">
      <c r="A31" s="142">
        <v>91</v>
      </c>
      <c r="B31" s="142" t="s">
        <v>34</v>
      </c>
      <c r="C31" s="143">
        <v>2266768046.0500002</v>
      </c>
      <c r="D31" s="143"/>
      <c r="E31" s="143">
        <v>2266768046.0500002</v>
      </c>
      <c r="F31" s="143">
        <v>2409317168.6300001</v>
      </c>
      <c r="G31" s="143"/>
      <c r="H31" s="143">
        <v>2409317168.6300001</v>
      </c>
      <c r="I31" s="143">
        <f>(Taulukko2[[#This Row],[Sote-nettokustannus TP2021 (oikaisut huomioitu)]]+Taulukko2[[#This Row],[Sote-nettokustannus TP2022 (oikaisut huomioitu)]])/2</f>
        <v>2338042607.3400002</v>
      </c>
      <c r="J31" s="146">
        <f t="shared" si="3"/>
        <v>2421797536.5150466</v>
      </c>
      <c r="K31" s="143">
        <v>44093601.219999999</v>
      </c>
      <c r="L31" s="143">
        <v>48105824.630000003</v>
      </c>
      <c r="M31" s="143">
        <f t="shared" si="4"/>
        <v>46099712.924999997</v>
      </c>
      <c r="N31" s="146">
        <f t="shared" si="5"/>
        <v>47308693.405147232</v>
      </c>
      <c r="O31" s="147">
        <f t="shared" si="2"/>
        <v>2469106229.9201937</v>
      </c>
    </row>
    <row r="32" spans="1:15" ht="15" x14ac:dyDescent="0.25">
      <c r="A32" s="142">
        <v>92</v>
      </c>
      <c r="B32" s="142" t="s">
        <v>35</v>
      </c>
      <c r="C32" s="143">
        <v>722789642.8599999</v>
      </c>
      <c r="D32" s="143"/>
      <c r="E32" s="143">
        <v>722789642.8599999</v>
      </c>
      <c r="F32" s="143">
        <v>805001750.72000003</v>
      </c>
      <c r="G32" s="143"/>
      <c r="H32" s="143">
        <v>805001750.72000003</v>
      </c>
      <c r="I32" s="143">
        <f>(Taulukko2[[#This Row],[Sote-nettokustannus TP2021 (oikaisut huomioitu)]]+Taulukko2[[#This Row],[Sote-nettokustannus TP2022 (oikaisut huomioitu)]])/2</f>
        <v>763895696.78999996</v>
      </c>
      <c r="J32" s="146">
        <f t="shared" si="3"/>
        <v>791260480.3832978</v>
      </c>
      <c r="K32" s="143">
        <v>9918714.5800000019</v>
      </c>
      <c r="L32" s="143">
        <v>11967285.57</v>
      </c>
      <c r="M32" s="143">
        <f t="shared" si="4"/>
        <v>10943000.075000001</v>
      </c>
      <c r="N32" s="146">
        <f t="shared" si="5"/>
        <v>11229983.933369108</v>
      </c>
      <c r="O32" s="147">
        <f t="shared" si="2"/>
        <v>802490464.31666696</v>
      </c>
    </row>
    <row r="33" spans="1:15" ht="15" x14ac:dyDescent="0.25">
      <c r="A33" s="142">
        <v>97</v>
      </c>
      <c r="B33" s="142" t="s">
        <v>36</v>
      </c>
      <c r="C33" s="143">
        <v>10963401.5</v>
      </c>
      <c r="D33" s="143">
        <v>115764.85</v>
      </c>
      <c r="E33" s="143">
        <v>11079166.35</v>
      </c>
      <c r="F33" s="143">
        <v>10836721.189999999</v>
      </c>
      <c r="G33" s="143">
        <v>-178995.06</v>
      </c>
      <c r="H33" s="143">
        <v>10657726.129999999</v>
      </c>
      <c r="I33" s="143">
        <f>(Taulukko2[[#This Row],[Sote-nettokustannus TP2021 (oikaisut huomioitu)]]+Taulukko2[[#This Row],[Sote-nettokustannus TP2022 (oikaisut huomioitu)]])/2</f>
        <v>10868446.239999998</v>
      </c>
      <c r="J33" s="146">
        <f t="shared" si="3"/>
        <v>11257783.004957261</v>
      </c>
      <c r="K33" s="143">
        <v>208935.67</v>
      </c>
      <c r="L33" s="143">
        <v>223544.95</v>
      </c>
      <c r="M33" s="143">
        <f t="shared" si="4"/>
        <v>216240.31</v>
      </c>
      <c r="N33" s="146">
        <f t="shared" si="5"/>
        <v>221911.28487648806</v>
      </c>
      <c r="O33" s="147">
        <f t="shared" si="2"/>
        <v>11479694.289833749</v>
      </c>
    </row>
    <row r="34" spans="1:15" ht="15" x14ac:dyDescent="0.25">
      <c r="A34" s="142">
        <v>98</v>
      </c>
      <c r="B34" s="142" t="s">
        <v>37</v>
      </c>
      <c r="C34" s="143">
        <v>74747182.010000005</v>
      </c>
      <c r="D34" s="143">
        <v>21729.103269065501</v>
      </c>
      <c r="E34" s="143">
        <v>74768911.113269076</v>
      </c>
      <c r="F34" s="143">
        <v>80626107.540000007</v>
      </c>
      <c r="G34" s="143">
        <v>2182702.5424916251</v>
      </c>
      <c r="H34" s="143">
        <v>82808810.082491636</v>
      </c>
      <c r="I34" s="143">
        <f>(Taulukko2[[#This Row],[Sote-nettokustannus TP2021 (oikaisut huomioitu)]]+Taulukko2[[#This Row],[Sote-nettokustannus TP2022 (oikaisut huomioitu)]])/2</f>
        <v>78788860.597880363</v>
      </c>
      <c r="J34" s="146">
        <f t="shared" si="3"/>
        <v>81611287.964448214</v>
      </c>
      <c r="K34" s="143">
        <v>2365657.4</v>
      </c>
      <c r="L34" s="143">
        <v>2442549.66</v>
      </c>
      <c r="M34" s="143">
        <f t="shared" si="4"/>
        <v>2404103.5300000003</v>
      </c>
      <c r="N34" s="146">
        <f t="shared" si="5"/>
        <v>2467151.9538535653</v>
      </c>
      <c r="O34" s="147">
        <f t="shared" si="2"/>
        <v>84078439.918301776</v>
      </c>
    </row>
    <row r="35" spans="1:15" ht="15" x14ac:dyDescent="0.25">
      <c r="A35" s="142">
        <v>102</v>
      </c>
      <c r="B35" s="142" t="s">
        <v>38</v>
      </c>
      <c r="C35" s="143">
        <v>36966321.560000002</v>
      </c>
      <c r="D35" s="143"/>
      <c r="E35" s="143">
        <v>36966321.560000002</v>
      </c>
      <c r="F35" s="143">
        <v>40817113.32</v>
      </c>
      <c r="G35" s="143"/>
      <c r="H35" s="143">
        <v>40817113.32</v>
      </c>
      <c r="I35" s="143">
        <f>(Taulukko2[[#This Row],[Sote-nettokustannus TP2021 (oikaisut huomioitu)]]+Taulukko2[[#This Row],[Sote-nettokustannus TP2022 (oikaisut huomioitu)]])/2</f>
        <v>38891717.439999998</v>
      </c>
      <c r="J35" s="146">
        <f t="shared" si="3"/>
        <v>40284922.606345974</v>
      </c>
      <c r="K35" s="143">
        <v>1147856.8700000001</v>
      </c>
      <c r="L35" s="143">
        <v>1179551.33</v>
      </c>
      <c r="M35" s="143">
        <f t="shared" si="4"/>
        <v>1163704.1000000001</v>
      </c>
      <c r="N35" s="146">
        <f t="shared" si="5"/>
        <v>1194222.6315113828</v>
      </c>
      <c r="O35" s="147">
        <f t="shared" si="2"/>
        <v>41479145.237857357</v>
      </c>
    </row>
    <row r="36" spans="1:15" ht="15" x14ac:dyDescent="0.25">
      <c r="A36" s="142">
        <v>103</v>
      </c>
      <c r="B36" s="142" t="s">
        <v>39</v>
      </c>
      <c r="C36" s="143">
        <v>8106752</v>
      </c>
      <c r="D36" s="143"/>
      <c r="E36" s="143">
        <v>8106752</v>
      </c>
      <c r="F36" s="143">
        <v>8470383.2599999998</v>
      </c>
      <c r="G36" s="143"/>
      <c r="H36" s="143">
        <v>8470383.2599999998</v>
      </c>
      <c r="I36" s="143">
        <f>(Taulukko2[[#This Row],[Sote-nettokustannus TP2021 (oikaisut huomioitu)]]+Taulukko2[[#This Row],[Sote-nettokustannus TP2022 (oikaisut huomioitu)]])/2</f>
        <v>8288567.6299999999</v>
      </c>
      <c r="J36" s="146">
        <f t="shared" si="3"/>
        <v>8585486.2544227745</v>
      </c>
      <c r="K36" s="143">
        <v>197647.31</v>
      </c>
      <c r="L36" s="143">
        <v>217008.54</v>
      </c>
      <c r="M36" s="143">
        <f t="shared" si="4"/>
        <v>207327.92499999999</v>
      </c>
      <c r="N36" s="146">
        <f t="shared" si="5"/>
        <v>212765.16958159258</v>
      </c>
      <c r="O36" s="147">
        <f t="shared" si="2"/>
        <v>8798251.4240043666</v>
      </c>
    </row>
    <row r="37" spans="1:15" ht="15" x14ac:dyDescent="0.25">
      <c r="A37" s="142">
        <v>105</v>
      </c>
      <c r="B37" s="142" t="s">
        <v>40</v>
      </c>
      <c r="C37" s="143">
        <v>12728564.75</v>
      </c>
      <c r="D37" s="143">
        <v>-12161.592161850058</v>
      </c>
      <c r="E37" s="143">
        <v>12716403.157838151</v>
      </c>
      <c r="F37" s="143">
        <v>12757451.5</v>
      </c>
      <c r="G37" s="143">
        <v>30718.254775390989</v>
      </c>
      <c r="H37" s="143">
        <v>12788169.754775392</v>
      </c>
      <c r="I37" s="143">
        <f>(Taulukko2[[#This Row],[Sote-nettokustannus TP2021 (oikaisut huomioitu)]]+Taulukko2[[#This Row],[Sote-nettokustannus TP2022 (oikaisut huomioitu)]])/2</f>
        <v>12752286.45630677</v>
      </c>
      <c r="J37" s="146">
        <f t="shared" si="3"/>
        <v>13209107.407992942</v>
      </c>
      <c r="K37" s="143">
        <v>307997.19</v>
      </c>
      <c r="L37" s="143">
        <v>297797.96000000002</v>
      </c>
      <c r="M37" s="143">
        <f t="shared" si="4"/>
        <v>302897.57500000001</v>
      </c>
      <c r="N37" s="146">
        <f t="shared" si="5"/>
        <v>310841.16580401879</v>
      </c>
      <c r="O37" s="147">
        <f t="shared" si="2"/>
        <v>13519948.573796961</v>
      </c>
    </row>
    <row r="38" spans="1:15" ht="15" x14ac:dyDescent="0.25">
      <c r="A38" s="142">
        <v>106</v>
      </c>
      <c r="B38" s="142" t="s">
        <v>41</v>
      </c>
      <c r="C38" s="143">
        <v>168649903.75999996</v>
      </c>
      <c r="D38" s="143"/>
      <c r="E38" s="143">
        <v>168649903.75999996</v>
      </c>
      <c r="F38" s="143">
        <v>189513446.74000001</v>
      </c>
      <c r="G38" s="143"/>
      <c r="H38" s="143">
        <v>189513446.74000001</v>
      </c>
      <c r="I38" s="143">
        <f>(Taulukko2[[#This Row],[Sote-nettokustannus TP2021 (oikaisut huomioitu)]]+Taulukko2[[#This Row],[Sote-nettokustannus TP2022 (oikaisut huomioitu)]])/2</f>
        <v>179081675.25</v>
      </c>
      <c r="J38" s="146">
        <f t="shared" si="3"/>
        <v>185496859.03665337</v>
      </c>
      <c r="K38" s="143">
        <v>3486302.3899999997</v>
      </c>
      <c r="L38" s="143">
        <v>2770880.67</v>
      </c>
      <c r="M38" s="143">
        <f t="shared" si="4"/>
        <v>3128591.53</v>
      </c>
      <c r="N38" s="146">
        <f t="shared" si="5"/>
        <v>3210639.8953830469</v>
      </c>
      <c r="O38" s="147">
        <f t="shared" si="2"/>
        <v>188707498.93203643</v>
      </c>
    </row>
    <row r="39" spans="1:15" ht="15" x14ac:dyDescent="0.25">
      <c r="A39" s="142">
        <v>108</v>
      </c>
      <c r="B39" s="142" t="s">
        <v>42</v>
      </c>
      <c r="C39" s="143">
        <v>35998907.240000002</v>
      </c>
      <c r="D39" s="143"/>
      <c r="E39" s="143">
        <v>35998907.240000002</v>
      </c>
      <c r="F39" s="143">
        <v>37691957.329999998</v>
      </c>
      <c r="G39" s="143"/>
      <c r="H39" s="143">
        <v>37691957.329999998</v>
      </c>
      <c r="I39" s="143">
        <f>(Taulukko2[[#This Row],[Sote-nettokustannus TP2021 (oikaisut huomioitu)]]+Taulukko2[[#This Row],[Sote-nettokustannus TP2022 (oikaisut huomioitu)]])/2</f>
        <v>36845432.284999996</v>
      </c>
      <c r="J39" s="146">
        <f t="shared" si="3"/>
        <v>38165334.053156853</v>
      </c>
      <c r="K39" s="143">
        <v>783768</v>
      </c>
      <c r="L39" s="143">
        <v>819524.68</v>
      </c>
      <c r="M39" s="143">
        <f t="shared" si="4"/>
        <v>801646.34000000008</v>
      </c>
      <c r="N39" s="146">
        <f t="shared" si="5"/>
        <v>822669.78495329584</v>
      </c>
      <c r="O39" s="147">
        <f t="shared" si="2"/>
        <v>38988003.838110149</v>
      </c>
    </row>
    <row r="40" spans="1:15" ht="15" x14ac:dyDescent="0.25">
      <c r="A40" s="142">
        <v>109</v>
      </c>
      <c r="B40" s="142" t="s">
        <v>43</v>
      </c>
      <c r="C40" s="143">
        <v>254504419.87000006</v>
      </c>
      <c r="D40" s="143"/>
      <c r="E40" s="143">
        <v>254504419.87000006</v>
      </c>
      <c r="F40" s="143">
        <v>267850928.41000003</v>
      </c>
      <c r="G40" s="143"/>
      <c r="H40" s="143">
        <v>267850928.41000003</v>
      </c>
      <c r="I40" s="143">
        <f>(Taulukko2[[#This Row],[Sote-nettokustannus TP2021 (oikaisut huomioitu)]]+Taulukko2[[#This Row],[Sote-nettokustannus TP2022 (oikaisut huomioitu)]])/2</f>
        <v>261177674.14000005</v>
      </c>
      <c r="J40" s="146">
        <f t="shared" si="3"/>
        <v>270533755.81747901</v>
      </c>
      <c r="K40" s="143">
        <v>4939575.7500000009</v>
      </c>
      <c r="L40" s="143">
        <v>4762642.88</v>
      </c>
      <c r="M40" s="143">
        <f t="shared" si="4"/>
        <v>4851109.3150000004</v>
      </c>
      <c r="N40" s="146">
        <f t="shared" si="5"/>
        <v>4978331.2887775181</v>
      </c>
      <c r="O40" s="147">
        <f t="shared" si="2"/>
        <v>275512087.10625654</v>
      </c>
    </row>
    <row r="41" spans="1:15" ht="15" x14ac:dyDescent="0.25">
      <c r="A41" s="142">
        <v>111</v>
      </c>
      <c r="B41" s="142" t="s">
        <v>44</v>
      </c>
      <c r="C41" s="143">
        <v>76532263.310000017</v>
      </c>
      <c r="D41" s="143">
        <v>7213.4631590625004</v>
      </c>
      <c r="E41" s="143">
        <v>76539476.773159087</v>
      </c>
      <c r="F41" s="143">
        <v>81923195.189999998</v>
      </c>
      <c r="G41" s="143">
        <v>724597.06148437504</v>
      </c>
      <c r="H41" s="143">
        <v>82647792.251484379</v>
      </c>
      <c r="I41" s="143">
        <f>(Taulukko2[[#This Row],[Sote-nettokustannus TP2021 (oikaisut huomioitu)]]+Taulukko2[[#This Row],[Sote-nettokustannus TP2022 (oikaisut huomioitu)]])/2</f>
        <v>79593634.51232174</v>
      </c>
      <c r="J41" s="146">
        <f t="shared" si="3"/>
        <v>82444891.029391095</v>
      </c>
      <c r="K41" s="143">
        <v>2253614.91</v>
      </c>
      <c r="L41" s="143">
        <v>2108328.35</v>
      </c>
      <c r="M41" s="143">
        <f t="shared" si="4"/>
        <v>2180971.63</v>
      </c>
      <c r="N41" s="146">
        <f t="shared" si="5"/>
        <v>2238168.3447108846</v>
      </c>
      <c r="O41" s="147">
        <f t="shared" si="2"/>
        <v>84683059.374101982</v>
      </c>
    </row>
    <row r="42" spans="1:15" ht="15" x14ac:dyDescent="0.25">
      <c r="A42" s="142">
        <v>139</v>
      </c>
      <c r="B42" s="142" t="s">
        <v>45</v>
      </c>
      <c r="C42" s="143">
        <v>36358037.780000009</v>
      </c>
      <c r="D42" s="143">
        <v>-70621.821000000011</v>
      </c>
      <c r="E42" s="143">
        <v>36287415.959000006</v>
      </c>
      <c r="F42" s="143">
        <v>37573914.780000001</v>
      </c>
      <c r="G42" s="143">
        <v>789358.78836000012</v>
      </c>
      <c r="H42" s="143">
        <v>38363273.568360001</v>
      </c>
      <c r="I42" s="143">
        <f>(Taulukko2[[#This Row],[Sote-nettokustannus TP2021 (oikaisut huomioitu)]]+Taulukko2[[#This Row],[Sote-nettokustannus TP2022 (oikaisut huomioitu)]])/2</f>
        <v>37325344.763680004</v>
      </c>
      <c r="J42" s="146">
        <f t="shared" si="3"/>
        <v>38662438.278272912</v>
      </c>
      <c r="K42" s="143">
        <v>830678.24</v>
      </c>
      <c r="L42" s="143">
        <v>775489.21</v>
      </c>
      <c r="M42" s="143">
        <f t="shared" si="4"/>
        <v>803083.72499999998</v>
      </c>
      <c r="N42" s="146">
        <f t="shared" si="5"/>
        <v>824144.86585848033</v>
      </c>
      <c r="O42" s="147">
        <f t="shared" si="2"/>
        <v>39486583.144131392</v>
      </c>
    </row>
    <row r="43" spans="1:15" ht="15" x14ac:dyDescent="0.25">
      <c r="A43" s="142">
        <v>140</v>
      </c>
      <c r="B43" s="142" t="s">
        <v>46</v>
      </c>
      <c r="C43" s="143">
        <v>80402126.450000003</v>
      </c>
      <c r="D43" s="143"/>
      <c r="E43" s="143">
        <v>80402126.450000003</v>
      </c>
      <c r="F43" s="143">
        <v>86501664.140000001</v>
      </c>
      <c r="G43" s="143"/>
      <c r="H43" s="143">
        <v>86501664.140000001</v>
      </c>
      <c r="I43" s="143">
        <f>(Taulukko2[[#This Row],[Sote-nettokustannus TP2021 (oikaisut huomioitu)]]+Taulukko2[[#This Row],[Sote-nettokustannus TP2022 (oikaisut huomioitu)]])/2</f>
        <v>83451895.295000002</v>
      </c>
      <c r="J43" s="146">
        <f t="shared" si="3"/>
        <v>86441365.015531778</v>
      </c>
      <c r="K43" s="143">
        <v>1975545</v>
      </c>
      <c r="L43" s="143">
        <v>2234557.9500000002</v>
      </c>
      <c r="M43" s="143">
        <f t="shared" si="4"/>
        <v>2105051.4750000001</v>
      </c>
      <c r="N43" s="146">
        <f t="shared" si="5"/>
        <v>2160257.1581052416</v>
      </c>
      <c r="O43" s="147">
        <f t="shared" si="2"/>
        <v>88601622.173637018</v>
      </c>
    </row>
    <row r="44" spans="1:15" ht="15" x14ac:dyDescent="0.25">
      <c r="A44" s="142">
        <v>142</v>
      </c>
      <c r="B44" s="142" t="s">
        <v>47</v>
      </c>
      <c r="C44" s="143">
        <v>26033994.470000003</v>
      </c>
      <c r="D44" s="143">
        <v>7302.8529412865009</v>
      </c>
      <c r="E44" s="143">
        <v>26041297.322941288</v>
      </c>
      <c r="F44" s="143">
        <v>26641528.07</v>
      </c>
      <c r="G44" s="143">
        <v>733576.32319237501</v>
      </c>
      <c r="H44" s="143">
        <v>27375104.393192377</v>
      </c>
      <c r="I44" s="143">
        <f>(Taulukko2[[#This Row],[Sote-nettokustannus TP2021 (oikaisut huomioitu)]]+Taulukko2[[#This Row],[Sote-nettokustannus TP2022 (oikaisut huomioitu)]])/2</f>
        <v>26708200.858066835</v>
      </c>
      <c r="J44" s="146">
        <f t="shared" si="3"/>
        <v>27664959.928341124</v>
      </c>
      <c r="K44" s="143">
        <v>666428.07999999996</v>
      </c>
      <c r="L44" s="143">
        <v>683237.14</v>
      </c>
      <c r="M44" s="143">
        <f t="shared" si="4"/>
        <v>674832.61</v>
      </c>
      <c r="N44" s="146">
        <f t="shared" si="5"/>
        <v>692530.32222185575</v>
      </c>
      <c r="O44" s="147">
        <f t="shared" si="2"/>
        <v>28357490.250562981</v>
      </c>
    </row>
    <row r="45" spans="1:15" ht="15" x14ac:dyDescent="0.25">
      <c r="A45" s="142">
        <v>143</v>
      </c>
      <c r="B45" s="142" t="s">
        <v>48</v>
      </c>
      <c r="C45" s="143">
        <v>28969624.760000005</v>
      </c>
      <c r="D45" s="143"/>
      <c r="E45" s="143">
        <v>28969624.760000005</v>
      </c>
      <c r="F45" s="143">
        <v>30074064.989999998</v>
      </c>
      <c r="G45" s="143"/>
      <c r="H45" s="143">
        <v>30074064.989999998</v>
      </c>
      <c r="I45" s="143">
        <f>(Taulukko2[[#This Row],[Sote-nettokustannus TP2021 (oikaisut huomioitu)]]+Taulukko2[[#This Row],[Sote-nettokustannus TP2022 (oikaisut huomioitu)]])/2</f>
        <v>29521844.875</v>
      </c>
      <c r="J45" s="146">
        <f t="shared" si="3"/>
        <v>30579396.186879393</v>
      </c>
      <c r="K45" s="143">
        <v>545821.68000000005</v>
      </c>
      <c r="L45" s="143">
        <v>563367.67000000004</v>
      </c>
      <c r="M45" s="143">
        <f t="shared" si="4"/>
        <v>554594.67500000005</v>
      </c>
      <c r="N45" s="146">
        <f t="shared" si="5"/>
        <v>569139.10692649451</v>
      </c>
      <c r="O45" s="147">
        <f t="shared" si="2"/>
        <v>31148535.293805886</v>
      </c>
    </row>
    <row r="46" spans="1:15" ht="15" x14ac:dyDescent="0.25">
      <c r="A46" s="142">
        <v>145</v>
      </c>
      <c r="B46" s="142" t="s">
        <v>49</v>
      </c>
      <c r="C46" s="143">
        <v>42882037.710000001</v>
      </c>
      <c r="D46" s="143"/>
      <c r="E46" s="143">
        <v>42882037.710000001</v>
      </c>
      <c r="F46" s="143">
        <v>46202312.090000004</v>
      </c>
      <c r="G46" s="143"/>
      <c r="H46" s="143">
        <v>46202312.090000004</v>
      </c>
      <c r="I46" s="143">
        <f>(Taulukko2[[#This Row],[Sote-nettokustannus TP2021 (oikaisut huomioitu)]]+Taulukko2[[#This Row],[Sote-nettokustannus TP2022 (oikaisut huomioitu)]])/2</f>
        <v>44542174.900000006</v>
      </c>
      <c r="J46" s="146">
        <f t="shared" si="3"/>
        <v>46137794.540266685</v>
      </c>
      <c r="K46" s="143">
        <v>1204840.1599999999</v>
      </c>
      <c r="L46" s="143">
        <v>1236772.49</v>
      </c>
      <c r="M46" s="143">
        <f t="shared" si="4"/>
        <v>1220806.325</v>
      </c>
      <c r="N46" s="146">
        <f t="shared" si="5"/>
        <v>1252822.3815721197</v>
      </c>
      <c r="O46" s="147">
        <f t="shared" si="2"/>
        <v>47390616.921838805</v>
      </c>
    </row>
    <row r="47" spans="1:15" ht="15" x14ac:dyDescent="0.25">
      <c r="A47" s="142">
        <v>146</v>
      </c>
      <c r="B47" s="142" t="s">
        <v>50</v>
      </c>
      <c r="C47" s="143">
        <v>25888502.290000003</v>
      </c>
      <c r="D47" s="143">
        <v>491096.63432995812</v>
      </c>
      <c r="E47" s="143">
        <v>26379598.924329963</v>
      </c>
      <c r="F47" s="143">
        <v>27301396.129999999</v>
      </c>
      <c r="G47" s="143">
        <v>323650.06664791633</v>
      </c>
      <c r="H47" s="143">
        <v>27625046.196647916</v>
      </c>
      <c r="I47" s="143">
        <f>(Taulukko2[[#This Row],[Sote-nettokustannus TP2021 (oikaisut huomioitu)]]+Taulukko2[[#This Row],[Sote-nettokustannus TP2022 (oikaisut huomioitu)]])/2</f>
        <v>27002322.560488939</v>
      </c>
      <c r="J47" s="146">
        <f t="shared" si="3"/>
        <v>27969617.855500054</v>
      </c>
      <c r="K47" s="143">
        <v>574016.12</v>
      </c>
      <c r="L47" s="143">
        <v>478742.82</v>
      </c>
      <c r="M47" s="143">
        <f t="shared" si="4"/>
        <v>526379.47</v>
      </c>
      <c r="N47" s="146">
        <f t="shared" si="5"/>
        <v>540183.9486833181</v>
      </c>
      <c r="O47" s="147">
        <f t="shared" si="2"/>
        <v>28509801.804183371</v>
      </c>
    </row>
    <row r="48" spans="1:15" ht="15" x14ac:dyDescent="0.25">
      <c r="A48" s="142">
        <v>148</v>
      </c>
      <c r="B48" s="142" t="s">
        <v>51</v>
      </c>
      <c r="C48" s="143">
        <v>30477608.870000001</v>
      </c>
      <c r="D48" s="143"/>
      <c r="E48" s="143">
        <v>30477608.870000001</v>
      </c>
      <c r="F48" s="143">
        <v>32267541.68</v>
      </c>
      <c r="G48" s="143"/>
      <c r="H48" s="143">
        <v>32267541.68</v>
      </c>
      <c r="I48" s="143">
        <f>(Taulukko2[[#This Row],[Sote-nettokustannus TP2021 (oikaisut huomioitu)]]+Taulukko2[[#This Row],[Sote-nettokustannus TP2022 (oikaisut huomioitu)]])/2</f>
        <v>31372575.274999999</v>
      </c>
      <c r="J48" s="146">
        <f t="shared" si="3"/>
        <v>32496424.691579223</v>
      </c>
      <c r="K48" s="143">
        <v>845096.33000000007</v>
      </c>
      <c r="L48" s="143">
        <v>869774.64</v>
      </c>
      <c r="M48" s="143">
        <f t="shared" si="4"/>
        <v>857435.4850000001</v>
      </c>
      <c r="N48" s="146">
        <f t="shared" si="5"/>
        <v>879922.01904929162</v>
      </c>
      <c r="O48" s="147">
        <f t="shared" si="2"/>
        <v>33376346.710628513</v>
      </c>
    </row>
    <row r="49" spans="1:15" ht="15" x14ac:dyDescent="0.25">
      <c r="A49" s="142">
        <v>149</v>
      </c>
      <c r="B49" s="142" t="s">
        <v>52</v>
      </c>
      <c r="C49" s="143">
        <v>18359401.940000005</v>
      </c>
      <c r="D49" s="143"/>
      <c r="E49" s="143">
        <v>18359401.940000005</v>
      </c>
      <c r="F49" s="143">
        <v>20457493.300000001</v>
      </c>
      <c r="G49" s="143"/>
      <c r="H49" s="143">
        <v>20457493.300000001</v>
      </c>
      <c r="I49" s="143">
        <f>(Taulukko2[[#This Row],[Sote-nettokustannus TP2021 (oikaisut huomioitu)]]+Taulukko2[[#This Row],[Sote-nettokustannus TP2022 (oikaisut huomioitu)]])/2</f>
        <v>19408447.620000005</v>
      </c>
      <c r="J49" s="146">
        <f t="shared" si="3"/>
        <v>20103710.037676856</v>
      </c>
      <c r="K49" s="143">
        <v>372452.32</v>
      </c>
      <c r="L49" s="143">
        <v>392832.69</v>
      </c>
      <c r="M49" s="143">
        <f t="shared" si="4"/>
        <v>382642.505</v>
      </c>
      <c r="N49" s="146">
        <f t="shared" si="5"/>
        <v>392677.43342075311</v>
      </c>
      <c r="O49" s="147">
        <f t="shared" si="2"/>
        <v>20496387.471097611</v>
      </c>
    </row>
    <row r="50" spans="1:15" ht="15" x14ac:dyDescent="0.25">
      <c r="A50" s="142">
        <v>151</v>
      </c>
      <c r="B50" s="142" t="s">
        <v>53</v>
      </c>
      <c r="C50" s="143">
        <v>10204238.52</v>
      </c>
      <c r="D50" s="143">
        <v>-131241.03</v>
      </c>
      <c r="E50" s="143">
        <v>10072997.49</v>
      </c>
      <c r="F50" s="143">
        <v>10906512.939999999</v>
      </c>
      <c r="G50" s="143">
        <v>160041.03</v>
      </c>
      <c r="H50" s="143">
        <v>11066553.969999999</v>
      </c>
      <c r="I50" s="143">
        <f>(Taulukko2[[#This Row],[Sote-nettokustannus TP2021 (oikaisut huomioitu)]]+Taulukko2[[#This Row],[Sote-nettokustannus TP2022 (oikaisut huomioitu)]])/2</f>
        <v>10569775.73</v>
      </c>
      <c r="J50" s="146">
        <f t="shared" si="3"/>
        <v>10948413.319786891</v>
      </c>
      <c r="K50" s="143">
        <v>193577.11</v>
      </c>
      <c r="L50" s="143">
        <v>195610.8</v>
      </c>
      <c r="M50" s="143">
        <f t="shared" si="4"/>
        <v>194593.95499999999</v>
      </c>
      <c r="N50" s="146">
        <f t="shared" si="5"/>
        <v>199697.2469344291</v>
      </c>
      <c r="O50" s="147">
        <f t="shared" si="2"/>
        <v>11148110.56672132</v>
      </c>
    </row>
    <row r="51" spans="1:15" ht="15" x14ac:dyDescent="0.25">
      <c r="A51" s="142">
        <v>152</v>
      </c>
      <c r="B51" s="142" t="s">
        <v>54</v>
      </c>
      <c r="C51" s="143">
        <v>18570902.149999999</v>
      </c>
      <c r="D51" s="143">
        <v>-334784.90000000002</v>
      </c>
      <c r="E51" s="143">
        <v>18236117.25</v>
      </c>
      <c r="F51" s="143">
        <v>18079649.059999999</v>
      </c>
      <c r="G51" s="143">
        <v>402684.9</v>
      </c>
      <c r="H51" s="143">
        <v>18482333.959999997</v>
      </c>
      <c r="I51" s="143">
        <f>(Taulukko2[[#This Row],[Sote-nettokustannus TP2021 (oikaisut huomioitu)]]+Taulukko2[[#This Row],[Sote-nettokustannus TP2022 (oikaisut huomioitu)]])/2</f>
        <v>18359225.604999997</v>
      </c>
      <c r="J51" s="146">
        <f t="shared" si="3"/>
        <v>19016902.088494405</v>
      </c>
      <c r="K51" s="143">
        <v>510370.22000000003</v>
      </c>
      <c r="L51" s="143">
        <v>452521.32</v>
      </c>
      <c r="M51" s="143">
        <f t="shared" si="4"/>
        <v>481445.77</v>
      </c>
      <c r="N51" s="146">
        <f t="shared" si="5"/>
        <v>494071.84728439461</v>
      </c>
      <c r="O51" s="147">
        <f t="shared" si="2"/>
        <v>19510973.9357788</v>
      </c>
    </row>
    <row r="52" spans="1:15" ht="15" x14ac:dyDescent="0.25">
      <c r="A52" s="142">
        <v>153</v>
      </c>
      <c r="B52" s="142" t="s">
        <v>55</v>
      </c>
      <c r="C52" s="143">
        <v>101716755.85999998</v>
      </c>
      <c r="D52" s="143">
        <v>-169012.72</v>
      </c>
      <c r="E52" s="143">
        <v>101547743.13999999</v>
      </c>
      <c r="F52" s="143">
        <v>110227940.81</v>
      </c>
      <c r="G52" s="143">
        <v>-7912.63</v>
      </c>
      <c r="H52" s="143">
        <v>110220028.18000001</v>
      </c>
      <c r="I52" s="143">
        <f>(Taulukko2[[#This Row],[Sote-nettokustannus TP2021 (oikaisut huomioitu)]]+Taulukko2[[#This Row],[Sote-nettokustannus TP2022 (oikaisut huomioitu)]])/2</f>
        <v>105883885.66</v>
      </c>
      <c r="J52" s="146">
        <f t="shared" si="3"/>
        <v>109676929.17271917</v>
      </c>
      <c r="K52" s="143">
        <v>2794349.26</v>
      </c>
      <c r="L52" s="143">
        <v>3025628.58</v>
      </c>
      <c r="M52" s="143">
        <f t="shared" si="4"/>
        <v>2909988.92</v>
      </c>
      <c r="N52" s="146">
        <f t="shared" si="5"/>
        <v>2986304.3583943429</v>
      </c>
      <c r="O52" s="147">
        <f t="shared" si="2"/>
        <v>112663233.53111351</v>
      </c>
    </row>
    <row r="53" spans="1:15" ht="15" x14ac:dyDescent="0.25">
      <c r="A53" s="142">
        <v>165</v>
      </c>
      <c r="B53" s="142" t="s">
        <v>56</v>
      </c>
      <c r="C53" s="143">
        <v>54432976.390000001</v>
      </c>
      <c r="D53" s="143"/>
      <c r="E53" s="143">
        <v>54432976.390000001</v>
      </c>
      <c r="F53" s="143">
        <v>60558467.619999997</v>
      </c>
      <c r="G53" s="143"/>
      <c r="H53" s="143">
        <v>60558467.619999997</v>
      </c>
      <c r="I53" s="143">
        <f>(Taulukko2[[#This Row],[Sote-nettokustannus TP2021 (oikaisut huomioitu)]]+Taulukko2[[#This Row],[Sote-nettokustannus TP2022 (oikaisut huomioitu)]])/2</f>
        <v>57495722.004999995</v>
      </c>
      <c r="J53" s="146">
        <f t="shared" si="3"/>
        <v>59555372.290789954</v>
      </c>
      <c r="K53" s="143">
        <v>1255633.79</v>
      </c>
      <c r="L53" s="143">
        <v>1353452.33</v>
      </c>
      <c r="M53" s="143">
        <f t="shared" si="4"/>
        <v>1304543.06</v>
      </c>
      <c r="N53" s="146">
        <f t="shared" si="5"/>
        <v>1338755.140617887</v>
      </c>
      <c r="O53" s="147">
        <f t="shared" si="2"/>
        <v>60894127.431407839</v>
      </c>
    </row>
    <row r="54" spans="1:15" ht="15" x14ac:dyDescent="0.25">
      <c r="A54" s="142">
        <v>167</v>
      </c>
      <c r="B54" s="142" t="s">
        <v>57</v>
      </c>
      <c r="C54" s="143">
        <v>264717078.97000003</v>
      </c>
      <c r="D54" s="143">
        <v>5177345.8207434956</v>
      </c>
      <c r="E54" s="143">
        <v>269894424.79074353</v>
      </c>
      <c r="F54" s="143">
        <v>288260376.04000002</v>
      </c>
      <c r="G54" s="143">
        <v>305469.17245893553</v>
      </c>
      <c r="H54" s="143">
        <v>288565845.21245897</v>
      </c>
      <c r="I54" s="143">
        <f>(Taulukko2[[#This Row],[Sote-nettokustannus TP2021 (oikaisut huomioitu)]]+Taulukko2[[#This Row],[Sote-nettokustannus TP2022 (oikaisut huomioitu)]])/2</f>
        <v>279230135.00160122</v>
      </c>
      <c r="J54" s="146">
        <f t="shared" si="3"/>
        <v>289232904.03035086</v>
      </c>
      <c r="K54" s="143">
        <v>6674728.9199999999</v>
      </c>
      <c r="L54" s="143">
        <v>8178025.5999999996</v>
      </c>
      <c r="M54" s="143">
        <f t="shared" si="4"/>
        <v>7426377.2599999998</v>
      </c>
      <c r="N54" s="146">
        <f t="shared" si="5"/>
        <v>7621136.5019969344</v>
      </c>
      <c r="O54" s="147">
        <f t="shared" si="2"/>
        <v>296854040.5323478</v>
      </c>
    </row>
    <row r="55" spans="1:15" ht="15" x14ac:dyDescent="0.25">
      <c r="A55" s="142">
        <v>169</v>
      </c>
      <c r="B55" s="142" t="s">
        <v>58</v>
      </c>
      <c r="C55" s="143">
        <v>17659982.870000001</v>
      </c>
      <c r="D55" s="143"/>
      <c r="E55" s="143">
        <v>17659982.870000001</v>
      </c>
      <c r="F55" s="143">
        <v>18887735.469999999</v>
      </c>
      <c r="G55" s="143"/>
      <c r="H55" s="143">
        <v>18887735.469999999</v>
      </c>
      <c r="I55" s="143">
        <f>(Taulukko2[[#This Row],[Sote-nettokustannus TP2021 (oikaisut huomioitu)]]+Taulukko2[[#This Row],[Sote-nettokustannus TP2022 (oikaisut huomioitu)]])/2</f>
        <v>18273859.170000002</v>
      </c>
      <c r="J55" s="146">
        <f t="shared" si="3"/>
        <v>18928477.599849492</v>
      </c>
      <c r="K55" s="143">
        <v>413712.64000000001</v>
      </c>
      <c r="L55" s="143">
        <v>315108.96000000002</v>
      </c>
      <c r="M55" s="143">
        <f t="shared" si="4"/>
        <v>364410.80000000005</v>
      </c>
      <c r="N55" s="146">
        <f t="shared" si="5"/>
        <v>373967.59582368768</v>
      </c>
      <c r="O55" s="147">
        <f t="shared" si="2"/>
        <v>19302445.195673179</v>
      </c>
    </row>
    <row r="56" spans="1:15" ht="15" x14ac:dyDescent="0.25">
      <c r="A56" s="142">
        <v>171</v>
      </c>
      <c r="B56" s="142" t="s">
        <v>59</v>
      </c>
      <c r="C56" s="143">
        <v>19647818.629999999</v>
      </c>
      <c r="D56" s="143">
        <v>214464.47</v>
      </c>
      <c r="E56" s="143">
        <v>19862283.099999998</v>
      </c>
      <c r="F56" s="143">
        <v>20536170.649999999</v>
      </c>
      <c r="G56" s="143">
        <v>-331603.99</v>
      </c>
      <c r="H56" s="143">
        <v>20204566.66</v>
      </c>
      <c r="I56" s="143">
        <f>(Taulukko2[[#This Row],[Sote-nettokustannus TP2021 (oikaisut huomioitu)]]+Taulukko2[[#This Row],[Sote-nettokustannus TP2022 (oikaisut huomioitu)]])/2</f>
        <v>20033424.879999999</v>
      </c>
      <c r="J56" s="146">
        <f t="shared" si="3"/>
        <v>20751075.651927959</v>
      </c>
      <c r="K56" s="143">
        <v>414887.49</v>
      </c>
      <c r="L56" s="143">
        <v>469505.84</v>
      </c>
      <c r="M56" s="143">
        <f t="shared" si="4"/>
        <v>442196.66500000004</v>
      </c>
      <c r="N56" s="146">
        <f t="shared" si="5"/>
        <v>453793.42130173586</v>
      </c>
      <c r="O56" s="147">
        <f t="shared" si="2"/>
        <v>21204869.073229697</v>
      </c>
    </row>
    <row r="57" spans="1:15" ht="15" x14ac:dyDescent="0.25">
      <c r="A57" s="142">
        <v>172</v>
      </c>
      <c r="B57" s="142" t="s">
        <v>60</v>
      </c>
      <c r="C57" s="143">
        <v>20445494.48</v>
      </c>
      <c r="D57" s="143">
        <v>232081.15</v>
      </c>
      <c r="E57" s="143">
        <v>20677575.629999999</v>
      </c>
      <c r="F57" s="143">
        <v>22804927.539999999</v>
      </c>
      <c r="G57" s="143">
        <v>-369741</v>
      </c>
      <c r="H57" s="143">
        <v>22435186.539999999</v>
      </c>
      <c r="I57" s="143">
        <f>(Taulukko2[[#This Row],[Sote-nettokustannus TP2021 (oikaisut huomioitu)]]+Taulukko2[[#This Row],[Sote-nettokustannus TP2022 (oikaisut huomioitu)]])/2</f>
        <v>21556381.085000001</v>
      </c>
      <c r="J57" s="146">
        <f t="shared" si="3"/>
        <v>22328588.214748826</v>
      </c>
      <c r="K57" s="143">
        <v>365386.59</v>
      </c>
      <c r="L57" s="143">
        <v>386585.54</v>
      </c>
      <c r="M57" s="143">
        <f t="shared" si="4"/>
        <v>375986.065</v>
      </c>
      <c r="N57" s="146">
        <f t="shared" si="5"/>
        <v>385846.42604241904</v>
      </c>
      <c r="O57" s="147">
        <f t="shared" si="2"/>
        <v>22714434.640791245</v>
      </c>
    </row>
    <row r="58" spans="1:15" ht="15" x14ac:dyDescent="0.25">
      <c r="A58" s="142">
        <v>176</v>
      </c>
      <c r="B58" s="142" t="s">
        <v>61</v>
      </c>
      <c r="C58" s="143">
        <v>25305332.240000006</v>
      </c>
      <c r="D58" s="143">
        <v>508374.94349063467</v>
      </c>
      <c r="E58" s="143">
        <v>25813707.183490641</v>
      </c>
      <c r="F58" s="143">
        <v>26370303.059999999</v>
      </c>
      <c r="G58" s="143">
        <v>373176.46195651055</v>
      </c>
      <c r="H58" s="143">
        <v>26743479.521956511</v>
      </c>
      <c r="I58" s="143">
        <f>(Taulukko2[[#This Row],[Sote-nettokustannus TP2021 (oikaisut huomioitu)]]+Taulukko2[[#This Row],[Sote-nettokustannus TP2022 (oikaisut huomioitu)]])/2</f>
        <v>26278593.352723576</v>
      </c>
      <c r="J58" s="146">
        <f t="shared" si="3"/>
        <v>27219962.735029764</v>
      </c>
      <c r="K58" s="143">
        <v>392760.96</v>
      </c>
      <c r="L58" s="143">
        <v>526611.72</v>
      </c>
      <c r="M58" s="143">
        <f t="shared" si="4"/>
        <v>459686.33999999997</v>
      </c>
      <c r="N58" s="146">
        <f t="shared" si="5"/>
        <v>471741.76891242038</v>
      </c>
      <c r="O58" s="147">
        <f t="shared" si="2"/>
        <v>27691704.503942184</v>
      </c>
    </row>
    <row r="59" spans="1:15" ht="15" x14ac:dyDescent="0.25">
      <c r="A59" s="142">
        <v>177</v>
      </c>
      <c r="B59" s="142" t="s">
        <v>62</v>
      </c>
      <c r="C59" s="143">
        <v>7118446.2699999996</v>
      </c>
      <c r="D59" s="143"/>
      <c r="E59" s="143">
        <v>7118446.2699999996</v>
      </c>
      <c r="F59" s="143">
        <v>7175262.04</v>
      </c>
      <c r="G59" s="143"/>
      <c r="H59" s="143">
        <v>7175262.04</v>
      </c>
      <c r="I59" s="143">
        <f>(Taulukko2[[#This Row],[Sote-nettokustannus TP2021 (oikaisut huomioitu)]]+Taulukko2[[#This Row],[Sote-nettokustannus TP2022 (oikaisut huomioitu)]])/2</f>
        <v>7146854.1549999993</v>
      </c>
      <c r="J59" s="146">
        <f t="shared" si="3"/>
        <v>7402873.5541748591</v>
      </c>
      <c r="K59" s="143">
        <v>129508.89999999998</v>
      </c>
      <c r="L59" s="143">
        <v>140046.60999999999</v>
      </c>
      <c r="M59" s="143">
        <f t="shared" si="4"/>
        <v>134777.75499999998</v>
      </c>
      <c r="N59" s="146">
        <f t="shared" si="5"/>
        <v>138312.34696629187</v>
      </c>
      <c r="O59" s="147">
        <f t="shared" si="2"/>
        <v>7541185.9011411509</v>
      </c>
    </row>
    <row r="60" spans="1:15" ht="15" x14ac:dyDescent="0.25">
      <c r="A60" s="142">
        <v>178</v>
      </c>
      <c r="B60" s="142" t="s">
        <v>63</v>
      </c>
      <c r="C60" s="143">
        <v>29577645.350000001</v>
      </c>
      <c r="D60" s="143">
        <v>318260.46999999997</v>
      </c>
      <c r="E60" s="143">
        <v>29895905.82</v>
      </c>
      <c r="F60" s="143">
        <v>30347124.850000001</v>
      </c>
      <c r="G60" s="143">
        <v>-492092.89</v>
      </c>
      <c r="H60" s="143">
        <v>29855031.960000001</v>
      </c>
      <c r="I60" s="143">
        <f>(Taulukko2[[#This Row],[Sote-nettokustannus TP2021 (oikaisut huomioitu)]]+Taulukko2[[#This Row],[Sote-nettokustannus TP2022 (oikaisut huomioitu)]])/2</f>
        <v>29875468.890000001</v>
      </c>
      <c r="J60" s="146">
        <f t="shared" si="3"/>
        <v>30945687.958334271</v>
      </c>
      <c r="K60" s="143">
        <v>516303.65000000008</v>
      </c>
      <c r="L60" s="143">
        <v>548961.32999999996</v>
      </c>
      <c r="M60" s="143">
        <f t="shared" si="4"/>
        <v>532632.49</v>
      </c>
      <c r="N60" s="146">
        <f t="shared" si="5"/>
        <v>546600.9562364351</v>
      </c>
      <c r="O60" s="147">
        <f t="shared" si="2"/>
        <v>31492288.914570704</v>
      </c>
    </row>
    <row r="61" spans="1:15" ht="15" x14ac:dyDescent="0.25">
      <c r="A61" s="142">
        <v>179</v>
      </c>
      <c r="B61" s="142" t="s">
        <v>64</v>
      </c>
      <c r="C61" s="143">
        <v>470638281.53999996</v>
      </c>
      <c r="D61" s="143"/>
      <c r="E61" s="143">
        <v>470638281.53999996</v>
      </c>
      <c r="F61" s="143">
        <v>515772253.57999998</v>
      </c>
      <c r="G61" s="143"/>
      <c r="H61" s="143">
        <v>515772253.57999998</v>
      </c>
      <c r="I61" s="143">
        <f>(Taulukko2[[#This Row],[Sote-nettokustannus TP2021 (oikaisut huomioitu)]]+Taulukko2[[#This Row],[Sote-nettokustannus TP2022 (oikaisut huomioitu)]])/2</f>
        <v>493205267.55999994</v>
      </c>
      <c r="J61" s="146">
        <f t="shared" si="3"/>
        <v>510873197.18778551</v>
      </c>
      <c r="K61" s="143">
        <v>13283139.610000001</v>
      </c>
      <c r="L61" s="143">
        <v>14284958.789999999</v>
      </c>
      <c r="M61" s="143">
        <f t="shared" si="4"/>
        <v>13784049.199999999</v>
      </c>
      <c r="N61" s="146">
        <f t="shared" si="5"/>
        <v>14145540.527447114</v>
      </c>
      <c r="O61" s="147">
        <f t="shared" si="2"/>
        <v>525018737.71523261</v>
      </c>
    </row>
    <row r="62" spans="1:15" ht="15" x14ac:dyDescent="0.25">
      <c r="A62" s="142">
        <v>181</v>
      </c>
      <c r="B62" s="142" t="s">
        <v>65</v>
      </c>
      <c r="C62" s="143">
        <v>6319918.3000000007</v>
      </c>
      <c r="D62" s="143"/>
      <c r="E62" s="143">
        <v>6319918.3000000007</v>
      </c>
      <c r="F62" s="143">
        <v>6461457.5300000003</v>
      </c>
      <c r="G62" s="143"/>
      <c r="H62" s="143">
        <v>6461457.5300000003</v>
      </c>
      <c r="I62" s="143">
        <f>(Taulukko2[[#This Row],[Sote-nettokustannus TP2021 (oikaisut huomioitu)]]+Taulukko2[[#This Row],[Sote-nettokustannus TP2022 (oikaisut huomioitu)]])/2</f>
        <v>6390687.915000001</v>
      </c>
      <c r="J62" s="146">
        <f t="shared" si="3"/>
        <v>6619619.4203627734</v>
      </c>
      <c r="K62" s="143">
        <v>146287.51</v>
      </c>
      <c r="L62" s="143">
        <v>172811.26</v>
      </c>
      <c r="M62" s="143">
        <f t="shared" si="4"/>
        <v>159549.38500000001</v>
      </c>
      <c r="N62" s="146">
        <f t="shared" si="5"/>
        <v>163733.62129661889</v>
      </c>
      <c r="O62" s="147">
        <f t="shared" si="2"/>
        <v>6783353.0416593924</v>
      </c>
    </row>
    <row r="63" spans="1:15" ht="15" x14ac:dyDescent="0.25">
      <c r="A63" s="142">
        <v>182</v>
      </c>
      <c r="B63" s="142" t="s">
        <v>66</v>
      </c>
      <c r="C63" s="143">
        <v>84482508.560000002</v>
      </c>
      <c r="D63" s="143"/>
      <c r="E63" s="143">
        <v>84482508.560000002</v>
      </c>
      <c r="F63" s="143">
        <v>92664382.019999996</v>
      </c>
      <c r="G63" s="143"/>
      <c r="H63" s="143">
        <v>92664382.019999996</v>
      </c>
      <c r="I63" s="143">
        <f>(Taulukko2[[#This Row],[Sote-nettokustannus TP2021 (oikaisut huomioitu)]]+Taulukko2[[#This Row],[Sote-nettokustannus TP2022 (oikaisut huomioitu)]])/2</f>
        <v>88573445.289999992</v>
      </c>
      <c r="J63" s="146">
        <f t="shared" si="3"/>
        <v>91746382.606781304</v>
      </c>
      <c r="K63" s="143">
        <v>1849896.03</v>
      </c>
      <c r="L63" s="143">
        <v>2049781.44</v>
      </c>
      <c r="M63" s="143">
        <f t="shared" si="4"/>
        <v>1949838.7349999999</v>
      </c>
      <c r="N63" s="146">
        <f t="shared" si="5"/>
        <v>2000973.9117826647</v>
      </c>
      <c r="O63" s="147">
        <f t="shared" si="2"/>
        <v>93747356.518563971</v>
      </c>
    </row>
    <row r="64" spans="1:15" ht="15" x14ac:dyDescent="0.25">
      <c r="A64" s="142">
        <v>186</v>
      </c>
      <c r="B64" s="142" t="s">
        <v>67</v>
      </c>
      <c r="C64" s="143">
        <v>145718828.43000001</v>
      </c>
      <c r="D64" s="143"/>
      <c r="E64" s="143">
        <v>145718828.43000001</v>
      </c>
      <c r="F64" s="143">
        <v>168161931.77000001</v>
      </c>
      <c r="G64" s="143"/>
      <c r="H64" s="143">
        <v>168161931.77000001</v>
      </c>
      <c r="I64" s="143">
        <f>(Taulukko2[[#This Row],[Sote-nettokustannus TP2021 (oikaisut huomioitu)]]+Taulukko2[[#This Row],[Sote-nettokustannus TP2022 (oikaisut huomioitu)]])/2</f>
        <v>156940380.10000002</v>
      </c>
      <c r="J64" s="146">
        <f t="shared" si="3"/>
        <v>162562403.57327408</v>
      </c>
      <c r="K64" s="143">
        <v>3062387.64</v>
      </c>
      <c r="L64" s="143">
        <v>2347187.48</v>
      </c>
      <c r="M64" s="143">
        <f t="shared" si="4"/>
        <v>2704787.56</v>
      </c>
      <c r="N64" s="146">
        <f t="shared" si="5"/>
        <v>2775721.5236952864</v>
      </c>
      <c r="O64" s="147">
        <f t="shared" si="2"/>
        <v>165338125.09696937</v>
      </c>
    </row>
    <row r="65" spans="1:15" ht="15" x14ac:dyDescent="0.25">
      <c r="A65" s="142">
        <v>202</v>
      </c>
      <c r="B65" s="142" t="s">
        <v>68</v>
      </c>
      <c r="C65" s="143">
        <v>105341642.83</v>
      </c>
      <c r="D65" s="143"/>
      <c r="E65" s="143">
        <v>105341642.83</v>
      </c>
      <c r="F65" s="143">
        <v>113628182.02</v>
      </c>
      <c r="G65" s="143"/>
      <c r="H65" s="143">
        <v>113628182.02</v>
      </c>
      <c r="I65" s="143">
        <f>(Taulukko2[[#This Row],[Sote-nettokustannus TP2021 (oikaisut huomioitu)]]+Taulukko2[[#This Row],[Sote-nettokustannus TP2022 (oikaisut huomioitu)]])/2</f>
        <v>109484912.425</v>
      </c>
      <c r="J65" s="146">
        <f t="shared" si="3"/>
        <v>113406954.33180881</v>
      </c>
      <c r="K65" s="143">
        <v>2535895.7200000002</v>
      </c>
      <c r="L65" s="143">
        <v>2695647.17</v>
      </c>
      <c r="M65" s="143">
        <f t="shared" si="4"/>
        <v>2615771.4450000003</v>
      </c>
      <c r="N65" s="146">
        <f t="shared" si="5"/>
        <v>2684370.9311329508</v>
      </c>
      <c r="O65" s="147">
        <f t="shared" si="2"/>
        <v>116091325.26294176</v>
      </c>
    </row>
    <row r="66" spans="1:15" ht="15" x14ac:dyDescent="0.25">
      <c r="A66" s="142">
        <v>204</v>
      </c>
      <c r="B66" s="142" t="s">
        <v>69</v>
      </c>
      <c r="C66" s="143">
        <v>16310915.449999996</v>
      </c>
      <c r="D66" s="143"/>
      <c r="E66" s="143">
        <v>16310915.449999996</v>
      </c>
      <c r="F66" s="143">
        <v>16989236.48</v>
      </c>
      <c r="G66" s="143"/>
      <c r="H66" s="143">
        <v>16989236.48</v>
      </c>
      <c r="I66" s="143">
        <f>(Taulukko2[[#This Row],[Sote-nettokustannus TP2021 (oikaisut huomioitu)]]+Taulukko2[[#This Row],[Sote-nettokustannus TP2022 (oikaisut huomioitu)]])/2</f>
        <v>16650075.964999998</v>
      </c>
      <c r="J66" s="146">
        <f t="shared" si="3"/>
        <v>17246526.144663006</v>
      </c>
      <c r="K66" s="143">
        <v>300325.15999999997</v>
      </c>
      <c r="L66" s="143">
        <v>339402.53</v>
      </c>
      <c r="M66" s="143">
        <f t="shared" si="4"/>
        <v>319863.84499999997</v>
      </c>
      <c r="N66" s="146">
        <f t="shared" si="5"/>
        <v>328252.3819424964</v>
      </c>
      <c r="O66" s="147">
        <f t="shared" si="2"/>
        <v>17574778.526605502</v>
      </c>
    </row>
    <row r="67" spans="1:15" ht="15" x14ac:dyDescent="0.25">
      <c r="A67" s="142">
        <v>205</v>
      </c>
      <c r="B67" s="142" t="s">
        <v>70</v>
      </c>
      <c r="C67" s="143">
        <v>150145032.31999999</v>
      </c>
      <c r="D67" s="143">
        <v>-145228.8967381157</v>
      </c>
      <c r="E67" s="143">
        <v>149999803.42326188</v>
      </c>
      <c r="F67" s="143">
        <v>150043182.78</v>
      </c>
      <c r="G67" s="143">
        <v>352228.58585926006</v>
      </c>
      <c r="H67" s="143">
        <v>150395411.36585927</v>
      </c>
      <c r="I67" s="143">
        <f>(Taulukko2[[#This Row],[Sote-nettokustannus TP2021 (oikaisut huomioitu)]]+Taulukko2[[#This Row],[Sote-nettokustannus TP2022 (oikaisut huomioitu)]])/2</f>
        <v>150197607.39456058</v>
      </c>
      <c r="J67" s="146">
        <f t="shared" si="3"/>
        <v>155578086.74515072</v>
      </c>
      <c r="K67" s="143">
        <v>5071921.26</v>
      </c>
      <c r="L67" s="143">
        <v>4842406.82</v>
      </c>
      <c r="M67" s="143">
        <f t="shared" si="4"/>
        <v>4957164.04</v>
      </c>
      <c r="N67" s="146">
        <f t="shared" si="5"/>
        <v>5087167.3346191682</v>
      </c>
      <c r="O67" s="147">
        <f t="shared" si="2"/>
        <v>160665254.07976988</v>
      </c>
    </row>
    <row r="68" spans="1:15" ht="15" x14ac:dyDescent="0.25">
      <c r="A68" s="142">
        <v>208</v>
      </c>
      <c r="B68" s="142" t="s">
        <v>71</v>
      </c>
      <c r="C68" s="143">
        <v>44597210.019999996</v>
      </c>
      <c r="D68" s="143">
        <v>-52312.46</v>
      </c>
      <c r="E68" s="143">
        <v>44544897.559999995</v>
      </c>
      <c r="F68" s="143">
        <v>45451161.009999998</v>
      </c>
      <c r="G68" s="143">
        <v>584710.21360000002</v>
      </c>
      <c r="H68" s="143">
        <v>46035871.2236</v>
      </c>
      <c r="I68" s="143">
        <f>(Taulukko2[[#This Row],[Sote-nettokustannus TP2021 (oikaisut huomioitu)]]+Taulukko2[[#This Row],[Sote-nettokustannus TP2022 (oikaisut huomioitu)]])/2</f>
        <v>45290384.391800001</v>
      </c>
      <c r="J68" s="146">
        <f t="shared" si="3"/>
        <v>46912806.893912345</v>
      </c>
      <c r="K68" s="143">
        <v>1461022.52</v>
      </c>
      <c r="L68" s="143">
        <v>1827997.21</v>
      </c>
      <c r="M68" s="143">
        <f t="shared" si="4"/>
        <v>1644509.865</v>
      </c>
      <c r="N68" s="146">
        <f t="shared" si="5"/>
        <v>1687637.6894493441</v>
      </c>
      <c r="O68" s="147">
        <f t="shared" si="2"/>
        <v>48600444.583361693</v>
      </c>
    </row>
    <row r="69" spans="1:15" ht="15" x14ac:dyDescent="0.25">
      <c r="A69" s="142">
        <v>211</v>
      </c>
      <c r="B69" s="142" t="s">
        <v>72</v>
      </c>
      <c r="C69" s="143">
        <v>102878824.84999999</v>
      </c>
      <c r="D69" s="143"/>
      <c r="E69" s="143">
        <v>102878824.84999999</v>
      </c>
      <c r="F69" s="143">
        <v>111762452.86</v>
      </c>
      <c r="G69" s="143"/>
      <c r="H69" s="143">
        <v>111762452.86</v>
      </c>
      <c r="I69" s="143">
        <f>(Taulukko2[[#This Row],[Sote-nettokustannus TP2021 (oikaisut huomioitu)]]+Taulukko2[[#This Row],[Sote-nettokustannus TP2022 (oikaisut huomioitu)]])/2</f>
        <v>107320638.85499999</v>
      </c>
      <c r="J69" s="146">
        <f t="shared" si="3"/>
        <v>111165150.70354481</v>
      </c>
      <c r="K69" s="143">
        <v>2400794.21</v>
      </c>
      <c r="L69" s="143">
        <v>2572476.16</v>
      </c>
      <c r="M69" s="143">
        <f t="shared" si="4"/>
        <v>2486635.1850000001</v>
      </c>
      <c r="N69" s="146">
        <f t="shared" si="5"/>
        <v>2551848.0292709237</v>
      </c>
      <c r="O69" s="147">
        <f t="shared" ref="O69:O132" si="6">N69+J69</f>
        <v>113716998.73281573</v>
      </c>
    </row>
    <row r="70" spans="1:15" ht="15" x14ac:dyDescent="0.25">
      <c r="A70" s="142">
        <v>213</v>
      </c>
      <c r="B70" s="142" t="s">
        <v>73</v>
      </c>
      <c r="C70" s="143">
        <v>26901952.239999998</v>
      </c>
      <c r="D70" s="143">
        <v>287117.67000000004</v>
      </c>
      <c r="E70" s="143">
        <v>27189069.91</v>
      </c>
      <c r="F70" s="143">
        <v>27729669.449999999</v>
      </c>
      <c r="G70" s="143">
        <v>-443940.04000000004</v>
      </c>
      <c r="H70" s="143">
        <v>27285729.41</v>
      </c>
      <c r="I70" s="143">
        <f>(Taulukko2[[#This Row],[Sote-nettokustannus TP2021 (oikaisut huomioitu)]]+Taulukko2[[#This Row],[Sote-nettokustannus TP2022 (oikaisut huomioitu)]])/2</f>
        <v>27237399.66</v>
      </c>
      <c r="J70" s="146">
        <f t="shared" ref="J70:J133" si="7">(I70/$I$4)*$H$4</f>
        <v>28213116.044412315</v>
      </c>
      <c r="K70" s="143">
        <v>452791.08</v>
      </c>
      <c r="L70" s="143">
        <v>395885.7</v>
      </c>
      <c r="M70" s="143">
        <f t="shared" ref="M70:M133" si="8">AVERAGE(K70:L70)</f>
        <v>424338.39</v>
      </c>
      <c r="N70" s="146">
        <f t="shared" ref="N70:N133" si="9">(M70/$M$4)*$L$4</f>
        <v>435466.80703204824</v>
      </c>
      <c r="O70" s="147">
        <f t="shared" si="6"/>
        <v>28648582.851444364</v>
      </c>
    </row>
    <row r="71" spans="1:15" ht="15" x14ac:dyDescent="0.25">
      <c r="A71" s="142">
        <v>214</v>
      </c>
      <c r="B71" s="142" t="s">
        <v>74</v>
      </c>
      <c r="C71" s="143">
        <v>48131184.700000003</v>
      </c>
      <c r="D71" s="143"/>
      <c r="E71" s="143">
        <v>48131184.700000003</v>
      </c>
      <c r="F71" s="143">
        <v>52068231.280000001</v>
      </c>
      <c r="G71" s="143"/>
      <c r="H71" s="143">
        <v>52068231.280000001</v>
      </c>
      <c r="I71" s="143">
        <f>(Taulukko2[[#This Row],[Sote-nettokustannus TP2021 (oikaisut huomioitu)]]+Taulukko2[[#This Row],[Sote-nettokustannus TP2022 (oikaisut huomioitu)]])/2</f>
        <v>50099707.990000002</v>
      </c>
      <c r="J71" s="146">
        <f t="shared" si="7"/>
        <v>51894413.305129766</v>
      </c>
      <c r="K71" s="143">
        <v>1339671.5</v>
      </c>
      <c r="L71" s="143">
        <v>1423879.29</v>
      </c>
      <c r="M71" s="143">
        <f t="shared" si="8"/>
        <v>1381775.395</v>
      </c>
      <c r="N71" s="146">
        <f t="shared" si="9"/>
        <v>1418012.9195854687</v>
      </c>
      <c r="O71" s="147">
        <f t="shared" si="6"/>
        <v>53312426.224715233</v>
      </c>
    </row>
    <row r="72" spans="1:15" ht="15" x14ac:dyDescent="0.25">
      <c r="A72" s="142">
        <v>216</v>
      </c>
      <c r="B72" s="142" t="s">
        <v>75</v>
      </c>
      <c r="C72" s="143">
        <v>6964310.2799999993</v>
      </c>
      <c r="D72" s="143"/>
      <c r="E72" s="143">
        <v>6964310.2799999993</v>
      </c>
      <c r="F72" s="143">
        <v>7483593.5499999998</v>
      </c>
      <c r="G72" s="143"/>
      <c r="H72" s="143">
        <v>7483593.5499999998</v>
      </c>
      <c r="I72" s="143">
        <f>(Taulukko2[[#This Row],[Sote-nettokustannus TP2021 (oikaisut huomioitu)]]+Taulukko2[[#This Row],[Sote-nettokustannus TP2022 (oikaisut huomioitu)]])/2</f>
        <v>7223951.9149999991</v>
      </c>
      <c r="J72" s="146">
        <f t="shared" si="7"/>
        <v>7482733.1618024781</v>
      </c>
      <c r="K72" s="143">
        <v>127616.04</v>
      </c>
      <c r="L72" s="143">
        <v>130943</v>
      </c>
      <c r="M72" s="143">
        <f t="shared" si="8"/>
        <v>129279.51999999999</v>
      </c>
      <c r="N72" s="146">
        <f t="shared" si="9"/>
        <v>132669.91890372167</v>
      </c>
      <c r="O72" s="147">
        <f t="shared" si="6"/>
        <v>7615403.0807061996</v>
      </c>
    </row>
    <row r="73" spans="1:15" ht="15" x14ac:dyDescent="0.25">
      <c r="A73" s="142">
        <v>217</v>
      </c>
      <c r="B73" s="142" t="s">
        <v>76</v>
      </c>
      <c r="C73" s="143">
        <v>20815597.100000001</v>
      </c>
      <c r="D73" s="143"/>
      <c r="E73" s="143">
        <v>20815597.100000001</v>
      </c>
      <c r="F73" s="143">
        <v>22132277.510000002</v>
      </c>
      <c r="G73" s="143"/>
      <c r="H73" s="143">
        <v>22132277.510000002</v>
      </c>
      <c r="I73" s="143">
        <f>(Taulukko2[[#This Row],[Sote-nettokustannus TP2021 (oikaisut huomioitu)]]+Taulukko2[[#This Row],[Sote-nettokustannus TP2022 (oikaisut huomioitu)]])/2</f>
        <v>21473937.305</v>
      </c>
      <c r="J73" s="146">
        <f t="shared" si="7"/>
        <v>22243191.078410003</v>
      </c>
      <c r="K73" s="143">
        <v>611343</v>
      </c>
      <c r="L73" s="143">
        <v>683093.97</v>
      </c>
      <c r="M73" s="143">
        <f t="shared" si="8"/>
        <v>647218.48499999999</v>
      </c>
      <c r="N73" s="146">
        <f t="shared" si="9"/>
        <v>664192.00750389241</v>
      </c>
      <c r="O73" s="147">
        <f t="shared" si="6"/>
        <v>22907383.085913897</v>
      </c>
    </row>
    <row r="74" spans="1:15" ht="15" x14ac:dyDescent="0.25">
      <c r="A74" s="142">
        <v>218</v>
      </c>
      <c r="B74" s="142" t="s">
        <v>77</v>
      </c>
      <c r="C74" s="143">
        <v>6068003.209999999</v>
      </c>
      <c r="D74" s="143">
        <v>-92213.42</v>
      </c>
      <c r="E74" s="143">
        <v>5975789.7899999991</v>
      </c>
      <c r="F74" s="143">
        <v>6501561.46</v>
      </c>
      <c r="G74" s="143">
        <v>101613.42</v>
      </c>
      <c r="H74" s="143">
        <v>6603174.8799999999</v>
      </c>
      <c r="I74" s="143">
        <f>(Taulukko2[[#This Row],[Sote-nettokustannus TP2021 (oikaisut huomioitu)]]+Taulukko2[[#This Row],[Sote-nettokustannus TP2022 (oikaisut huomioitu)]])/2</f>
        <v>6289482.334999999</v>
      </c>
      <c r="J74" s="146">
        <f t="shared" si="7"/>
        <v>6514788.386250684</v>
      </c>
      <c r="K74" s="143">
        <v>125115.29</v>
      </c>
      <c r="L74" s="143">
        <v>124917.18</v>
      </c>
      <c r="M74" s="143">
        <f t="shared" si="8"/>
        <v>125016.23499999999</v>
      </c>
      <c r="N74" s="146">
        <f t="shared" si="9"/>
        <v>128294.82782035864</v>
      </c>
      <c r="O74" s="147">
        <f t="shared" si="6"/>
        <v>6643083.2140710428</v>
      </c>
    </row>
    <row r="75" spans="1:15" ht="15" x14ac:dyDescent="0.25">
      <c r="A75" s="142">
        <v>224</v>
      </c>
      <c r="B75" s="142" t="s">
        <v>78</v>
      </c>
      <c r="C75" s="143">
        <v>32576100.220000006</v>
      </c>
      <c r="D75" s="143"/>
      <c r="E75" s="143">
        <v>32576100.220000006</v>
      </c>
      <c r="F75" s="143">
        <v>33719877.899999999</v>
      </c>
      <c r="G75" s="143"/>
      <c r="H75" s="143">
        <v>33719877.899999999</v>
      </c>
      <c r="I75" s="143">
        <f>(Taulukko2[[#This Row],[Sote-nettokustannus TP2021 (oikaisut huomioitu)]]+Taulukko2[[#This Row],[Sote-nettokustannus TP2022 (oikaisut huomioitu)]])/2</f>
        <v>33147989.060000002</v>
      </c>
      <c r="J75" s="146">
        <f t="shared" si="7"/>
        <v>34335438.539021313</v>
      </c>
      <c r="K75" s="143">
        <v>628476.1100000001</v>
      </c>
      <c r="L75" s="143">
        <v>672843.46</v>
      </c>
      <c r="M75" s="143">
        <f t="shared" si="8"/>
        <v>650659.78500000003</v>
      </c>
      <c r="N75" s="146">
        <f t="shared" si="9"/>
        <v>667723.55675410142</v>
      </c>
      <c r="O75" s="147">
        <f t="shared" si="6"/>
        <v>35003162.095775418</v>
      </c>
    </row>
    <row r="76" spans="1:15" ht="15" x14ac:dyDescent="0.25">
      <c r="A76" s="142">
        <v>226</v>
      </c>
      <c r="B76" s="142" t="s">
        <v>79</v>
      </c>
      <c r="C76" s="143">
        <v>17670504.649999999</v>
      </c>
      <c r="D76" s="143"/>
      <c r="E76" s="143">
        <v>17670504.649999999</v>
      </c>
      <c r="F76" s="143">
        <v>19480416.25</v>
      </c>
      <c r="G76" s="143"/>
      <c r="H76" s="143">
        <v>19480416.25</v>
      </c>
      <c r="I76" s="143">
        <f>(Taulukko2[[#This Row],[Sote-nettokustannus TP2021 (oikaisut huomioitu)]]+Taulukko2[[#This Row],[Sote-nettokustannus TP2022 (oikaisut huomioitu)]])/2</f>
        <v>18575460.449999999</v>
      </c>
      <c r="J76" s="146">
        <f t="shared" si="7"/>
        <v>19240883.043026928</v>
      </c>
      <c r="K76" s="143">
        <v>361041</v>
      </c>
      <c r="L76" s="143">
        <v>366295.28</v>
      </c>
      <c r="M76" s="143">
        <f t="shared" si="8"/>
        <v>363668.14</v>
      </c>
      <c r="N76" s="146">
        <f t="shared" si="9"/>
        <v>373205.45931534481</v>
      </c>
      <c r="O76" s="147">
        <f t="shared" si="6"/>
        <v>19614088.502342273</v>
      </c>
    </row>
    <row r="77" spans="1:15" ht="15" x14ac:dyDescent="0.25">
      <c r="A77" s="142">
        <v>230</v>
      </c>
      <c r="B77" s="142" t="s">
        <v>80</v>
      </c>
      <c r="C77" s="143">
        <v>9674265.1400000006</v>
      </c>
      <c r="D77" s="143"/>
      <c r="E77" s="143">
        <v>9674265.1400000006</v>
      </c>
      <c r="F77" s="143">
        <v>10403715.609999999</v>
      </c>
      <c r="G77" s="143"/>
      <c r="H77" s="143">
        <v>10403715.609999999</v>
      </c>
      <c r="I77" s="143">
        <f>(Taulukko2[[#This Row],[Sote-nettokustannus TP2021 (oikaisut huomioitu)]]+Taulukko2[[#This Row],[Sote-nettokustannus TP2022 (oikaisut huomioitu)]])/2</f>
        <v>10038990.375</v>
      </c>
      <c r="J77" s="146">
        <f t="shared" si="7"/>
        <v>10398613.816081638</v>
      </c>
      <c r="K77" s="143">
        <v>350595.69</v>
      </c>
      <c r="L77" s="143">
        <v>365420.87</v>
      </c>
      <c r="M77" s="143">
        <f t="shared" si="8"/>
        <v>358008.28</v>
      </c>
      <c r="N77" s="146">
        <f t="shared" si="9"/>
        <v>367397.16758277634</v>
      </c>
      <c r="O77" s="147">
        <f t="shared" si="6"/>
        <v>10766010.983664414</v>
      </c>
    </row>
    <row r="78" spans="1:15" ht="15" x14ac:dyDescent="0.25">
      <c r="A78" s="142">
        <v>231</v>
      </c>
      <c r="B78" s="142" t="s">
        <v>81</v>
      </c>
      <c r="C78" s="143">
        <v>7013673.6799999997</v>
      </c>
      <c r="D78" s="143"/>
      <c r="E78" s="143">
        <v>7013673.6799999997</v>
      </c>
      <c r="F78" s="143">
        <v>6683409.0199999996</v>
      </c>
      <c r="G78" s="143"/>
      <c r="H78" s="143">
        <v>6683409.0199999996</v>
      </c>
      <c r="I78" s="143">
        <f>(Taulukko2[[#This Row],[Sote-nettokustannus TP2021 (oikaisut huomioitu)]]+Taulukko2[[#This Row],[Sote-nettokustannus TP2022 (oikaisut huomioitu)]])/2</f>
        <v>6848541.3499999996</v>
      </c>
      <c r="J78" s="146">
        <f t="shared" si="7"/>
        <v>7093874.3879527217</v>
      </c>
      <c r="K78" s="143">
        <v>124759.43</v>
      </c>
      <c r="L78" s="143">
        <v>122606.83</v>
      </c>
      <c r="M78" s="143">
        <f t="shared" si="8"/>
        <v>123683.13</v>
      </c>
      <c r="N78" s="146">
        <f t="shared" si="9"/>
        <v>126926.76169325555</v>
      </c>
      <c r="O78" s="147">
        <f t="shared" si="6"/>
        <v>7220801.1496459777</v>
      </c>
    </row>
    <row r="79" spans="1:15" ht="15" x14ac:dyDescent="0.25">
      <c r="A79" s="142">
        <v>232</v>
      </c>
      <c r="B79" s="142" t="s">
        <v>82</v>
      </c>
      <c r="C79" s="143">
        <v>56341001.239999995</v>
      </c>
      <c r="D79" s="143">
        <v>-952670.4</v>
      </c>
      <c r="E79" s="143">
        <v>55388330.839999996</v>
      </c>
      <c r="F79" s="143">
        <v>56985444.229999997</v>
      </c>
      <c r="G79" s="143">
        <v>1142270.3999999999</v>
      </c>
      <c r="H79" s="143">
        <v>58127714.629999995</v>
      </c>
      <c r="I79" s="143">
        <f>(Taulukko2[[#This Row],[Sote-nettokustannus TP2021 (oikaisut huomioitu)]]+Taulukko2[[#This Row],[Sote-nettokustannus TP2022 (oikaisut huomioitu)]])/2</f>
        <v>56758022.734999999</v>
      </c>
      <c r="J79" s="146">
        <f t="shared" si="7"/>
        <v>58791246.663153283</v>
      </c>
      <c r="K79" s="143">
        <v>1345572.14</v>
      </c>
      <c r="L79" s="143">
        <v>1350896.47</v>
      </c>
      <c r="M79" s="143">
        <f t="shared" si="8"/>
        <v>1348234.3049999999</v>
      </c>
      <c r="N79" s="146">
        <f t="shared" si="9"/>
        <v>1383592.2032164535</v>
      </c>
      <c r="O79" s="147">
        <f t="shared" si="6"/>
        <v>60174838.866369739</v>
      </c>
    </row>
    <row r="80" spans="1:15" ht="15" x14ac:dyDescent="0.25">
      <c r="A80" s="142">
        <v>233</v>
      </c>
      <c r="B80" s="142" t="s">
        <v>83</v>
      </c>
      <c r="C80" s="143">
        <v>64656660.729999989</v>
      </c>
      <c r="D80" s="143"/>
      <c r="E80" s="143">
        <v>64656660.729999989</v>
      </c>
      <c r="F80" s="143">
        <v>68941639.370000005</v>
      </c>
      <c r="G80" s="143"/>
      <c r="H80" s="143">
        <v>68941639.370000005</v>
      </c>
      <c r="I80" s="143">
        <f>(Taulukko2[[#This Row],[Sote-nettokustannus TP2021 (oikaisut huomioitu)]]+Taulukko2[[#This Row],[Sote-nettokustannus TP2022 (oikaisut huomioitu)]])/2</f>
        <v>66799150.049999997</v>
      </c>
      <c r="J80" s="146">
        <f t="shared" si="7"/>
        <v>69192073.970131725</v>
      </c>
      <c r="K80" s="143">
        <v>1548437.96</v>
      </c>
      <c r="L80" s="143">
        <v>1562688.84</v>
      </c>
      <c r="M80" s="143">
        <f t="shared" si="8"/>
        <v>1555563.4</v>
      </c>
      <c r="N80" s="146">
        <f t="shared" si="9"/>
        <v>1596358.5734816897</v>
      </c>
      <c r="O80" s="147">
        <f t="shared" si="6"/>
        <v>70788432.543613419</v>
      </c>
    </row>
    <row r="81" spans="1:15" ht="15" x14ac:dyDescent="0.25">
      <c r="A81" s="142">
        <v>235</v>
      </c>
      <c r="B81" s="142" t="s">
        <v>84</v>
      </c>
      <c r="C81" s="143">
        <v>36630861.420000002</v>
      </c>
      <c r="D81" s="143"/>
      <c r="E81" s="143">
        <v>36630861.420000002</v>
      </c>
      <c r="F81" s="143">
        <v>37298163.439999998</v>
      </c>
      <c r="G81" s="143"/>
      <c r="H81" s="143">
        <v>37298163.439999998</v>
      </c>
      <c r="I81" s="143">
        <f>(Taulukko2[[#This Row],[Sote-nettokustannus TP2021 (oikaisut huomioitu)]]+Taulukko2[[#This Row],[Sote-nettokustannus TP2022 (oikaisut huomioitu)]])/2</f>
        <v>36964512.43</v>
      </c>
      <c r="J81" s="146">
        <f t="shared" si="7"/>
        <v>38288679.966915444</v>
      </c>
      <c r="K81" s="143">
        <v>1009181.22</v>
      </c>
      <c r="L81" s="143">
        <v>1236622.6200000001</v>
      </c>
      <c r="M81" s="143">
        <f t="shared" si="8"/>
        <v>1122901.92</v>
      </c>
      <c r="N81" s="146">
        <f t="shared" si="9"/>
        <v>1152350.4006143692</v>
      </c>
      <c r="O81" s="147">
        <f t="shared" si="6"/>
        <v>39441030.367529809</v>
      </c>
    </row>
    <row r="82" spans="1:15" ht="15" x14ac:dyDescent="0.25">
      <c r="A82" s="142">
        <v>236</v>
      </c>
      <c r="B82" s="142" t="s">
        <v>85</v>
      </c>
      <c r="C82" s="143">
        <v>15315128.029999999</v>
      </c>
      <c r="D82" s="143"/>
      <c r="E82" s="143">
        <v>15315128.029999999</v>
      </c>
      <c r="F82" s="143">
        <v>15631266.710000001</v>
      </c>
      <c r="G82" s="143"/>
      <c r="H82" s="143">
        <v>15631266.710000001</v>
      </c>
      <c r="I82" s="143">
        <f>(Taulukko2[[#This Row],[Sote-nettokustannus TP2021 (oikaisut huomioitu)]]+Taulukko2[[#This Row],[Sote-nettokustannus TP2022 (oikaisut huomioitu)]])/2</f>
        <v>15473197.370000001</v>
      </c>
      <c r="J82" s="146">
        <f t="shared" si="7"/>
        <v>16027488.615919713</v>
      </c>
      <c r="K82" s="143">
        <v>333754.44</v>
      </c>
      <c r="L82" s="143">
        <v>388469.23</v>
      </c>
      <c r="M82" s="143">
        <f t="shared" si="8"/>
        <v>361111.83499999996</v>
      </c>
      <c r="N82" s="146">
        <f t="shared" si="9"/>
        <v>370582.11435673741</v>
      </c>
      <c r="O82" s="147">
        <f t="shared" si="6"/>
        <v>16398070.730276451</v>
      </c>
    </row>
    <row r="83" spans="1:15" ht="15" x14ac:dyDescent="0.25">
      <c r="A83" s="142">
        <v>239</v>
      </c>
      <c r="B83" s="142" t="s">
        <v>86</v>
      </c>
      <c r="C83" s="143">
        <v>10929001.429999996</v>
      </c>
      <c r="D83" s="143"/>
      <c r="E83" s="143">
        <v>10929001.429999996</v>
      </c>
      <c r="F83" s="143">
        <v>10653551.23</v>
      </c>
      <c r="G83" s="143"/>
      <c r="H83" s="143">
        <v>10653551.23</v>
      </c>
      <c r="I83" s="143">
        <f>(Taulukko2[[#This Row],[Sote-nettokustannus TP2021 (oikaisut huomioitu)]]+Taulukko2[[#This Row],[Sote-nettokustannus TP2022 (oikaisut huomioitu)]])/2</f>
        <v>10791276.329999998</v>
      </c>
      <c r="J83" s="146">
        <f t="shared" si="7"/>
        <v>11177848.662723988</v>
      </c>
      <c r="K83" s="143">
        <v>237310.58000000002</v>
      </c>
      <c r="L83" s="143">
        <v>270416.75</v>
      </c>
      <c r="M83" s="143">
        <f t="shared" si="8"/>
        <v>253863.66500000001</v>
      </c>
      <c r="N83" s="146">
        <f t="shared" si="9"/>
        <v>260521.32501846825</v>
      </c>
      <c r="O83" s="147">
        <f t="shared" si="6"/>
        <v>11438369.987742456</v>
      </c>
    </row>
    <row r="84" spans="1:15" ht="15" x14ac:dyDescent="0.25">
      <c r="A84" s="142">
        <v>240</v>
      </c>
      <c r="B84" s="142" t="s">
        <v>87</v>
      </c>
      <c r="C84" s="143">
        <v>97087864.01000002</v>
      </c>
      <c r="D84" s="143"/>
      <c r="E84" s="143">
        <v>97087864.01000002</v>
      </c>
      <c r="F84" s="143">
        <v>100036556.47</v>
      </c>
      <c r="G84" s="143"/>
      <c r="H84" s="143">
        <v>100036556.47</v>
      </c>
      <c r="I84" s="143">
        <f>(Taulukko2[[#This Row],[Sote-nettokustannus TP2021 (oikaisut huomioitu)]]+Taulukko2[[#This Row],[Sote-nettokustannus TP2022 (oikaisut huomioitu)]])/2</f>
        <v>98562210.24000001</v>
      </c>
      <c r="J84" s="146">
        <f t="shared" si="7"/>
        <v>102092971.78902885</v>
      </c>
      <c r="K84" s="143">
        <v>2379614.2400000002</v>
      </c>
      <c r="L84" s="143">
        <v>2539918.04</v>
      </c>
      <c r="M84" s="143">
        <f t="shared" si="8"/>
        <v>2459766.14</v>
      </c>
      <c r="N84" s="146">
        <f t="shared" si="9"/>
        <v>2524274.3345266171</v>
      </c>
      <c r="O84" s="147">
        <f t="shared" si="6"/>
        <v>104617246.12355547</v>
      </c>
    </row>
    <row r="85" spans="1:15" ht="15" x14ac:dyDescent="0.25">
      <c r="A85" s="142">
        <v>241</v>
      </c>
      <c r="B85" s="142" t="s">
        <v>88</v>
      </c>
      <c r="C85" s="143">
        <v>31729960.259999998</v>
      </c>
      <c r="D85" s="143"/>
      <c r="E85" s="143">
        <v>31729960.259999998</v>
      </c>
      <c r="F85" s="143">
        <v>33852667.009999998</v>
      </c>
      <c r="G85" s="143"/>
      <c r="H85" s="143">
        <v>33852667.009999998</v>
      </c>
      <c r="I85" s="143">
        <f>(Taulukko2[[#This Row],[Sote-nettokustannus TP2021 (oikaisut huomioitu)]]+Taulukko2[[#This Row],[Sote-nettokustannus TP2022 (oikaisut huomioitu)]])/2</f>
        <v>32791313.634999998</v>
      </c>
      <c r="J85" s="146">
        <f t="shared" si="7"/>
        <v>33965986.047912434</v>
      </c>
      <c r="K85" s="143">
        <v>552809.84</v>
      </c>
      <c r="L85" s="143">
        <v>587324.84</v>
      </c>
      <c r="M85" s="143">
        <f t="shared" si="8"/>
        <v>570067.34</v>
      </c>
      <c r="N85" s="146">
        <f t="shared" si="9"/>
        <v>585017.54777137423</v>
      </c>
      <c r="O85" s="147">
        <f t="shared" si="6"/>
        <v>34551003.595683806</v>
      </c>
    </row>
    <row r="86" spans="1:15" ht="15" x14ac:dyDescent="0.25">
      <c r="A86" s="142">
        <v>244</v>
      </c>
      <c r="B86" s="142" t="s">
        <v>89</v>
      </c>
      <c r="C86" s="143">
        <v>55175107.440000005</v>
      </c>
      <c r="D86" s="143">
        <v>-115087.41200000001</v>
      </c>
      <c r="E86" s="143">
        <v>55060020.028000005</v>
      </c>
      <c r="F86" s="143">
        <v>57015695.200000003</v>
      </c>
      <c r="G86" s="143">
        <v>1286362.4699200001</v>
      </c>
      <c r="H86" s="143">
        <v>58302057.669920005</v>
      </c>
      <c r="I86" s="143">
        <f>(Taulukko2[[#This Row],[Sote-nettokustannus TP2021 (oikaisut huomioitu)]]+Taulukko2[[#This Row],[Sote-nettokustannus TP2022 (oikaisut huomioitu)]])/2</f>
        <v>56681038.848960005</v>
      </c>
      <c r="J86" s="146">
        <f t="shared" si="7"/>
        <v>58711505.008754984</v>
      </c>
      <c r="K86" s="143">
        <v>1348777.77</v>
      </c>
      <c r="L86" s="143">
        <v>1388391.71</v>
      </c>
      <c r="M86" s="143">
        <f t="shared" si="8"/>
        <v>1368584.74</v>
      </c>
      <c r="N86" s="146">
        <f t="shared" si="9"/>
        <v>1404476.3352205441</v>
      </c>
      <c r="O86" s="147">
        <f t="shared" si="6"/>
        <v>60115981.343975529</v>
      </c>
    </row>
    <row r="87" spans="1:15" ht="15" x14ac:dyDescent="0.25">
      <c r="A87" s="142">
        <v>245</v>
      </c>
      <c r="B87" s="142" t="s">
        <v>90</v>
      </c>
      <c r="C87" s="143">
        <v>121190344.00999999</v>
      </c>
      <c r="D87" s="143"/>
      <c r="E87" s="143">
        <v>121190344.00999999</v>
      </c>
      <c r="F87" s="143">
        <v>132562068.20999999</v>
      </c>
      <c r="G87" s="143"/>
      <c r="H87" s="143">
        <v>132562068.20999999</v>
      </c>
      <c r="I87" s="143">
        <f>(Taulukko2[[#This Row],[Sote-nettokustannus TP2021 (oikaisut huomioitu)]]+Taulukko2[[#This Row],[Sote-nettokustannus TP2022 (oikaisut huomioitu)]])/2</f>
        <v>126876206.10999998</v>
      </c>
      <c r="J87" s="146">
        <f t="shared" si="7"/>
        <v>131421250.59438235</v>
      </c>
      <c r="K87" s="143">
        <v>2842036.89</v>
      </c>
      <c r="L87" s="143">
        <v>2164632.21</v>
      </c>
      <c r="M87" s="143">
        <f t="shared" si="8"/>
        <v>2503334.5499999998</v>
      </c>
      <c r="N87" s="146">
        <f t="shared" si="9"/>
        <v>2568985.340735985</v>
      </c>
      <c r="O87" s="147">
        <f t="shared" si="6"/>
        <v>133990235.93511833</v>
      </c>
    </row>
    <row r="88" spans="1:15" ht="15" x14ac:dyDescent="0.25">
      <c r="A88" s="142">
        <v>249</v>
      </c>
      <c r="B88" s="142" t="s">
        <v>91</v>
      </c>
      <c r="C88" s="143">
        <v>41768287.379999995</v>
      </c>
      <c r="D88" s="143"/>
      <c r="E88" s="143">
        <v>41768287.379999995</v>
      </c>
      <c r="F88" s="143">
        <v>41379199.479999997</v>
      </c>
      <c r="G88" s="143"/>
      <c r="H88" s="143">
        <v>41379199.479999997</v>
      </c>
      <c r="I88" s="143">
        <f>(Taulukko2[[#This Row],[Sote-nettokustannus TP2021 (oikaisut huomioitu)]]+Taulukko2[[#This Row],[Sote-nettokustannus TP2022 (oikaisut huomioitu)]])/2</f>
        <v>41573743.429999992</v>
      </c>
      <c r="J88" s="146">
        <f t="shared" si="7"/>
        <v>43063025.928783312</v>
      </c>
      <c r="K88" s="143">
        <v>836362.46</v>
      </c>
      <c r="L88" s="143">
        <v>890624.7</v>
      </c>
      <c r="M88" s="143">
        <f t="shared" si="8"/>
        <v>863493.58</v>
      </c>
      <c r="N88" s="146">
        <f t="shared" si="9"/>
        <v>886138.98962870764</v>
      </c>
      <c r="O88" s="147">
        <f t="shared" si="6"/>
        <v>43949164.918412022</v>
      </c>
    </row>
    <row r="89" spans="1:15" ht="15" x14ac:dyDescent="0.25">
      <c r="A89" s="142">
        <v>250</v>
      </c>
      <c r="B89" s="142" t="s">
        <v>92</v>
      </c>
      <c r="C89" s="143">
        <v>8680723.0600000005</v>
      </c>
      <c r="D89" s="143"/>
      <c r="E89" s="143">
        <v>8680723.0600000005</v>
      </c>
      <c r="F89" s="143">
        <v>9088438.1999999993</v>
      </c>
      <c r="G89" s="143"/>
      <c r="H89" s="143">
        <v>9088438.1999999993</v>
      </c>
      <c r="I89" s="143">
        <f>(Taulukko2[[#This Row],[Sote-nettokustannus TP2021 (oikaisut huomioitu)]]+Taulukko2[[#This Row],[Sote-nettokustannus TP2022 (oikaisut huomioitu)]])/2</f>
        <v>8884580.629999999</v>
      </c>
      <c r="J89" s="146">
        <f t="shared" si="7"/>
        <v>9202850.0315410756</v>
      </c>
      <c r="K89" s="143">
        <v>158553.48000000001</v>
      </c>
      <c r="L89" s="143">
        <v>162902.54</v>
      </c>
      <c r="M89" s="143">
        <f t="shared" si="8"/>
        <v>160728.01</v>
      </c>
      <c r="N89" s="146">
        <f t="shared" si="9"/>
        <v>164943.15613375243</v>
      </c>
      <c r="O89" s="147">
        <f t="shared" si="6"/>
        <v>9367793.1876748279</v>
      </c>
    </row>
    <row r="90" spans="1:15" ht="15" x14ac:dyDescent="0.25">
      <c r="A90" s="142">
        <v>256</v>
      </c>
      <c r="B90" s="142" t="s">
        <v>93</v>
      </c>
      <c r="C90" s="143">
        <v>8063609.5299999993</v>
      </c>
      <c r="D90" s="143">
        <v>-82838.51999999999</v>
      </c>
      <c r="E90" s="143">
        <v>7980771.0099999998</v>
      </c>
      <c r="F90" s="143">
        <v>8144664.75</v>
      </c>
      <c r="G90" s="143">
        <v>125173.59</v>
      </c>
      <c r="H90" s="143">
        <v>8269838.3399999999</v>
      </c>
      <c r="I90" s="143">
        <f>(Taulukko2[[#This Row],[Sote-nettokustannus TP2021 (oikaisut huomioitu)]]+Taulukko2[[#This Row],[Sote-nettokustannus TP2022 (oikaisut huomioitu)]])/2</f>
        <v>8125304.6749999998</v>
      </c>
      <c r="J90" s="146">
        <f t="shared" si="7"/>
        <v>8416374.7844342086</v>
      </c>
      <c r="K90" s="143">
        <v>143823.82</v>
      </c>
      <c r="L90" s="143">
        <v>185887.24</v>
      </c>
      <c r="M90" s="143">
        <f t="shared" si="8"/>
        <v>164855.53</v>
      </c>
      <c r="N90" s="146">
        <f t="shared" si="9"/>
        <v>169178.92173431691</v>
      </c>
      <c r="O90" s="147">
        <f t="shared" si="6"/>
        <v>8585553.7061685249</v>
      </c>
    </row>
    <row r="91" spans="1:15" ht="15" x14ac:dyDescent="0.25">
      <c r="A91" s="142">
        <v>257</v>
      </c>
      <c r="B91" s="142" t="s">
        <v>94</v>
      </c>
      <c r="C91" s="143">
        <v>114788727.48999999</v>
      </c>
      <c r="D91" s="143"/>
      <c r="E91" s="143">
        <v>114788727.48999999</v>
      </c>
      <c r="F91" s="143">
        <v>128196870.37</v>
      </c>
      <c r="G91" s="143"/>
      <c r="H91" s="143">
        <v>128196870.37</v>
      </c>
      <c r="I91" s="143">
        <f>(Taulukko2[[#This Row],[Sote-nettokustannus TP2021 (oikaisut huomioitu)]]+Taulukko2[[#This Row],[Sote-nettokustannus TP2022 (oikaisut huomioitu)]])/2</f>
        <v>121492798.93000001</v>
      </c>
      <c r="J91" s="146">
        <f t="shared" si="7"/>
        <v>125844995.39456192</v>
      </c>
      <c r="K91" s="143">
        <v>2815934.6900000004</v>
      </c>
      <c r="L91" s="143">
        <v>3075087.55</v>
      </c>
      <c r="M91" s="143">
        <f t="shared" si="8"/>
        <v>2945511.12</v>
      </c>
      <c r="N91" s="146">
        <f t="shared" si="9"/>
        <v>3022758.140039586</v>
      </c>
      <c r="O91" s="147">
        <f t="shared" si="6"/>
        <v>128867753.53460151</v>
      </c>
    </row>
    <row r="92" spans="1:15" ht="15" x14ac:dyDescent="0.25">
      <c r="A92" s="142">
        <v>260</v>
      </c>
      <c r="B92" s="142" t="s">
        <v>95</v>
      </c>
      <c r="C92" s="143">
        <v>45290754.420000002</v>
      </c>
      <c r="D92" s="143">
        <v>937598.32161190547</v>
      </c>
      <c r="E92" s="143">
        <v>46228352.741611905</v>
      </c>
      <c r="F92" s="143">
        <v>48682677.350000001</v>
      </c>
      <c r="G92" s="143">
        <v>-6053.7989900647663</v>
      </c>
      <c r="H92" s="143">
        <v>48676623.551009938</v>
      </c>
      <c r="I92" s="143">
        <f>(Taulukko2[[#This Row],[Sote-nettokustannus TP2021 (oikaisut huomioitu)]]+Taulukko2[[#This Row],[Sote-nettokustannus TP2022 (oikaisut huomioitu)]])/2</f>
        <v>47452488.146310925</v>
      </c>
      <c r="J92" s="146">
        <f t="shared" si="7"/>
        <v>49152362.978102662</v>
      </c>
      <c r="K92" s="143">
        <v>892542.94</v>
      </c>
      <c r="L92" s="143">
        <v>989687.09</v>
      </c>
      <c r="M92" s="143">
        <f t="shared" si="8"/>
        <v>941115.0149999999</v>
      </c>
      <c r="N92" s="146">
        <f t="shared" si="9"/>
        <v>965796.07287468889</v>
      </c>
      <c r="O92" s="147">
        <f t="shared" si="6"/>
        <v>50118159.050977349</v>
      </c>
    </row>
    <row r="93" spans="1:15" ht="15" x14ac:dyDescent="0.25">
      <c r="A93" s="142">
        <v>261</v>
      </c>
      <c r="B93" s="142" t="s">
        <v>96</v>
      </c>
      <c r="C93" s="143">
        <v>28001759.470000006</v>
      </c>
      <c r="D93" s="143"/>
      <c r="E93" s="143">
        <v>28001759.470000006</v>
      </c>
      <c r="F93" s="143">
        <v>28065681.09</v>
      </c>
      <c r="G93" s="143"/>
      <c r="H93" s="143">
        <v>28065681.09</v>
      </c>
      <c r="I93" s="143">
        <f>(Taulukko2[[#This Row],[Sote-nettokustannus TP2021 (oikaisut huomioitu)]]+Taulukko2[[#This Row],[Sote-nettokustannus TP2022 (oikaisut huomioitu)]])/2</f>
        <v>28033720.280000001</v>
      </c>
      <c r="J93" s="146">
        <f t="shared" si="7"/>
        <v>29037962.995335177</v>
      </c>
      <c r="K93" s="143">
        <v>949663.56</v>
      </c>
      <c r="L93" s="143">
        <v>983929.58</v>
      </c>
      <c r="M93" s="143">
        <f t="shared" si="8"/>
        <v>966796.57000000007</v>
      </c>
      <c r="N93" s="146">
        <f t="shared" si="9"/>
        <v>992151.13529425464</v>
      </c>
      <c r="O93" s="147">
        <f t="shared" si="6"/>
        <v>30030114.130629431</v>
      </c>
    </row>
    <row r="94" spans="1:15" ht="15" x14ac:dyDescent="0.25">
      <c r="A94" s="142">
        <v>263</v>
      </c>
      <c r="B94" s="142" t="s">
        <v>97</v>
      </c>
      <c r="C94" s="143">
        <v>35384729.450000003</v>
      </c>
      <c r="D94" s="143"/>
      <c r="E94" s="143">
        <v>35384729.450000003</v>
      </c>
      <c r="F94" s="143">
        <v>36847611.100000001</v>
      </c>
      <c r="G94" s="143"/>
      <c r="H94" s="143">
        <v>36847611.100000001</v>
      </c>
      <c r="I94" s="143">
        <f>(Taulukko2[[#This Row],[Sote-nettokustannus TP2021 (oikaisut huomioitu)]]+Taulukko2[[#This Row],[Sote-nettokustannus TP2022 (oikaisut huomioitu)]])/2</f>
        <v>36116170.275000006</v>
      </c>
      <c r="J94" s="146">
        <f t="shared" si="7"/>
        <v>37409947.930702344</v>
      </c>
      <c r="K94" s="143">
        <v>743262.96000000008</v>
      </c>
      <c r="L94" s="143">
        <v>770538.65</v>
      </c>
      <c r="M94" s="143">
        <f t="shared" si="8"/>
        <v>756900.80500000005</v>
      </c>
      <c r="N94" s="146">
        <f t="shared" si="9"/>
        <v>776750.78324479912</v>
      </c>
      <c r="O94" s="147">
        <f t="shared" si="6"/>
        <v>38186698.71394714</v>
      </c>
    </row>
    <row r="95" spans="1:15" ht="15" x14ac:dyDescent="0.25">
      <c r="A95" s="142">
        <v>265</v>
      </c>
      <c r="B95" s="142" t="s">
        <v>98</v>
      </c>
      <c r="C95" s="143">
        <v>5456736.7599999998</v>
      </c>
      <c r="D95" s="143"/>
      <c r="E95" s="143">
        <v>5456736.7599999998</v>
      </c>
      <c r="F95" s="143">
        <v>5371103.29</v>
      </c>
      <c r="G95" s="143"/>
      <c r="H95" s="143">
        <v>5371103.29</v>
      </c>
      <c r="I95" s="143">
        <f>(Taulukko2[[#This Row],[Sote-nettokustannus TP2021 (oikaisut huomioitu)]]+Taulukko2[[#This Row],[Sote-nettokustannus TP2022 (oikaisut huomioitu)]])/2</f>
        <v>5413920.0250000004</v>
      </c>
      <c r="J95" s="146">
        <f t="shared" si="7"/>
        <v>5607861.0964029385</v>
      </c>
      <c r="K95" s="143">
        <v>98779.950000000012</v>
      </c>
      <c r="L95" s="143">
        <v>108952.88</v>
      </c>
      <c r="M95" s="143">
        <f t="shared" si="8"/>
        <v>103866.41500000001</v>
      </c>
      <c r="N95" s="146">
        <f t="shared" si="9"/>
        <v>106590.3466757171</v>
      </c>
      <c r="O95" s="147">
        <f t="shared" si="6"/>
        <v>5714451.4430786557</v>
      </c>
    </row>
    <row r="96" spans="1:15" ht="15" x14ac:dyDescent="0.25">
      <c r="A96" s="142">
        <v>271</v>
      </c>
      <c r="B96" s="142" t="s">
        <v>99</v>
      </c>
      <c r="C96" s="143">
        <v>29920069.139999997</v>
      </c>
      <c r="D96" s="143"/>
      <c r="E96" s="143">
        <v>29920069.139999997</v>
      </c>
      <c r="F96" s="143">
        <v>30921190.489999998</v>
      </c>
      <c r="G96" s="143"/>
      <c r="H96" s="143">
        <v>30921190.489999998</v>
      </c>
      <c r="I96" s="143">
        <f>(Taulukko2[[#This Row],[Sote-nettokustannus TP2021 (oikaisut huomioitu)]]+Taulukko2[[#This Row],[Sote-nettokustannus TP2022 (oikaisut huomioitu)]])/2</f>
        <v>30420629.814999998</v>
      </c>
      <c r="J96" s="146">
        <f t="shared" si="7"/>
        <v>31510378.003342189</v>
      </c>
      <c r="K96" s="143">
        <v>840797.79</v>
      </c>
      <c r="L96" s="143">
        <v>839081.82</v>
      </c>
      <c r="M96" s="143">
        <f t="shared" si="8"/>
        <v>839939.80499999993</v>
      </c>
      <c r="N96" s="146">
        <f t="shared" si="9"/>
        <v>861967.50895546179</v>
      </c>
      <c r="O96" s="147">
        <f t="shared" si="6"/>
        <v>32372345.512297649</v>
      </c>
    </row>
    <row r="97" spans="1:15" ht="15" x14ac:dyDescent="0.25">
      <c r="A97" s="142">
        <v>272</v>
      </c>
      <c r="B97" s="142" t="s">
        <v>100</v>
      </c>
      <c r="C97" s="143">
        <v>180161931.28</v>
      </c>
      <c r="D97" s="143"/>
      <c r="E97" s="143">
        <v>180161931.28</v>
      </c>
      <c r="F97" s="143">
        <v>193555503.88999999</v>
      </c>
      <c r="G97" s="143"/>
      <c r="H97" s="143">
        <v>193555503.88999999</v>
      </c>
      <c r="I97" s="143">
        <f>(Taulukko2[[#This Row],[Sote-nettokustannus TP2021 (oikaisut huomioitu)]]+Taulukko2[[#This Row],[Sote-nettokustannus TP2022 (oikaisut huomioitu)]])/2</f>
        <v>186858717.58499998</v>
      </c>
      <c r="J97" s="146">
        <f t="shared" si="7"/>
        <v>193552495.79414782</v>
      </c>
      <c r="K97" s="143">
        <v>4139248.4399999985</v>
      </c>
      <c r="L97" s="143">
        <v>4619403.24</v>
      </c>
      <c r="M97" s="143">
        <f t="shared" si="8"/>
        <v>4379325.84</v>
      </c>
      <c r="N97" s="146">
        <f t="shared" si="9"/>
        <v>4494175.1334300498</v>
      </c>
      <c r="O97" s="147">
        <f t="shared" si="6"/>
        <v>198046670.92757788</v>
      </c>
    </row>
    <row r="98" spans="1:15" ht="15" x14ac:dyDescent="0.25">
      <c r="A98" s="142">
        <v>273</v>
      </c>
      <c r="B98" s="142" t="s">
        <v>101</v>
      </c>
      <c r="C98" s="143">
        <v>19522007.749999996</v>
      </c>
      <c r="D98" s="143"/>
      <c r="E98" s="143">
        <v>19522007.749999996</v>
      </c>
      <c r="F98" s="143">
        <v>19550269.280000001</v>
      </c>
      <c r="G98" s="143"/>
      <c r="H98" s="143">
        <v>19550269.280000001</v>
      </c>
      <c r="I98" s="143">
        <f>(Taulukko2[[#This Row],[Sote-nettokustannus TP2021 (oikaisut huomioitu)]]+Taulukko2[[#This Row],[Sote-nettokustannus TP2022 (oikaisut huomioitu)]])/2</f>
        <v>19536138.515000001</v>
      </c>
      <c r="J98" s="146">
        <f t="shared" si="7"/>
        <v>20235975.161492635</v>
      </c>
      <c r="K98" s="143">
        <v>523191.00000000006</v>
      </c>
      <c r="L98" s="143">
        <v>559588</v>
      </c>
      <c r="M98" s="143">
        <f t="shared" si="8"/>
        <v>541389.5</v>
      </c>
      <c r="N98" s="146">
        <f t="shared" si="9"/>
        <v>555587.62176968507</v>
      </c>
      <c r="O98" s="147">
        <f t="shared" si="6"/>
        <v>20791562.78326232</v>
      </c>
    </row>
    <row r="99" spans="1:15" ht="15" x14ac:dyDescent="0.25">
      <c r="A99" s="142">
        <v>275</v>
      </c>
      <c r="B99" s="142" t="s">
        <v>102</v>
      </c>
      <c r="C99" s="143">
        <v>11292831.539999999</v>
      </c>
      <c r="D99" s="143">
        <v>270785</v>
      </c>
      <c r="E99" s="143">
        <v>11563616.539999999</v>
      </c>
      <c r="F99" s="143">
        <v>12245971.83</v>
      </c>
      <c r="G99" s="143">
        <v>-61001</v>
      </c>
      <c r="H99" s="143">
        <v>12184970.83</v>
      </c>
      <c r="I99" s="143">
        <f>(Taulukko2[[#This Row],[Sote-nettokustannus TP2021 (oikaisut huomioitu)]]+Taulukko2[[#This Row],[Sote-nettokustannus TP2022 (oikaisut huomioitu)]])/2</f>
        <v>11874293.684999999</v>
      </c>
      <c r="J99" s="146">
        <f t="shared" si="7"/>
        <v>12299662.591224661</v>
      </c>
      <c r="K99" s="143">
        <v>242696.94999999998</v>
      </c>
      <c r="L99" s="143">
        <v>255603.58</v>
      </c>
      <c r="M99" s="143">
        <f t="shared" si="8"/>
        <v>249150.26499999998</v>
      </c>
      <c r="N99" s="146">
        <f t="shared" si="9"/>
        <v>255684.31451780428</v>
      </c>
      <c r="O99" s="147">
        <f t="shared" si="6"/>
        <v>12555346.905742465</v>
      </c>
    </row>
    <row r="100" spans="1:15" ht="15" x14ac:dyDescent="0.25">
      <c r="A100" s="142">
        <v>276</v>
      </c>
      <c r="B100" s="142" t="s">
        <v>103</v>
      </c>
      <c r="C100" s="143">
        <v>39742661.489999995</v>
      </c>
      <c r="D100" s="143">
        <v>1073397.4486444525</v>
      </c>
      <c r="E100" s="143">
        <v>40816058.938644446</v>
      </c>
      <c r="F100" s="143">
        <v>43719628.460000001</v>
      </c>
      <c r="G100" s="143">
        <v>-193004.11008101143</v>
      </c>
      <c r="H100" s="143">
        <v>43526624.349918991</v>
      </c>
      <c r="I100" s="143">
        <f>(Taulukko2[[#This Row],[Sote-nettokustannus TP2021 (oikaisut huomioitu)]]+Taulukko2[[#This Row],[Sote-nettokustannus TP2022 (oikaisut huomioitu)]])/2</f>
        <v>42171341.644281715</v>
      </c>
      <c r="J100" s="146">
        <f t="shared" si="7"/>
        <v>43682031.706791706</v>
      </c>
      <c r="K100" s="143">
        <v>1263124</v>
      </c>
      <c r="L100" s="143">
        <v>1574294.14</v>
      </c>
      <c r="M100" s="143">
        <f t="shared" si="8"/>
        <v>1418709.0699999998</v>
      </c>
      <c r="N100" s="146">
        <f t="shared" si="9"/>
        <v>1455915.1926374291</v>
      </c>
      <c r="O100" s="147">
        <f t="shared" si="6"/>
        <v>45137946.899429135</v>
      </c>
    </row>
    <row r="101" spans="1:15" ht="15" x14ac:dyDescent="0.25">
      <c r="A101" s="142">
        <v>280</v>
      </c>
      <c r="B101" s="142" t="s">
        <v>104</v>
      </c>
      <c r="C101" s="143">
        <v>7892900.7199999997</v>
      </c>
      <c r="D101" s="143"/>
      <c r="E101" s="143">
        <v>7892900.7199999997</v>
      </c>
      <c r="F101" s="143">
        <v>8178607.1799999997</v>
      </c>
      <c r="G101" s="143"/>
      <c r="H101" s="143">
        <v>8178607.1799999997</v>
      </c>
      <c r="I101" s="143">
        <f>(Taulukko2[[#This Row],[Sote-nettokustannus TP2021 (oikaisut huomioitu)]]+Taulukko2[[#This Row],[Sote-nettokustannus TP2022 (oikaisut huomioitu)]])/2</f>
        <v>8035753.9499999993</v>
      </c>
      <c r="J101" s="146">
        <f t="shared" si="7"/>
        <v>8323616.1133487085</v>
      </c>
      <c r="K101" s="143">
        <v>164503.62</v>
      </c>
      <c r="L101" s="143">
        <v>168458.76</v>
      </c>
      <c r="M101" s="143">
        <f t="shared" si="8"/>
        <v>166481.19</v>
      </c>
      <c r="N101" s="146">
        <f t="shared" si="9"/>
        <v>170847.21521471522</v>
      </c>
      <c r="O101" s="147">
        <f t="shared" si="6"/>
        <v>8494463.3285634238</v>
      </c>
    </row>
    <row r="102" spans="1:15" ht="15" x14ac:dyDescent="0.25">
      <c r="A102" s="142">
        <v>284</v>
      </c>
      <c r="B102" s="142" t="s">
        <v>105</v>
      </c>
      <c r="C102" s="143">
        <v>8873999.0199999996</v>
      </c>
      <c r="D102" s="143">
        <v>-86621.246159999995</v>
      </c>
      <c r="E102" s="143">
        <v>8787377.773839999</v>
      </c>
      <c r="F102" s="143">
        <v>10652114.710000001</v>
      </c>
      <c r="G102" s="143">
        <v>150249.12677999999</v>
      </c>
      <c r="H102" s="143">
        <v>10802363.83678</v>
      </c>
      <c r="I102" s="143">
        <f>(Taulukko2[[#This Row],[Sote-nettokustannus TP2021 (oikaisut huomioitu)]]+Taulukko2[[#This Row],[Sote-nettokustannus TP2022 (oikaisut huomioitu)]])/2</f>
        <v>9794870.8053099997</v>
      </c>
      <c r="J102" s="146">
        <f t="shared" si="7"/>
        <v>10145749.231563661</v>
      </c>
      <c r="K102" s="143">
        <v>157714.73000000001</v>
      </c>
      <c r="L102" s="143">
        <v>228590.77</v>
      </c>
      <c r="M102" s="143">
        <f t="shared" si="8"/>
        <v>193152.75</v>
      </c>
      <c r="N102" s="146">
        <f t="shared" si="9"/>
        <v>198218.24584845942</v>
      </c>
      <c r="O102" s="147">
        <f t="shared" si="6"/>
        <v>10343967.477412121</v>
      </c>
    </row>
    <row r="103" spans="1:15" ht="15" x14ac:dyDescent="0.25">
      <c r="A103" s="142">
        <v>285</v>
      </c>
      <c r="B103" s="142" t="s">
        <v>106</v>
      </c>
      <c r="C103" s="143">
        <v>227050570.18000004</v>
      </c>
      <c r="D103" s="143"/>
      <c r="E103" s="143">
        <v>227050570.18000004</v>
      </c>
      <c r="F103" s="143">
        <v>249645558.03999999</v>
      </c>
      <c r="G103" s="143"/>
      <c r="H103" s="143">
        <v>249645558.03999999</v>
      </c>
      <c r="I103" s="143">
        <f>(Taulukko2[[#This Row],[Sote-nettokustannus TP2021 (oikaisut huomioitu)]]+Taulukko2[[#This Row],[Sote-nettokustannus TP2022 (oikaisut huomioitu)]])/2</f>
        <v>238348064.11000001</v>
      </c>
      <c r="J103" s="146">
        <f t="shared" si="7"/>
        <v>246886328.19717771</v>
      </c>
      <c r="K103" s="143">
        <v>6227941.7999999989</v>
      </c>
      <c r="L103" s="143">
        <v>5368178.18</v>
      </c>
      <c r="M103" s="143">
        <f t="shared" si="8"/>
        <v>5798059.9899999993</v>
      </c>
      <c r="N103" s="146">
        <f t="shared" si="9"/>
        <v>5950116.0637989156</v>
      </c>
      <c r="O103" s="147">
        <f t="shared" si="6"/>
        <v>252836444.26097661</v>
      </c>
    </row>
    <row r="104" spans="1:15" ht="15" x14ac:dyDescent="0.25">
      <c r="A104" s="142">
        <v>286</v>
      </c>
      <c r="B104" s="142" t="s">
        <v>107</v>
      </c>
      <c r="C104" s="143">
        <v>341043618.13999999</v>
      </c>
      <c r="D104" s="143"/>
      <c r="E104" s="143">
        <v>341043618.13999999</v>
      </c>
      <c r="F104" s="143">
        <v>371723804.50999999</v>
      </c>
      <c r="G104" s="143"/>
      <c r="H104" s="143">
        <v>371723804.50999999</v>
      </c>
      <c r="I104" s="143">
        <f>(Taulukko2[[#This Row],[Sote-nettokustannus TP2021 (oikaisut huomioitu)]]+Taulukko2[[#This Row],[Sote-nettokustannus TP2022 (oikaisut huomioitu)]])/2</f>
        <v>356383711.32499999</v>
      </c>
      <c r="J104" s="146">
        <f t="shared" si="7"/>
        <v>369150327.47111237</v>
      </c>
      <c r="K104" s="143">
        <v>7852496.4499999993</v>
      </c>
      <c r="L104" s="143">
        <v>9181657.3000000007</v>
      </c>
      <c r="M104" s="143">
        <f t="shared" si="8"/>
        <v>8517076.875</v>
      </c>
      <c r="N104" s="146">
        <f t="shared" si="9"/>
        <v>8740440.0813293029</v>
      </c>
      <c r="O104" s="147">
        <f t="shared" si="6"/>
        <v>377890767.55244166</v>
      </c>
    </row>
    <row r="105" spans="1:15" ht="15" x14ac:dyDescent="0.25">
      <c r="A105" s="142">
        <v>287</v>
      </c>
      <c r="B105" s="142" t="s">
        <v>108</v>
      </c>
      <c r="C105" s="143">
        <v>27541534.759999998</v>
      </c>
      <c r="D105" s="143"/>
      <c r="E105" s="143">
        <v>27541534.759999998</v>
      </c>
      <c r="F105" s="143">
        <v>29672550.449999999</v>
      </c>
      <c r="G105" s="143"/>
      <c r="H105" s="143">
        <v>29672550.449999999</v>
      </c>
      <c r="I105" s="143">
        <f>(Taulukko2[[#This Row],[Sote-nettokustannus TP2021 (oikaisut huomioitu)]]+Taulukko2[[#This Row],[Sote-nettokustannus TP2022 (oikaisut huomioitu)]])/2</f>
        <v>28607042.604999997</v>
      </c>
      <c r="J105" s="146">
        <f t="shared" si="7"/>
        <v>29631823.256886926</v>
      </c>
      <c r="K105" s="143">
        <v>498762.48000000004</v>
      </c>
      <c r="L105" s="143">
        <v>535373.56000000006</v>
      </c>
      <c r="M105" s="143">
        <f t="shared" si="8"/>
        <v>517068.02</v>
      </c>
      <c r="N105" s="146">
        <f t="shared" si="9"/>
        <v>530628.30277454574</v>
      </c>
      <c r="O105" s="147">
        <f t="shared" si="6"/>
        <v>30162451.55966147</v>
      </c>
    </row>
    <row r="106" spans="1:15" ht="15" x14ac:dyDescent="0.25">
      <c r="A106" s="142">
        <v>288</v>
      </c>
      <c r="B106" s="142" t="s">
        <v>109</v>
      </c>
      <c r="C106" s="143">
        <v>24386480.390000001</v>
      </c>
      <c r="D106" s="143"/>
      <c r="E106" s="143">
        <v>24386480.390000001</v>
      </c>
      <c r="F106" s="143">
        <v>24391803.989999998</v>
      </c>
      <c r="G106" s="143"/>
      <c r="H106" s="143">
        <v>24391803.989999998</v>
      </c>
      <c r="I106" s="143">
        <f>(Taulukko2[[#This Row],[Sote-nettokustannus TP2021 (oikaisut huomioitu)]]+Taulukko2[[#This Row],[Sote-nettokustannus TP2022 (oikaisut huomioitu)]])/2</f>
        <v>24389142.189999998</v>
      </c>
      <c r="J106" s="146">
        <f t="shared" si="7"/>
        <v>25262826.386494424</v>
      </c>
      <c r="K106" s="143">
        <v>595101.54</v>
      </c>
      <c r="L106" s="143">
        <v>754091.42</v>
      </c>
      <c r="M106" s="143">
        <f t="shared" si="8"/>
        <v>674596.48</v>
      </c>
      <c r="N106" s="146">
        <f t="shared" si="9"/>
        <v>692287.99963316775</v>
      </c>
      <c r="O106" s="147">
        <f t="shared" si="6"/>
        <v>25955114.386127591</v>
      </c>
    </row>
    <row r="107" spans="1:15" ht="15" x14ac:dyDescent="0.25">
      <c r="A107" s="142">
        <v>290</v>
      </c>
      <c r="B107" s="142" t="s">
        <v>110</v>
      </c>
      <c r="C107" s="143">
        <v>40808538.090000004</v>
      </c>
      <c r="D107" s="143">
        <v>-39805.705466735701</v>
      </c>
      <c r="E107" s="143">
        <v>40768732.384533271</v>
      </c>
      <c r="F107" s="143">
        <v>41132700.049999997</v>
      </c>
      <c r="G107" s="143">
        <v>98976.329529165989</v>
      </c>
      <c r="H107" s="143">
        <v>41231676.379529163</v>
      </c>
      <c r="I107" s="143">
        <f>(Taulukko2[[#This Row],[Sote-nettokustannus TP2021 (oikaisut huomioitu)]]+Taulukko2[[#This Row],[Sote-nettokustannus TP2022 (oikaisut huomioitu)]])/2</f>
        <v>41000204.382031217</v>
      </c>
      <c r="J107" s="146">
        <f t="shared" si="7"/>
        <v>42468941.180667356</v>
      </c>
      <c r="K107" s="143">
        <v>1094942.52</v>
      </c>
      <c r="L107" s="143">
        <v>1083449.9099999999</v>
      </c>
      <c r="M107" s="143">
        <f t="shared" si="8"/>
        <v>1089196.2149999999</v>
      </c>
      <c r="N107" s="146">
        <f t="shared" si="9"/>
        <v>1117760.7521615999</v>
      </c>
      <c r="O107" s="147">
        <f t="shared" si="6"/>
        <v>43586701.932828955</v>
      </c>
    </row>
    <row r="108" spans="1:15" ht="15" x14ac:dyDescent="0.25">
      <c r="A108" s="142">
        <v>291</v>
      </c>
      <c r="B108" s="142" t="s">
        <v>111</v>
      </c>
      <c r="C108" s="143">
        <v>10033785.790000001</v>
      </c>
      <c r="D108" s="143"/>
      <c r="E108" s="143">
        <v>10033785.790000001</v>
      </c>
      <c r="F108" s="143">
        <v>11375509.689999999</v>
      </c>
      <c r="G108" s="143"/>
      <c r="H108" s="143">
        <v>11375509.689999999</v>
      </c>
      <c r="I108" s="143">
        <f>(Taulukko2[[#This Row],[Sote-nettokustannus TP2021 (oikaisut huomioitu)]]+Taulukko2[[#This Row],[Sote-nettokustannus TP2022 (oikaisut huomioitu)]])/2</f>
        <v>10704647.74</v>
      </c>
      <c r="J108" s="146">
        <f t="shared" si="7"/>
        <v>11088116.805316797</v>
      </c>
      <c r="K108" s="143">
        <v>170479.2</v>
      </c>
      <c r="L108" s="143">
        <v>176717.2</v>
      </c>
      <c r="M108" s="143">
        <f t="shared" si="8"/>
        <v>173598.2</v>
      </c>
      <c r="N108" s="146">
        <f t="shared" si="9"/>
        <v>178150.87119624254</v>
      </c>
      <c r="O108" s="147">
        <f t="shared" si="6"/>
        <v>11266267.676513039</v>
      </c>
    </row>
    <row r="109" spans="1:15" ht="15" x14ac:dyDescent="0.25">
      <c r="A109" s="142">
        <v>297</v>
      </c>
      <c r="B109" s="142" t="s">
        <v>112</v>
      </c>
      <c r="C109" s="143">
        <v>456509870.26999998</v>
      </c>
      <c r="D109" s="143"/>
      <c r="E109" s="143">
        <v>456509870.26999998</v>
      </c>
      <c r="F109" s="143">
        <v>494009190.29000002</v>
      </c>
      <c r="G109" s="143"/>
      <c r="H109" s="143">
        <v>494009190.29000002</v>
      </c>
      <c r="I109" s="143">
        <f>(Taulukko2[[#This Row],[Sote-nettokustannus TP2021 (oikaisut huomioitu)]]+Taulukko2[[#This Row],[Sote-nettokustannus TP2022 (oikaisut huomioitu)]])/2</f>
        <v>475259530.27999997</v>
      </c>
      <c r="J109" s="146">
        <f t="shared" si="7"/>
        <v>492284595.68017834</v>
      </c>
      <c r="K109" s="143">
        <v>7630322.379999999</v>
      </c>
      <c r="L109" s="143">
        <v>13824334.689999999</v>
      </c>
      <c r="M109" s="143">
        <f t="shared" si="8"/>
        <v>10727328.535</v>
      </c>
      <c r="N109" s="146">
        <f t="shared" si="9"/>
        <v>11008656.334677214</v>
      </c>
      <c r="O109" s="147">
        <f t="shared" si="6"/>
        <v>503293252.01485556</v>
      </c>
    </row>
    <row r="110" spans="1:15" ht="15" x14ac:dyDescent="0.25">
      <c r="A110" s="142">
        <v>300</v>
      </c>
      <c r="B110" s="142" t="s">
        <v>113</v>
      </c>
      <c r="C110" s="143">
        <v>15284192.66</v>
      </c>
      <c r="D110" s="143"/>
      <c r="E110" s="143">
        <v>15284192.66</v>
      </c>
      <c r="F110" s="143">
        <v>15491211.630000001</v>
      </c>
      <c r="G110" s="143"/>
      <c r="H110" s="143">
        <v>15491211.630000001</v>
      </c>
      <c r="I110" s="143">
        <f>(Taulukko2[[#This Row],[Sote-nettokustannus TP2021 (oikaisut huomioitu)]]+Taulukko2[[#This Row],[Sote-nettokustannus TP2022 (oikaisut huomioitu)]])/2</f>
        <v>15387702.145</v>
      </c>
      <c r="J110" s="146">
        <f t="shared" si="7"/>
        <v>15938930.723673102</v>
      </c>
      <c r="K110" s="143">
        <v>295625.83</v>
      </c>
      <c r="L110" s="143">
        <v>299520.93</v>
      </c>
      <c r="M110" s="143">
        <f t="shared" si="8"/>
        <v>297573.38</v>
      </c>
      <c r="N110" s="146">
        <f t="shared" si="9"/>
        <v>305377.34199899842</v>
      </c>
      <c r="O110" s="147">
        <f t="shared" si="6"/>
        <v>16244308.0656721</v>
      </c>
    </row>
    <row r="111" spans="1:15" ht="15" x14ac:dyDescent="0.25">
      <c r="A111" s="142">
        <v>301</v>
      </c>
      <c r="B111" s="142" t="s">
        <v>114</v>
      </c>
      <c r="C111" s="143">
        <v>93382236.939999998</v>
      </c>
      <c r="D111" s="143"/>
      <c r="E111" s="143">
        <v>93382236.939999998</v>
      </c>
      <c r="F111" s="143">
        <v>94616191.989999995</v>
      </c>
      <c r="G111" s="143"/>
      <c r="H111" s="143">
        <v>94616191.989999995</v>
      </c>
      <c r="I111" s="143">
        <f>(Taulukko2[[#This Row],[Sote-nettokustannus TP2021 (oikaisut huomioitu)]]+Taulukko2[[#This Row],[Sote-nettokustannus TP2022 (oikaisut huomioitu)]])/2</f>
        <v>93999214.465000004</v>
      </c>
      <c r="J111" s="146">
        <f t="shared" si="7"/>
        <v>97366517.321376562</v>
      </c>
      <c r="K111" s="143">
        <v>2058262.51</v>
      </c>
      <c r="L111" s="143">
        <v>2085752.14</v>
      </c>
      <c r="M111" s="143">
        <f t="shared" si="8"/>
        <v>2072007.325</v>
      </c>
      <c r="N111" s="146">
        <f t="shared" si="9"/>
        <v>2126346.4141549049</v>
      </c>
      <c r="O111" s="147">
        <f t="shared" si="6"/>
        <v>99492863.735531464</v>
      </c>
    </row>
    <row r="112" spans="1:15" ht="15" x14ac:dyDescent="0.25">
      <c r="A112" s="142">
        <v>304</v>
      </c>
      <c r="B112" s="142" t="s">
        <v>115</v>
      </c>
      <c r="C112" s="143">
        <v>4763375.83</v>
      </c>
      <c r="D112" s="143">
        <v>-57747.497439999999</v>
      </c>
      <c r="E112" s="143">
        <v>4705628.33256</v>
      </c>
      <c r="F112" s="143">
        <v>4983274.5599999996</v>
      </c>
      <c r="G112" s="143">
        <v>100166.08452</v>
      </c>
      <c r="H112" s="143">
        <v>5083440.6445199996</v>
      </c>
      <c r="I112" s="143">
        <f>(Taulukko2[[#This Row],[Sote-nettokustannus TP2021 (oikaisut huomioitu)]]+Taulukko2[[#This Row],[Sote-nettokustannus TP2022 (oikaisut huomioitu)]])/2</f>
        <v>4894534.4885399994</v>
      </c>
      <c r="J112" s="146">
        <f t="shared" si="7"/>
        <v>5069869.7831772864</v>
      </c>
      <c r="K112" s="143">
        <v>96069.3</v>
      </c>
      <c r="L112" s="143">
        <v>102396.21</v>
      </c>
      <c r="M112" s="143">
        <f t="shared" si="8"/>
        <v>99232.755000000005</v>
      </c>
      <c r="N112" s="146">
        <f t="shared" si="9"/>
        <v>101835.16738337891</v>
      </c>
      <c r="O112" s="147">
        <f t="shared" si="6"/>
        <v>5171704.9505606657</v>
      </c>
    </row>
    <row r="113" spans="1:15" ht="15" x14ac:dyDescent="0.25">
      <c r="A113" s="142">
        <v>305</v>
      </c>
      <c r="B113" s="142" t="s">
        <v>116</v>
      </c>
      <c r="C113" s="143">
        <v>63539362.550000034</v>
      </c>
      <c r="D113" s="143">
        <v>-75853.066999999995</v>
      </c>
      <c r="E113" s="143">
        <v>63463509.483000033</v>
      </c>
      <c r="F113" s="143">
        <v>67622323.959999993</v>
      </c>
      <c r="G113" s="143">
        <v>847829.8097199999</v>
      </c>
      <c r="H113" s="143">
        <v>68470153.769719988</v>
      </c>
      <c r="I113" s="143">
        <f>(Taulukko2[[#This Row],[Sote-nettokustannus TP2021 (oikaisut huomioitu)]]+Taulukko2[[#This Row],[Sote-nettokustannus TP2022 (oikaisut huomioitu)]])/2</f>
        <v>65966831.626360014</v>
      </c>
      <c r="J113" s="146">
        <f t="shared" si="7"/>
        <v>68329939.678122103</v>
      </c>
      <c r="K113" s="143">
        <v>1054700.1599999999</v>
      </c>
      <c r="L113" s="143">
        <v>1173569.31</v>
      </c>
      <c r="M113" s="143">
        <f t="shared" si="8"/>
        <v>1114134.7349999999</v>
      </c>
      <c r="N113" s="146">
        <f t="shared" si="9"/>
        <v>1143353.2932383213</v>
      </c>
      <c r="O113" s="147">
        <f t="shared" si="6"/>
        <v>69473292.97136043</v>
      </c>
    </row>
    <row r="114" spans="1:15" ht="15" x14ac:dyDescent="0.25">
      <c r="A114" s="142">
        <v>309</v>
      </c>
      <c r="B114" s="142" t="s">
        <v>117</v>
      </c>
      <c r="C114" s="143">
        <v>30033413.589999996</v>
      </c>
      <c r="D114" s="143">
        <v>633655.89824849321</v>
      </c>
      <c r="E114" s="143">
        <v>30667069.48824849</v>
      </c>
      <c r="F114" s="143">
        <v>32491575.23</v>
      </c>
      <c r="G114" s="143">
        <v>32740.523668172769</v>
      </c>
      <c r="H114" s="143">
        <v>32524315.753668174</v>
      </c>
      <c r="I114" s="143">
        <f>(Taulukko2[[#This Row],[Sote-nettokustannus TP2021 (oikaisut huomioitu)]]+Taulukko2[[#This Row],[Sote-nettokustannus TP2022 (oikaisut huomioitu)]])/2</f>
        <v>31595692.620958332</v>
      </c>
      <c r="J114" s="146">
        <f t="shared" si="7"/>
        <v>32727534.696631875</v>
      </c>
      <c r="K114" s="143">
        <v>579952</v>
      </c>
      <c r="L114" s="143">
        <v>689009.03</v>
      </c>
      <c r="M114" s="143">
        <f t="shared" si="8"/>
        <v>634480.51500000001</v>
      </c>
      <c r="N114" s="146">
        <f t="shared" si="9"/>
        <v>651119.97995538323</v>
      </c>
      <c r="O114" s="147">
        <f t="shared" si="6"/>
        <v>33378654.676587258</v>
      </c>
    </row>
    <row r="115" spans="1:15" ht="15" x14ac:dyDescent="0.25">
      <c r="A115" s="142">
        <v>312</v>
      </c>
      <c r="B115" s="142" t="s">
        <v>118</v>
      </c>
      <c r="C115" s="143">
        <v>5933820.0500000007</v>
      </c>
      <c r="D115" s="143">
        <v>149103</v>
      </c>
      <c r="E115" s="143">
        <v>6082923.0500000007</v>
      </c>
      <c r="F115" s="143">
        <v>6486818.2300000004</v>
      </c>
      <c r="G115" s="143">
        <v>-84571</v>
      </c>
      <c r="H115" s="143">
        <v>6402247.2300000004</v>
      </c>
      <c r="I115" s="143">
        <f>(Taulukko2[[#This Row],[Sote-nettokustannus TP2021 (oikaisut huomioitu)]]+Taulukko2[[#This Row],[Sote-nettokustannus TP2022 (oikaisut huomioitu)]])/2</f>
        <v>6242585.1400000006</v>
      </c>
      <c r="J115" s="146">
        <f t="shared" si="7"/>
        <v>6466211.2085021231</v>
      </c>
      <c r="K115" s="143">
        <v>120960.4</v>
      </c>
      <c r="L115" s="143">
        <v>124660.28</v>
      </c>
      <c r="M115" s="143">
        <f t="shared" si="8"/>
        <v>122810.34</v>
      </c>
      <c r="N115" s="146">
        <f t="shared" si="9"/>
        <v>126031.08248188489</v>
      </c>
      <c r="O115" s="147">
        <f t="shared" si="6"/>
        <v>6592242.2909840085</v>
      </c>
    </row>
    <row r="116" spans="1:15" ht="15" x14ac:dyDescent="0.25">
      <c r="A116" s="142">
        <v>316</v>
      </c>
      <c r="B116" s="142" t="s">
        <v>119</v>
      </c>
      <c r="C116" s="143">
        <v>15191455.620000003</v>
      </c>
      <c r="D116" s="143">
        <v>4524.6817347440001</v>
      </c>
      <c r="E116" s="143">
        <v>15195980.301734747</v>
      </c>
      <c r="F116" s="143">
        <v>16512392.309999999</v>
      </c>
      <c r="G116" s="143">
        <v>454507.22029799997</v>
      </c>
      <c r="H116" s="143">
        <v>16966899.530297998</v>
      </c>
      <c r="I116" s="143">
        <f>(Taulukko2[[#This Row],[Sote-nettokustannus TP2021 (oikaisut huomioitu)]]+Taulukko2[[#This Row],[Sote-nettokustannus TP2022 (oikaisut huomioitu)]])/2</f>
        <v>16081439.916016374</v>
      </c>
      <c r="J116" s="146">
        <f t="shared" si="7"/>
        <v>16657520.034047708</v>
      </c>
      <c r="K116" s="143">
        <v>432491</v>
      </c>
      <c r="L116" s="143">
        <v>444768</v>
      </c>
      <c r="M116" s="143">
        <f t="shared" si="8"/>
        <v>438629.5</v>
      </c>
      <c r="N116" s="146">
        <f t="shared" si="9"/>
        <v>450132.7061995588</v>
      </c>
      <c r="O116" s="147">
        <f t="shared" si="6"/>
        <v>17107652.740247268</v>
      </c>
    </row>
    <row r="117" spans="1:15" ht="15" x14ac:dyDescent="0.25">
      <c r="A117" s="142">
        <v>317</v>
      </c>
      <c r="B117" s="142" t="s">
        <v>120</v>
      </c>
      <c r="C117" s="143">
        <v>10998137.220000003</v>
      </c>
      <c r="D117" s="143"/>
      <c r="E117" s="143">
        <v>10998137.220000003</v>
      </c>
      <c r="F117" s="143">
        <v>11350281.939999999</v>
      </c>
      <c r="G117" s="143"/>
      <c r="H117" s="143">
        <v>11350281.939999999</v>
      </c>
      <c r="I117" s="143">
        <f>(Taulukko2[[#This Row],[Sote-nettokustannus TP2021 (oikaisut huomioitu)]]+Taulukko2[[#This Row],[Sote-nettokustannus TP2022 (oikaisut huomioitu)]])/2</f>
        <v>11174209.580000002</v>
      </c>
      <c r="J117" s="146">
        <f t="shared" si="7"/>
        <v>11574499.604237325</v>
      </c>
      <c r="K117" s="143">
        <v>269635.57</v>
      </c>
      <c r="L117" s="143">
        <v>332767.21000000002</v>
      </c>
      <c r="M117" s="143">
        <f t="shared" si="8"/>
        <v>301201.39</v>
      </c>
      <c r="N117" s="146">
        <f t="shared" si="9"/>
        <v>309100.49778176966</v>
      </c>
      <c r="O117" s="147">
        <f t="shared" si="6"/>
        <v>11883600.102019096</v>
      </c>
    </row>
    <row r="118" spans="1:15" ht="15" x14ac:dyDescent="0.25">
      <c r="A118" s="142">
        <v>320</v>
      </c>
      <c r="B118" s="142" t="s">
        <v>121</v>
      </c>
      <c r="C118" s="143">
        <v>35034497.049999997</v>
      </c>
      <c r="D118" s="143"/>
      <c r="E118" s="143">
        <v>35034497.049999997</v>
      </c>
      <c r="F118" s="143">
        <v>39914506.200000003</v>
      </c>
      <c r="G118" s="143"/>
      <c r="H118" s="143">
        <v>39914506.200000003</v>
      </c>
      <c r="I118" s="143">
        <f>(Taulukko2[[#This Row],[Sote-nettokustannus TP2021 (oikaisut huomioitu)]]+Taulukko2[[#This Row],[Sote-nettokustannus TP2022 (oikaisut huomioitu)]])/2</f>
        <v>37474501.625</v>
      </c>
      <c r="J118" s="146">
        <f t="shared" si="7"/>
        <v>38816938.336640134</v>
      </c>
      <c r="K118" s="143">
        <v>732877</v>
      </c>
      <c r="L118" s="143">
        <v>788219</v>
      </c>
      <c r="M118" s="143">
        <f t="shared" si="8"/>
        <v>760548</v>
      </c>
      <c r="N118" s="146">
        <f t="shared" si="9"/>
        <v>780493.6271606494</v>
      </c>
      <c r="O118" s="147">
        <f t="shared" si="6"/>
        <v>39597431.96380078</v>
      </c>
    </row>
    <row r="119" spans="1:15" ht="15" x14ac:dyDescent="0.25">
      <c r="A119" s="142">
        <v>322</v>
      </c>
      <c r="B119" s="142" t="s">
        <v>122</v>
      </c>
      <c r="C119" s="143">
        <v>26069096.390000004</v>
      </c>
      <c r="D119" s="143">
        <v>-288737.48719999997</v>
      </c>
      <c r="E119" s="143">
        <v>25780358.902800005</v>
      </c>
      <c r="F119" s="143">
        <v>29256571.850000001</v>
      </c>
      <c r="G119" s="143">
        <v>500830.42259999999</v>
      </c>
      <c r="H119" s="143">
        <v>29757402.272600003</v>
      </c>
      <c r="I119" s="143">
        <f>(Taulukko2[[#This Row],[Sote-nettokustannus TP2021 (oikaisut huomioitu)]]+Taulukko2[[#This Row],[Sote-nettokustannus TP2022 (oikaisut huomioitu)]])/2</f>
        <v>27768880.587700002</v>
      </c>
      <c r="J119" s="146">
        <f t="shared" si="7"/>
        <v>28763636.038088985</v>
      </c>
      <c r="K119" s="143">
        <v>499483.69</v>
      </c>
      <c r="L119" s="143">
        <v>552666.67000000004</v>
      </c>
      <c r="M119" s="143">
        <f t="shared" si="8"/>
        <v>526075.18000000005</v>
      </c>
      <c r="N119" s="146">
        <f t="shared" si="9"/>
        <v>539871.67857570003</v>
      </c>
      <c r="O119" s="147">
        <f t="shared" si="6"/>
        <v>29303507.716664683</v>
      </c>
    </row>
    <row r="120" spans="1:15" ht="15" x14ac:dyDescent="0.25">
      <c r="A120" s="142">
        <v>398</v>
      </c>
      <c r="B120" s="142" t="s">
        <v>123</v>
      </c>
      <c r="C120" s="143">
        <v>410750330.68000007</v>
      </c>
      <c r="D120" s="143">
        <v>120253.6623309775</v>
      </c>
      <c r="E120" s="143">
        <v>410870584.34233105</v>
      </c>
      <c r="F120" s="143">
        <v>386473033.94999999</v>
      </c>
      <c r="G120" s="143">
        <v>65841613.519445598</v>
      </c>
      <c r="H120" s="143">
        <v>452314647.46944559</v>
      </c>
      <c r="I120" s="143">
        <f>(Taulukko2[[#This Row],[Sote-nettokustannus TP2021 (oikaisut huomioitu)]]+Taulukko2[[#This Row],[Sote-nettokustannus TP2022 (oikaisut huomioitu)]])/2</f>
        <v>431592615.90588832</v>
      </c>
      <c r="J120" s="146">
        <f t="shared" si="7"/>
        <v>447053415.83493507</v>
      </c>
      <c r="K120" s="143">
        <v>11284373.85</v>
      </c>
      <c r="L120" s="143">
        <v>11488386.23</v>
      </c>
      <c r="M120" s="143">
        <f t="shared" si="8"/>
        <v>11386380.039999999</v>
      </c>
      <c r="N120" s="146">
        <f t="shared" si="9"/>
        <v>11684991.687111424</v>
      </c>
      <c r="O120" s="147">
        <f t="shared" si="6"/>
        <v>458738407.52204651</v>
      </c>
    </row>
    <row r="121" spans="1:15" ht="15" x14ac:dyDescent="0.25">
      <c r="A121" s="142">
        <v>399</v>
      </c>
      <c r="B121" s="142" t="s">
        <v>124</v>
      </c>
      <c r="C121" s="143">
        <v>29817070.79999999</v>
      </c>
      <c r="D121" s="143"/>
      <c r="E121" s="143">
        <v>29817070.79999999</v>
      </c>
      <c r="F121" s="143">
        <v>32769092.890000001</v>
      </c>
      <c r="G121" s="143"/>
      <c r="H121" s="143">
        <v>32769092.890000001</v>
      </c>
      <c r="I121" s="143">
        <f>(Taulukko2[[#This Row],[Sote-nettokustannus TP2021 (oikaisut huomioitu)]]+Taulukko2[[#This Row],[Sote-nettokustannus TP2022 (oikaisut huomioitu)]])/2</f>
        <v>31293081.844999995</v>
      </c>
      <c r="J121" s="146">
        <f t="shared" si="7"/>
        <v>32414083.594655346</v>
      </c>
      <c r="K121" s="143">
        <v>625735.32000000007</v>
      </c>
      <c r="L121" s="143">
        <v>640015.03</v>
      </c>
      <c r="M121" s="143">
        <f t="shared" si="8"/>
        <v>632875.17500000005</v>
      </c>
      <c r="N121" s="146">
        <f t="shared" si="9"/>
        <v>649472.539373821</v>
      </c>
      <c r="O121" s="147">
        <f t="shared" si="6"/>
        <v>33063556.134029169</v>
      </c>
    </row>
    <row r="122" spans="1:15" ht="15" x14ac:dyDescent="0.25">
      <c r="A122" s="142">
        <v>400</v>
      </c>
      <c r="B122" s="142" t="s">
        <v>125</v>
      </c>
      <c r="C122" s="143">
        <v>27273457.190000001</v>
      </c>
      <c r="D122" s="143">
        <v>-375358.73335999995</v>
      </c>
      <c r="E122" s="143">
        <v>26898098.456640001</v>
      </c>
      <c r="F122" s="143">
        <v>33234364.489999998</v>
      </c>
      <c r="G122" s="143">
        <v>609566.78587999998</v>
      </c>
      <c r="H122" s="143">
        <v>33843931.275880001</v>
      </c>
      <c r="I122" s="143">
        <f>(Taulukko2[[#This Row],[Sote-nettokustannus TP2021 (oikaisut huomioitu)]]+Taulukko2[[#This Row],[Sote-nettokustannus TP2022 (oikaisut huomioitu)]])/2</f>
        <v>30371014.86626</v>
      </c>
      <c r="J122" s="146">
        <f t="shared" si="7"/>
        <v>31458985.714657787</v>
      </c>
      <c r="K122" s="143">
        <v>633094.41</v>
      </c>
      <c r="L122" s="143">
        <v>759365.85</v>
      </c>
      <c r="M122" s="143">
        <f t="shared" si="8"/>
        <v>696230.13</v>
      </c>
      <c r="N122" s="146">
        <f t="shared" si="9"/>
        <v>714488.99938232754</v>
      </c>
      <c r="O122" s="147">
        <f t="shared" si="6"/>
        <v>32173474.714040115</v>
      </c>
    </row>
    <row r="123" spans="1:15" ht="15" x14ac:dyDescent="0.25">
      <c r="A123" s="142">
        <v>402</v>
      </c>
      <c r="B123" s="142" t="s">
        <v>126</v>
      </c>
      <c r="C123" s="143">
        <v>42923918.989999995</v>
      </c>
      <c r="D123" s="143"/>
      <c r="E123" s="143">
        <v>42923918.989999995</v>
      </c>
      <c r="F123" s="143">
        <v>44121383.68</v>
      </c>
      <c r="G123" s="143"/>
      <c r="H123" s="143">
        <v>44121383.68</v>
      </c>
      <c r="I123" s="143">
        <f>(Taulukko2[[#This Row],[Sote-nettokustannus TP2021 (oikaisut huomioitu)]]+Taulukko2[[#This Row],[Sote-nettokustannus TP2022 (oikaisut huomioitu)]])/2</f>
        <v>43522651.334999993</v>
      </c>
      <c r="J123" s="146">
        <f t="shared" si="7"/>
        <v>45081748.918863252</v>
      </c>
      <c r="K123" s="143">
        <v>711350.19</v>
      </c>
      <c r="L123" s="143">
        <v>800980.88</v>
      </c>
      <c r="M123" s="143">
        <f t="shared" si="8"/>
        <v>756165.53499999992</v>
      </c>
      <c r="N123" s="146">
        <f t="shared" si="9"/>
        <v>775996.23054169223</v>
      </c>
      <c r="O123" s="147">
        <f t="shared" si="6"/>
        <v>45857745.149404943</v>
      </c>
    </row>
    <row r="124" spans="1:15" ht="15" x14ac:dyDescent="0.25">
      <c r="A124" s="142">
        <v>403</v>
      </c>
      <c r="B124" s="142" t="s">
        <v>127</v>
      </c>
      <c r="C124" s="143">
        <v>13730191.779999999</v>
      </c>
      <c r="D124" s="143"/>
      <c r="E124" s="143">
        <v>13730191.779999999</v>
      </c>
      <c r="F124" s="143">
        <v>14067352.52</v>
      </c>
      <c r="G124" s="143"/>
      <c r="H124" s="143">
        <v>14067352.52</v>
      </c>
      <c r="I124" s="143">
        <f>(Taulukko2[[#This Row],[Sote-nettokustannus TP2021 (oikaisut huomioitu)]]+Taulukko2[[#This Row],[Sote-nettokustannus TP2022 (oikaisut huomioitu)]])/2</f>
        <v>13898772.149999999</v>
      </c>
      <c r="J124" s="146">
        <f t="shared" si="7"/>
        <v>14396663.280550329</v>
      </c>
      <c r="K124" s="143">
        <v>289195</v>
      </c>
      <c r="L124" s="143">
        <v>292685.3</v>
      </c>
      <c r="M124" s="143">
        <f t="shared" si="8"/>
        <v>290940.15000000002</v>
      </c>
      <c r="N124" s="146">
        <f t="shared" si="9"/>
        <v>298570.15331072256</v>
      </c>
      <c r="O124" s="147">
        <f t="shared" si="6"/>
        <v>14695233.433861051</v>
      </c>
    </row>
    <row r="125" spans="1:15" ht="15" x14ac:dyDescent="0.25">
      <c r="A125" s="142">
        <v>405</v>
      </c>
      <c r="B125" s="142" t="s">
        <v>128</v>
      </c>
      <c r="C125" s="143">
        <v>257383785.22999996</v>
      </c>
      <c r="D125" s="143">
        <v>-418144</v>
      </c>
      <c r="E125" s="143">
        <v>256965641.22999996</v>
      </c>
      <c r="F125" s="143">
        <v>273879269.20999998</v>
      </c>
      <c r="G125" s="143">
        <v>-19582</v>
      </c>
      <c r="H125" s="143">
        <v>273859687.20999998</v>
      </c>
      <c r="I125" s="143">
        <f>(Taulukko2[[#This Row],[Sote-nettokustannus TP2021 (oikaisut huomioitu)]]+Taulukko2[[#This Row],[Sote-nettokustannus TP2022 (oikaisut huomioitu)]])/2</f>
        <v>265412664.21999997</v>
      </c>
      <c r="J125" s="146">
        <f t="shared" si="7"/>
        <v>274920454.55030411</v>
      </c>
      <c r="K125" s="143">
        <v>7318736.2199999997</v>
      </c>
      <c r="L125" s="143">
        <v>7952556.4000000004</v>
      </c>
      <c r="M125" s="143">
        <f t="shared" si="8"/>
        <v>7635646.3100000005</v>
      </c>
      <c r="N125" s="146">
        <f t="shared" si="9"/>
        <v>7835893.7032346781</v>
      </c>
      <c r="O125" s="147">
        <f t="shared" si="6"/>
        <v>282756348.25353879</v>
      </c>
    </row>
    <row r="126" spans="1:15" ht="15" x14ac:dyDescent="0.25">
      <c r="A126" s="142">
        <v>407</v>
      </c>
      <c r="B126" s="142" t="s">
        <v>129</v>
      </c>
      <c r="C126" s="143">
        <v>10346099.23</v>
      </c>
      <c r="D126" s="143"/>
      <c r="E126" s="143">
        <v>10346099.23</v>
      </c>
      <c r="F126" s="143">
        <v>10798432.4</v>
      </c>
      <c r="G126" s="143"/>
      <c r="H126" s="143">
        <v>10798432.4</v>
      </c>
      <c r="I126" s="143">
        <f>(Taulukko2[[#This Row],[Sote-nettokustannus TP2021 (oikaisut huomioitu)]]+Taulukko2[[#This Row],[Sote-nettokustannus TP2022 (oikaisut huomioitu)]])/2</f>
        <v>10572265.815000001</v>
      </c>
      <c r="J126" s="146">
        <f t="shared" si="7"/>
        <v>10950992.60628055</v>
      </c>
      <c r="K126" s="143">
        <v>282183.06</v>
      </c>
      <c r="L126" s="143">
        <v>256306.8</v>
      </c>
      <c r="M126" s="143">
        <f t="shared" si="8"/>
        <v>269244.93</v>
      </c>
      <c r="N126" s="146">
        <f t="shared" si="9"/>
        <v>276305.96886759961</v>
      </c>
      <c r="O126" s="147">
        <f t="shared" si="6"/>
        <v>11227298.57514815</v>
      </c>
    </row>
    <row r="127" spans="1:15" ht="15" x14ac:dyDescent="0.25">
      <c r="A127" s="142">
        <v>408</v>
      </c>
      <c r="B127" s="142" t="s">
        <v>130</v>
      </c>
      <c r="C127" s="143">
        <v>53196960.129999988</v>
      </c>
      <c r="D127" s="143"/>
      <c r="E127" s="143">
        <v>53196960.129999988</v>
      </c>
      <c r="F127" s="143">
        <v>57194849.609999999</v>
      </c>
      <c r="G127" s="143"/>
      <c r="H127" s="143">
        <v>57194849.609999999</v>
      </c>
      <c r="I127" s="143">
        <f>(Taulukko2[[#This Row],[Sote-nettokustannus TP2021 (oikaisut huomioitu)]]+Taulukko2[[#This Row],[Sote-nettokustannus TP2022 (oikaisut huomioitu)]])/2</f>
        <v>55195904.86999999</v>
      </c>
      <c r="J127" s="146">
        <f t="shared" si="7"/>
        <v>57173169.565102771</v>
      </c>
      <c r="K127" s="143">
        <v>1378582.6099999999</v>
      </c>
      <c r="L127" s="143">
        <v>1420406.5</v>
      </c>
      <c r="M127" s="143">
        <f t="shared" si="8"/>
        <v>1399494.5549999999</v>
      </c>
      <c r="N127" s="146">
        <f t="shared" si="9"/>
        <v>1436196.7705174808</v>
      </c>
      <c r="O127" s="147">
        <f t="shared" si="6"/>
        <v>58609366.335620254</v>
      </c>
    </row>
    <row r="128" spans="1:15" ht="15" x14ac:dyDescent="0.25">
      <c r="A128" s="142">
        <v>410</v>
      </c>
      <c r="B128" s="142" t="s">
        <v>131</v>
      </c>
      <c r="C128" s="143">
        <v>63585871.339999989</v>
      </c>
      <c r="D128" s="143"/>
      <c r="E128" s="143">
        <v>63585871.339999989</v>
      </c>
      <c r="F128" s="143">
        <v>71067797.849999994</v>
      </c>
      <c r="G128" s="143"/>
      <c r="H128" s="143">
        <v>71067797.849999994</v>
      </c>
      <c r="I128" s="143">
        <f>(Taulukko2[[#This Row],[Sote-nettokustannus TP2021 (oikaisut huomioitu)]]+Taulukko2[[#This Row],[Sote-nettokustannus TP2022 (oikaisut huomioitu)]])/2</f>
        <v>67326834.594999999</v>
      </c>
      <c r="J128" s="146">
        <f t="shared" si="7"/>
        <v>69738661.584543064</v>
      </c>
      <c r="K128" s="143">
        <v>1799044.2399999998</v>
      </c>
      <c r="L128" s="143">
        <v>1812408.18</v>
      </c>
      <c r="M128" s="143">
        <f t="shared" si="8"/>
        <v>1805726.21</v>
      </c>
      <c r="N128" s="146">
        <f t="shared" si="9"/>
        <v>1853081.9873327555</v>
      </c>
      <c r="O128" s="147">
        <f t="shared" si="6"/>
        <v>71591743.571875826</v>
      </c>
    </row>
    <row r="129" spans="1:15" ht="15" x14ac:dyDescent="0.25">
      <c r="A129" s="142">
        <v>416</v>
      </c>
      <c r="B129" s="142" t="s">
        <v>132</v>
      </c>
      <c r="C129" s="143">
        <v>10934508.879999997</v>
      </c>
      <c r="D129" s="143">
        <v>-17288.82</v>
      </c>
      <c r="E129" s="143">
        <v>10917220.059999997</v>
      </c>
      <c r="F129" s="143">
        <v>11478694.189999999</v>
      </c>
      <c r="G129" s="143">
        <v>-804.27</v>
      </c>
      <c r="H129" s="143">
        <v>11477889.92</v>
      </c>
      <c r="I129" s="143">
        <f>(Taulukko2[[#This Row],[Sote-nettokustannus TP2021 (oikaisut huomioitu)]]+Taulukko2[[#This Row],[Sote-nettokustannus TP2022 (oikaisut huomioitu)]])/2</f>
        <v>11197554.989999998</v>
      </c>
      <c r="J129" s="146">
        <f t="shared" si="7"/>
        <v>11598681.309159823</v>
      </c>
      <c r="K129" s="143">
        <v>320267.49</v>
      </c>
      <c r="L129" s="143">
        <v>339571.69</v>
      </c>
      <c r="M129" s="143">
        <f t="shared" si="8"/>
        <v>329919.58999999997</v>
      </c>
      <c r="N129" s="146">
        <f t="shared" si="9"/>
        <v>338571.84223803662</v>
      </c>
      <c r="O129" s="147">
        <f t="shared" si="6"/>
        <v>11937253.15139786</v>
      </c>
    </row>
    <row r="130" spans="1:15" ht="15" x14ac:dyDescent="0.25">
      <c r="A130" s="142">
        <v>418</v>
      </c>
      <c r="B130" s="142" t="s">
        <v>133</v>
      </c>
      <c r="C130" s="143">
        <v>68733657.349999994</v>
      </c>
      <c r="D130" s="143"/>
      <c r="E130" s="143">
        <v>68733657.349999994</v>
      </c>
      <c r="F130" s="143">
        <v>73544144.290000007</v>
      </c>
      <c r="G130" s="143"/>
      <c r="H130" s="143">
        <v>73544144.290000007</v>
      </c>
      <c r="I130" s="143">
        <f>(Taulukko2[[#This Row],[Sote-nettokustannus TP2021 (oikaisut huomioitu)]]+Taulukko2[[#This Row],[Sote-nettokustannus TP2022 (oikaisut huomioitu)]])/2</f>
        <v>71138900.819999993</v>
      </c>
      <c r="J130" s="146">
        <f t="shared" si="7"/>
        <v>73687286.20060195</v>
      </c>
      <c r="K130" s="143">
        <v>1941409</v>
      </c>
      <c r="L130" s="143">
        <v>2048764.92</v>
      </c>
      <c r="M130" s="143">
        <f t="shared" si="8"/>
        <v>1995086.96</v>
      </c>
      <c r="N130" s="146">
        <f t="shared" si="9"/>
        <v>2047408.7867055249</v>
      </c>
      <c r="O130" s="147">
        <f t="shared" si="6"/>
        <v>75734694.987307474</v>
      </c>
    </row>
    <row r="131" spans="1:15" ht="15" x14ac:dyDescent="0.25">
      <c r="A131" s="142">
        <v>420</v>
      </c>
      <c r="B131" s="142" t="s">
        <v>134</v>
      </c>
      <c r="C131" s="143">
        <v>41120243.210000016</v>
      </c>
      <c r="D131" s="143"/>
      <c r="E131" s="143">
        <v>41120243.210000016</v>
      </c>
      <c r="F131" s="143">
        <v>43087275.219999999</v>
      </c>
      <c r="G131" s="143"/>
      <c r="H131" s="143">
        <v>43087275.219999999</v>
      </c>
      <c r="I131" s="143">
        <f>(Taulukko2[[#This Row],[Sote-nettokustannus TP2021 (oikaisut huomioitu)]]+Taulukko2[[#This Row],[Sote-nettokustannus TP2022 (oikaisut huomioitu)]])/2</f>
        <v>42103759.215000004</v>
      </c>
      <c r="J131" s="146">
        <f t="shared" si="7"/>
        <v>43612028.294436291</v>
      </c>
      <c r="K131" s="143">
        <v>596636.08000000007</v>
      </c>
      <c r="L131" s="143">
        <v>624684.37</v>
      </c>
      <c r="M131" s="143">
        <f t="shared" si="8"/>
        <v>610660.22500000009</v>
      </c>
      <c r="N131" s="146">
        <f t="shared" si="9"/>
        <v>626674.99483660248</v>
      </c>
      <c r="O131" s="147">
        <f t="shared" si="6"/>
        <v>44238703.289272897</v>
      </c>
    </row>
    <row r="132" spans="1:15" ht="15" x14ac:dyDescent="0.25">
      <c r="A132" s="142">
        <v>421</v>
      </c>
      <c r="B132" s="142" t="s">
        <v>135</v>
      </c>
      <c r="C132" s="143">
        <v>3274471.3700000006</v>
      </c>
      <c r="D132" s="143"/>
      <c r="E132" s="143">
        <v>3274471.3700000006</v>
      </c>
      <c r="F132" s="143">
        <v>2013920.92</v>
      </c>
      <c r="G132" s="143"/>
      <c r="H132" s="143">
        <v>2013920.92</v>
      </c>
      <c r="I132" s="143">
        <f>(Taulukko2[[#This Row],[Sote-nettokustannus TP2021 (oikaisut huomioitu)]]+Taulukko2[[#This Row],[Sote-nettokustannus TP2022 (oikaisut huomioitu)]])/2</f>
        <v>2644196.1450000005</v>
      </c>
      <c r="J132" s="146">
        <f t="shared" si="7"/>
        <v>2738918.3113771849</v>
      </c>
      <c r="K132" s="143">
        <v>159380.51</v>
      </c>
      <c r="L132" s="143">
        <v>170243.76</v>
      </c>
      <c r="M132" s="143">
        <f t="shared" si="8"/>
        <v>164812.13500000001</v>
      </c>
      <c r="N132" s="146">
        <f t="shared" si="9"/>
        <v>169134.38868584312</v>
      </c>
      <c r="O132" s="147">
        <f t="shared" si="6"/>
        <v>2908052.7000630279</v>
      </c>
    </row>
    <row r="133" spans="1:15" ht="15" x14ac:dyDescent="0.25">
      <c r="A133" s="142">
        <v>422</v>
      </c>
      <c r="B133" s="142" t="s">
        <v>136</v>
      </c>
      <c r="C133" s="143">
        <v>52625929.759999998</v>
      </c>
      <c r="D133" s="143">
        <v>1134391.8026164714</v>
      </c>
      <c r="E133" s="143">
        <v>53760321.562616467</v>
      </c>
      <c r="F133" s="143">
        <v>55853393.780000001</v>
      </c>
      <c r="G133" s="143">
        <v>767788.17704782356</v>
      </c>
      <c r="H133" s="143">
        <v>56621181.957047828</v>
      </c>
      <c r="I133" s="143">
        <f>(Taulukko2[[#This Row],[Sote-nettokustannus TP2021 (oikaisut huomioitu)]]+Taulukko2[[#This Row],[Sote-nettokustannus TP2022 (oikaisut huomioitu)]])/2</f>
        <v>55190751.759832144</v>
      </c>
      <c r="J133" s="146">
        <f t="shared" si="7"/>
        <v>57167831.85676901</v>
      </c>
      <c r="K133" s="143">
        <v>1081647.08</v>
      </c>
      <c r="L133" s="143">
        <v>1149529.49</v>
      </c>
      <c r="M133" s="143">
        <f t="shared" si="8"/>
        <v>1115588.2850000001</v>
      </c>
      <c r="N133" s="146">
        <f t="shared" si="9"/>
        <v>1144844.9630760695</v>
      </c>
      <c r="O133" s="147">
        <f t="shared" ref="O133:O196" si="10">N133+J133</f>
        <v>58312676.81984508</v>
      </c>
    </row>
    <row r="134" spans="1:15" ht="15" x14ac:dyDescent="0.25">
      <c r="A134" s="142">
        <v>423</v>
      </c>
      <c r="B134" s="142" t="s">
        <v>137</v>
      </c>
      <c r="C134" s="143">
        <v>58032767.820000015</v>
      </c>
      <c r="D134" s="143"/>
      <c r="E134" s="143">
        <v>58032767.820000015</v>
      </c>
      <c r="F134" s="143">
        <v>62450460.619999997</v>
      </c>
      <c r="G134" s="143"/>
      <c r="H134" s="143">
        <v>62450460.619999997</v>
      </c>
      <c r="I134" s="143">
        <f>(Taulukko2[[#This Row],[Sote-nettokustannus TP2021 (oikaisut huomioitu)]]+Taulukko2[[#This Row],[Sote-nettokustannus TP2022 (oikaisut huomioitu)]])/2</f>
        <v>60241614.220000006</v>
      </c>
      <c r="J134" s="146">
        <f t="shared" ref="J134:J197" si="11">(I134/$I$4)*$H$4</f>
        <v>62399629.696940728</v>
      </c>
      <c r="K134" s="143">
        <v>1499908.97</v>
      </c>
      <c r="L134" s="143">
        <v>1693432.22</v>
      </c>
      <c r="M134" s="143">
        <f t="shared" ref="M134:M197" si="12">AVERAGE(K134:L134)</f>
        <v>1596670.595</v>
      </c>
      <c r="N134" s="146">
        <f t="shared" ref="N134:N197" si="13">(M134/$M$4)*$L$4</f>
        <v>1638543.8184996902</v>
      </c>
      <c r="O134" s="147">
        <f t="shared" si="10"/>
        <v>64038173.515440419</v>
      </c>
    </row>
    <row r="135" spans="1:15" ht="15" x14ac:dyDescent="0.25">
      <c r="A135" s="142">
        <v>425</v>
      </c>
      <c r="B135" s="142" t="s">
        <v>138</v>
      </c>
      <c r="C135" s="143">
        <v>27011070.440000005</v>
      </c>
      <c r="D135" s="143">
        <v>-54928.083000000006</v>
      </c>
      <c r="E135" s="143">
        <v>26956142.357000005</v>
      </c>
      <c r="F135" s="143">
        <v>28714404.390000001</v>
      </c>
      <c r="G135" s="143">
        <v>613945.72428000008</v>
      </c>
      <c r="H135" s="143">
        <v>29328350.11428</v>
      </c>
      <c r="I135" s="143">
        <f>(Taulukko2[[#This Row],[Sote-nettokustannus TP2021 (oikaisut huomioitu)]]+Taulukko2[[#This Row],[Sote-nettokustannus TP2022 (oikaisut huomioitu)]])/2</f>
        <v>28142246.235640004</v>
      </c>
      <c r="J135" s="146">
        <f t="shared" si="11"/>
        <v>29150376.64048937</v>
      </c>
      <c r="K135" s="143">
        <v>772566.7</v>
      </c>
      <c r="L135" s="143">
        <v>661245.86</v>
      </c>
      <c r="M135" s="143">
        <f t="shared" si="12"/>
        <v>716906.28</v>
      </c>
      <c r="N135" s="146">
        <f t="shared" si="13"/>
        <v>735707.38837186887</v>
      </c>
      <c r="O135" s="147">
        <f t="shared" si="10"/>
        <v>29886084.02886124</v>
      </c>
    </row>
    <row r="136" spans="1:15" ht="15" x14ac:dyDescent="0.25">
      <c r="A136" s="142">
        <v>426</v>
      </c>
      <c r="B136" s="142" t="s">
        <v>139</v>
      </c>
      <c r="C136" s="143">
        <v>42923200.019999996</v>
      </c>
      <c r="D136" s="143">
        <v>1016883.6104323032</v>
      </c>
      <c r="E136" s="143">
        <v>43940083.6304323</v>
      </c>
      <c r="F136" s="143">
        <v>47230919.25</v>
      </c>
      <c r="G136" s="143">
        <v>-88730.519503799267</v>
      </c>
      <c r="H136" s="143">
        <v>47142188.730496198</v>
      </c>
      <c r="I136" s="143">
        <f>(Taulukko2[[#This Row],[Sote-nettokustannus TP2021 (oikaisut huomioitu)]]+Taulukko2[[#This Row],[Sote-nettokustannus TP2022 (oikaisut huomioitu)]])/2</f>
        <v>45541136.180464253</v>
      </c>
      <c r="J136" s="146">
        <f t="shared" si="11"/>
        <v>47172541.281197406</v>
      </c>
      <c r="K136" s="143">
        <v>1030425.2</v>
      </c>
      <c r="L136" s="143">
        <v>1261872.32</v>
      </c>
      <c r="M136" s="143">
        <f t="shared" si="12"/>
        <v>1146148.76</v>
      </c>
      <c r="N136" s="146">
        <f t="shared" si="13"/>
        <v>1176206.8968139824</v>
      </c>
      <c r="O136" s="147">
        <f t="shared" si="10"/>
        <v>48348748.178011388</v>
      </c>
    </row>
    <row r="137" spans="1:15" ht="15" x14ac:dyDescent="0.25">
      <c r="A137" s="142">
        <v>430</v>
      </c>
      <c r="B137" s="142" t="s">
        <v>140</v>
      </c>
      <c r="C137" s="143">
        <v>63773287.299999997</v>
      </c>
      <c r="D137" s="143">
        <v>-736280.59235999989</v>
      </c>
      <c r="E137" s="143">
        <v>63037006.70764</v>
      </c>
      <c r="F137" s="143">
        <v>68736888.150000006</v>
      </c>
      <c r="G137" s="143">
        <v>1277117.57763</v>
      </c>
      <c r="H137" s="143">
        <v>70014005.727630004</v>
      </c>
      <c r="I137" s="143">
        <f>(Taulukko2[[#This Row],[Sote-nettokustannus TP2021 (oikaisut huomioitu)]]+Taulukko2[[#This Row],[Sote-nettokustannus TP2022 (oikaisut huomioitu)]])/2</f>
        <v>66525506.217635006</v>
      </c>
      <c r="J137" s="146">
        <f t="shared" si="11"/>
        <v>68908627.485014826</v>
      </c>
      <c r="K137" s="143">
        <v>1200326.47</v>
      </c>
      <c r="L137" s="143">
        <v>1222612.8899999999</v>
      </c>
      <c r="M137" s="143">
        <f t="shared" si="12"/>
        <v>1211469.68</v>
      </c>
      <c r="N137" s="146">
        <f t="shared" si="13"/>
        <v>1243240.8799159965</v>
      </c>
      <c r="O137" s="147">
        <f t="shared" si="10"/>
        <v>70151868.364930823</v>
      </c>
    </row>
    <row r="138" spans="1:15" ht="15" x14ac:dyDescent="0.25">
      <c r="A138" s="142">
        <v>433</v>
      </c>
      <c r="B138" s="142" t="s">
        <v>141</v>
      </c>
      <c r="C138" s="143">
        <v>27268583.149999999</v>
      </c>
      <c r="D138" s="143"/>
      <c r="E138" s="143">
        <v>27268583.149999999</v>
      </c>
      <c r="F138" s="143">
        <v>30359515.350000001</v>
      </c>
      <c r="G138" s="143"/>
      <c r="H138" s="143">
        <v>30359515.350000001</v>
      </c>
      <c r="I138" s="143">
        <f>(Taulukko2[[#This Row],[Sote-nettokustannus TP2021 (oikaisut huomioitu)]]+Taulukko2[[#This Row],[Sote-nettokustannus TP2022 (oikaisut huomioitu)]])/2</f>
        <v>28814049.25</v>
      </c>
      <c r="J138" s="146">
        <f t="shared" si="11"/>
        <v>29846245.432654552</v>
      </c>
      <c r="K138" s="143">
        <v>472769.06</v>
      </c>
      <c r="L138" s="143">
        <v>516842.35</v>
      </c>
      <c r="M138" s="143">
        <f t="shared" si="12"/>
        <v>494805.70499999996</v>
      </c>
      <c r="N138" s="146">
        <f t="shared" si="13"/>
        <v>507782.15107426781</v>
      </c>
      <c r="O138" s="147">
        <f t="shared" si="10"/>
        <v>30354027.58372882</v>
      </c>
    </row>
    <row r="139" spans="1:15" ht="15" x14ac:dyDescent="0.25">
      <c r="A139" s="142">
        <v>434</v>
      </c>
      <c r="B139" s="142" t="s">
        <v>142</v>
      </c>
      <c r="C139" s="143">
        <v>53249940.019999996</v>
      </c>
      <c r="D139" s="143"/>
      <c r="E139" s="143">
        <v>53249940.019999996</v>
      </c>
      <c r="F139" s="143">
        <v>57282508.979999997</v>
      </c>
      <c r="G139" s="143"/>
      <c r="H139" s="143">
        <v>57282508.979999997</v>
      </c>
      <c r="I139" s="143">
        <f>(Taulukko2[[#This Row],[Sote-nettokustannus TP2021 (oikaisut huomioitu)]]+Taulukko2[[#This Row],[Sote-nettokustannus TP2022 (oikaisut huomioitu)]])/2</f>
        <v>55266224.5</v>
      </c>
      <c r="J139" s="146">
        <f t="shared" si="11"/>
        <v>57246008.232015014</v>
      </c>
      <c r="K139" s="143">
        <v>1994615.73</v>
      </c>
      <c r="L139" s="143">
        <v>1993147.12</v>
      </c>
      <c r="M139" s="143">
        <f t="shared" si="12"/>
        <v>1993881.425</v>
      </c>
      <c r="N139" s="146">
        <f t="shared" si="13"/>
        <v>2046171.6361445882</v>
      </c>
      <c r="O139" s="147">
        <f t="shared" si="10"/>
        <v>59292179.8681596</v>
      </c>
    </row>
    <row r="140" spans="1:15" ht="15" x14ac:dyDescent="0.25">
      <c r="A140" s="142">
        <v>435</v>
      </c>
      <c r="B140" s="142" t="s">
        <v>143</v>
      </c>
      <c r="C140" s="143">
        <v>2929825.7</v>
      </c>
      <c r="D140" s="143"/>
      <c r="E140" s="143">
        <v>2929825.7</v>
      </c>
      <c r="F140" s="143">
        <v>3067224.85</v>
      </c>
      <c r="G140" s="143"/>
      <c r="H140" s="143">
        <v>3067224.85</v>
      </c>
      <c r="I140" s="143">
        <f>(Taulukko2[[#This Row],[Sote-nettokustannus TP2021 (oikaisut huomioitu)]]+Taulukko2[[#This Row],[Sote-nettokustannus TP2022 (oikaisut huomioitu)]])/2</f>
        <v>2998525.2750000004</v>
      </c>
      <c r="J140" s="146">
        <f t="shared" si="11"/>
        <v>3105940.4569341466</v>
      </c>
      <c r="K140" s="143">
        <v>63004.38</v>
      </c>
      <c r="L140" s="143">
        <v>60119.71</v>
      </c>
      <c r="M140" s="143">
        <f t="shared" si="12"/>
        <v>61562.044999999998</v>
      </c>
      <c r="N140" s="146">
        <f t="shared" si="13"/>
        <v>63176.530340592726</v>
      </c>
      <c r="O140" s="147">
        <f t="shared" si="10"/>
        <v>3169116.9872747394</v>
      </c>
    </row>
    <row r="141" spans="1:15" ht="15" x14ac:dyDescent="0.25">
      <c r="A141" s="142">
        <v>436</v>
      </c>
      <c r="B141" s="142" t="s">
        <v>144</v>
      </c>
      <c r="C141" s="143">
        <v>6002749.2199999988</v>
      </c>
      <c r="D141" s="143">
        <v>-10462.492</v>
      </c>
      <c r="E141" s="143">
        <v>5992286.7279999992</v>
      </c>
      <c r="F141" s="143">
        <v>7532834.5800000001</v>
      </c>
      <c r="G141" s="143">
        <v>116942.04272</v>
      </c>
      <c r="H141" s="143">
        <v>7649776.6227200003</v>
      </c>
      <c r="I141" s="143">
        <f>(Taulukko2[[#This Row],[Sote-nettokustannus TP2021 (oikaisut huomioitu)]]+Taulukko2[[#This Row],[Sote-nettokustannus TP2022 (oikaisut huomioitu)]])/2</f>
        <v>6821031.6753599998</v>
      </c>
      <c r="J141" s="146">
        <f t="shared" si="11"/>
        <v>7065379.2433115048</v>
      </c>
      <c r="K141" s="143">
        <v>140577.12</v>
      </c>
      <c r="L141" s="143">
        <v>143454.48000000001</v>
      </c>
      <c r="M141" s="143">
        <f t="shared" si="12"/>
        <v>142015.79999999999</v>
      </c>
      <c r="N141" s="146">
        <f t="shared" si="13"/>
        <v>145740.21213141229</v>
      </c>
      <c r="O141" s="147">
        <f t="shared" si="10"/>
        <v>7211119.4554429175</v>
      </c>
    </row>
    <row r="142" spans="1:15" ht="15" x14ac:dyDescent="0.25">
      <c r="A142" s="142">
        <v>440</v>
      </c>
      <c r="B142" s="142" t="s">
        <v>145</v>
      </c>
      <c r="C142" s="143">
        <v>16950266.989999998</v>
      </c>
      <c r="D142" s="143"/>
      <c r="E142" s="143">
        <v>16950266.989999998</v>
      </c>
      <c r="F142" s="143">
        <v>17770118.739999998</v>
      </c>
      <c r="G142" s="143"/>
      <c r="H142" s="143">
        <v>17770118.739999998</v>
      </c>
      <c r="I142" s="143">
        <f>(Taulukko2[[#This Row],[Sote-nettokustannus TP2021 (oikaisut huomioitu)]]+Taulukko2[[#This Row],[Sote-nettokustannus TP2022 (oikaisut huomioitu)]])/2</f>
        <v>17360192.864999998</v>
      </c>
      <c r="J142" s="146">
        <f t="shared" si="11"/>
        <v>17982081.328156553</v>
      </c>
      <c r="K142" s="143">
        <v>368495.46</v>
      </c>
      <c r="L142" s="143">
        <v>366927.29</v>
      </c>
      <c r="M142" s="143">
        <f t="shared" si="12"/>
        <v>367711.375</v>
      </c>
      <c r="N142" s="146">
        <f t="shared" si="13"/>
        <v>377354.72951342945</v>
      </c>
      <c r="O142" s="147">
        <f t="shared" si="10"/>
        <v>18359436.057669982</v>
      </c>
    </row>
    <row r="143" spans="1:15" ht="15" x14ac:dyDescent="0.25">
      <c r="A143" s="142">
        <v>441</v>
      </c>
      <c r="B143" s="142" t="s">
        <v>146</v>
      </c>
      <c r="C143" s="143">
        <v>20775122.270000003</v>
      </c>
      <c r="D143" s="143">
        <v>-30278.6</v>
      </c>
      <c r="E143" s="143">
        <v>20744843.670000002</v>
      </c>
      <c r="F143" s="143">
        <v>22174400.75</v>
      </c>
      <c r="G143" s="143">
        <v>-1399.66</v>
      </c>
      <c r="H143" s="143">
        <v>22173001.09</v>
      </c>
      <c r="I143" s="143">
        <f>(Taulukko2[[#This Row],[Sote-nettokustannus TP2021 (oikaisut huomioitu)]]+Taulukko2[[#This Row],[Sote-nettokustannus TP2022 (oikaisut huomioitu)]])/2</f>
        <v>21458922.380000003</v>
      </c>
      <c r="J143" s="146">
        <f t="shared" si="11"/>
        <v>22227638.278704047</v>
      </c>
      <c r="K143" s="143">
        <v>524495.97</v>
      </c>
      <c r="L143" s="143">
        <v>534348.68999999994</v>
      </c>
      <c r="M143" s="143">
        <f t="shared" si="12"/>
        <v>529422.32999999996</v>
      </c>
      <c r="N143" s="146">
        <f t="shared" si="13"/>
        <v>543306.60871048539</v>
      </c>
      <c r="O143" s="147">
        <f t="shared" si="10"/>
        <v>22770944.887414534</v>
      </c>
    </row>
    <row r="144" spans="1:15" ht="15" x14ac:dyDescent="0.25">
      <c r="A144" s="142">
        <v>444</v>
      </c>
      <c r="B144" s="142" t="s">
        <v>147</v>
      </c>
      <c r="C144" s="143">
        <v>161120640.93999997</v>
      </c>
      <c r="D144" s="143"/>
      <c r="E144" s="143">
        <v>161120640.93999997</v>
      </c>
      <c r="F144" s="143">
        <v>171553716.75</v>
      </c>
      <c r="G144" s="143"/>
      <c r="H144" s="143">
        <v>171553716.75</v>
      </c>
      <c r="I144" s="143">
        <f>(Taulukko2[[#This Row],[Sote-nettokustannus TP2021 (oikaisut huomioitu)]]+Taulukko2[[#This Row],[Sote-nettokustannus TP2022 (oikaisut huomioitu)]])/2</f>
        <v>166337178.84499997</v>
      </c>
      <c r="J144" s="146">
        <f t="shared" si="11"/>
        <v>172295820.74040577</v>
      </c>
      <c r="K144" s="143">
        <v>3059303.92</v>
      </c>
      <c r="L144" s="143">
        <v>3432260.01</v>
      </c>
      <c r="M144" s="143">
        <f t="shared" si="12"/>
        <v>3245781.9649999999</v>
      </c>
      <c r="N144" s="146">
        <f t="shared" si="13"/>
        <v>3330903.6889656796</v>
      </c>
      <c r="O144" s="147">
        <f t="shared" si="10"/>
        <v>175626724.42937145</v>
      </c>
    </row>
    <row r="145" spans="1:15" ht="15" x14ac:dyDescent="0.25">
      <c r="A145" s="142">
        <v>445</v>
      </c>
      <c r="B145" s="142" t="s">
        <v>148</v>
      </c>
      <c r="C145" s="143">
        <v>59857078.740000002</v>
      </c>
      <c r="D145" s="143">
        <v>-519727.47695999994</v>
      </c>
      <c r="E145" s="143">
        <v>59337351.263039999</v>
      </c>
      <c r="F145" s="143">
        <v>66440591.649999999</v>
      </c>
      <c r="G145" s="143">
        <v>844015.54967999994</v>
      </c>
      <c r="H145" s="143">
        <v>67284607.199680001</v>
      </c>
      <c r="I145" s="143">
        <f>(Taulukko2[[#This Row],[Sote-nettokustannus TP2021 (oikaisut huomioitu)]]+Taulukko2[[#This Row],[Sote-nettokustannus TP2022 (oikaisut huomioitu)]])/2</f>
        <v>63310979.231360003</v>
      </c>
      <c r="J145" s="146">
        <f t="shared" si="11"/>
        <v>65578947.558745697</v>
      </c>
      <c r="K145" s="143">
        <v>1350056.4100000001</v>
      </c>
      <c r="L145" s="143">
        <v>1499088.4</v>
      </c>
      <c r="M145" s="143">
        <f t="shared" si="12"/>
        <v>1424572.405</v>
      </c>
      <c r="N145" s="146">
        <f t="shared" si="13"/>
        <v>1461932.2955703251</v>
      </c>
      <c r="O145" s="147">
        <f t="shared" si="10"/>
        <v>67040879.854316026</v>
      </c>
    </row>
    <row r="146" spans="1:15" ht="15" x14ac:dyDescent="0.25">
      <c r="A146" s="142">
        <v>475</v>
      </c>
      <c r="B146" s="142" t="s">
        <v>149</v>
      </c>
      <c r="C146" s="143">
        <v>23707425.999999996</v>
      </c>
      <c r="D146" s="143"/>
      <c r="E146" s="143">
        <v>23707425.999999996</v>
      </c>
      <c r="F146" s="143">
        <v>25622263.280000001</v>
      </c>
      <c r="G146" s="143"/>
      <c r="H146" s="143">
        <v>25622263.280000001</v>
      </c>
      <c r="I146" s="143">
        <f>(Taulukko2[[#This Row],[Sote-nettokustannus TP2021 (oikaisut huomioitu)]]+Taulukko2[[#This Row],[Sote-nettokustannus TP2022 (oikaisut huomioitu)]])/2</f>
        <v>24664844.640000001</v>
      </c>
      <c r="J146" s="146">
        <f t="shared" si="11"/>
        <v>25548405.234426886</v>
      </c>
      <c r="K146" s="143">
        <v>446053.97</v>
      </c>
      <c r="L146" s="143">
        <v>441853.04</v>
      </c>
      <c r="M146" s="143">
        <f t="shared" si="12"/>
        <v>443953.505</v>
      </c>
      <c r="N146" s="146">
        <f t="shared" si="13"/>
        <v>455596.3350217652</v>
      </c>
      <c r="O146" s="147">
        <f t="shared" si="10"/>
        <v>26004001.56944865</v>
      </c>
    </row>
    <row r="147" spans="1:15" ht="15" x14ac:dyDescent="0.25">
      <c r="A147" s="142">
        <v>480</v>
      </c>
      <c r="B147" s="142" t="s">
        <v>150</v>
      </c>
      <c r="C147" s="143">
        <v>7074087.7300000004</v>
      </c>
      <c r="D147" s="143">
        <v>-72184.371799999994</v>
      </c>
      <c r="E147" s="143">
        <v>7001903.3582000006</v>
      </c>
      <c r="F147" s="143">
        <v>7616461.8399999999</v>
      </c>
      <c r="G147" s="143">
        <v>117224.38189999999</v>
      </c>
      <c r="H147" s="143">
        <v>7733686.2219000002</v>
      </c>
      <c r="I147" s="143">
        <f>(Taulukko2[[#This Row],[Sote-nettokustannus TP2021 (oikaisut huomioitu)]]+Taulukko2[[#This Row],[Sote-nettokustannus TP2022 (oikaisut huomioitu)]])/2</f>
        <v>7367794.79005</v>
      </c>
      <c r="J147" s="146">
        <f t="shared" si="11"/>
        <v>7631728.8727222467</v>
      </c>
      <c r="K147" s="143">
        <v>149930.16999999998</v>
      </c>
      <c r="L147" s="143">
        <v>166044.10999999999</v>
      </c>
      <c r="M147" s="143">
        <f t="shared" si="12"/>
        <v>157987.13999999998</v>
      </c>
      <c r="N147" s="146">
        <f t="shared" si="13"/>
        <v>162130.40589592938</v>
      </c>
      <c r="O147" s="147">
        <f t="shared" si="10"/>
        <v>7793859.2786181765</v>
      </c>
    </row>
    <row r="148" spans="1:15" ht="15" x14ac:dyDescent="0.25">
      <c r="A148" s="142">
        <v>481</v>
      </c>
      <c r="B148" s="142" t="s">
        <v>151</v>
      </c>
      <c r="C148" s="143">
        <v>27993367.719999995</v>
      </c>
      <c r="D148" s="143"/>
      <c r="E148" s="143">
        <v>27993367.719999995</v>
      </c>
      <c r="F148" s="143">
        <v>28670486.07</v>
      </c>
      <c r="G148" s="143"/>
      <c r="H148" s="143">
        <v>28670486.07</v>
      </c>
      <c r="I148" s="143">
        <f>(Taulukko2[[#This Row],[Sote-nettokustannus TP2021 (oikaisut huomioitu)]]+Taulukko2[[#This Row],[Sote-nettokustannus TP2022 (oikaisut huomioitu)]])/2</f>
        <v>28331926.894999996</v>
      </c>
      <c r="J148" s="146">
        <f t="shared" si="11"/>
        <v>29346852.167547964</v>
      </c>
      <c r="K148" s="143">
        <v>707867.58</v>
      </c>
      <c r="L148" s="143">
        <v>802354.66</v>
      </c>
      <c r="M148" s="143">
        <f t="shared" si="12"/>
        <v>755111.12</v>
      </c>
      <c r="N148" s="146">
        <f t="shared" si="13"/>
        <v>774914.16315359506</v>
      </c>
      <c r="O148" s="147">
        <f t="shared" si="10"/>
        <v>30121766.33070156</v>
      </c>
    </row>
    <row r="149" spans="1:15" ht="15" x14ac:dyDescent="0.25">
      <c r="A149" s="142">
        <v>483</v>
      </c>
      <c r="B149" s="142" t="s">
        <v>152</v>
      </c>
      <c r="C149" s="143">
        <v>4043514.65</v>
      </c>
      <c r="D149" s="143">
        <v>-7846.8690000000006</v>
      </c>
      <c r="E149" s="143">
        <v>4035667.781</v>
      </c>
      <c r="F149" s="143">
        <v>4416995.0199999996</v>
      </c>
      <c r="G149" s="143">
        <v>87706.532040000006</v>
      </c>
      <c r="H149" s="143">
        <v>4504701.5520399995</v>
      </c>
      <c r="I149" s="143">
        <f>(Taulukko2[[#This Row],[Sote-nettokustannus TP2021 (oikaisut huomioitu)]]+Taulukko2[[#This Row],[Sote-nettokustannus TP2022 (oikaisut huomioitu)]])/2</f>
        <v>4270184.6665199995</v>
      </c>
      <c r="J149" s="146">
        <f t="shared" si="11"/>
        <v>4423154.0834099893</v>
      </c>
      <c r="K149" s="143">
        <v>93826</v>
      </c>
      <c r="L149" s="143">
        <v>115969.47</v>
      </c>
      <c r="M149" s="143">
        <f t="shared" si="12"/>
        <v>104897.735</v>
      </c>
      <c r="N149" s="146">
        <f t="shared" si="13"/>
        <v>107648.71338966982</v>
      </c>
      <c r="O149" s="147">
        <f t="shared" si="10"/>
        <v>4530802.7967996588</v>
      </c>
    </row>
    <row r="150" spans="1:15" ht="15" x14ac:dyDescent="0.25">
      <c r="A150" s="142">
        <v>484</v>
      </c>
      <c r="B150" s="142" t="s">
        <v>153</v>
      </c>
      <c r="C150" s="143">
        <v>14535588.550000001</v>
      </c>
      <c r="D150" s="143"/>
      <c r="E150" s="143">
        <v>14535588.550000001</v>
      </c>
      <c r="F150" s="143">
        <v>15205387.16</v>
      </c>
      <c r="G150" s="143"/>
      <c r="H150" s="143">
        <v>15205387.16</v>
      </c>
      <c r="I150" s="143">
        <f>(Taulukko2[[#This Row],[Sote-nettokustannus TP2021 (oikaisut huomioitu)]]+Taulukko2[[#This Row],[Sote-nettokustannus TP2022 (oikaisut huomioitu)]])/2</f>
        <v>14870487.855</v>
      </c>
      <c r="J150" s="146">
        <f t="shared" si="11"/>
        <v>15403188.436753253</v>
      </c>
      <c r="K150" s="143">
        <v>349566.1</v>
      </c>
      <c r="L150" s="143">
        <v>368182.32</v>
      </c>
      <c r="M150" s="143">
        <f t="shared" si="12"/>
        <v>358874.20999999996</v>
      </c>
      <c r="N150" s="146">
        <f t="shared" si="13"/>
        <v>368285.80688833917</v>
      </c>
      <c r="O150" s="147">
        <f t="shared" si="10"/>
        <v>15771474.243641593</v>
      </c>
    </row>
    <row r="151" spans="1:15" ht="15" x14ac:dyDescent="0.25">
      <c r="A151" s="142">
        <v>489</v>
      </c>
      <c r="B151" s="142" t="s">
        <v>154</v>
      </c>
      <c r="C151" s="143">
        <v>8484335.2899999972</v>
      </c>
      <c r="D151" s="143"/>
      <c r="E151" s="143">
        <v>8484335.2899999972</v>
      </c>
      <c r="F151" s="143">
        <v>9283904.6799999997</v>
      </c>
      <c r="G151" s="143"/>
      <c r="H151" s="143">
        <v>9283904.6799999997</v>
      </c>
      <c r="I151" s="143">
        <f>(Taulukko2[[#This Row],[Sote-nettokustannus TP2021 (oikaisut huomioitu)]]+Taulukko2[[#This Row],[Sote-nettokustannus TP2022 (oikaisut huomioitu)]])/2</f>
        <v>8884119.9849999994</v>
      </c>
      <c r="J151" s="146">
        <f t="shared" si="11"/>
        <v>9202372.8850071728</v>
      </c>
      <c r="K151" s="143">
        <v>303365.7</v>
      </c>
      <c r="L151" s="143">
        <v>362077.97</v>
      </c>
      <c r="M151" s="143">
        <f t="shared" si="12"/>
        <v>332721.83499999996</v>
      </c>
      <c r="N151" s="146">
        <f t="shared" si="13"/>
        <v>341447.57705588214</v>
      </c>
      <c r="O151" s="147">
        <f t="shared" si="10"/>
        <v>9543820.4620630555</v>
      </c>
    </row>
    <row r="152" spans="1:15" ht="15" x14ac:dyDescent="0.25">
      <c r="A152" s="142">
        <v>491</v>
      </c>
      <c r="B152" s="142" t="s">
        <v>155</v>
      </c>
      <c r="C152" s="143">
        <v>232053839.09999999</v>
      </c>
      <c r="D152" s="143">
        <v>4105462.64</v>
      </c>
      <c r="E152" s="143">
        <v>236159301.73999998</v>
      </c>
      <c r="F152" s="143">
        <v>239326703.97</v>
      </c>
      <c r="G152" s="143">
        <v>-6347847.6500000004</v>
      </c>
      <c r="H152" s="143">
        <v>232978856.31999999</v>
      </c>
      <c r="I152" s="143">
        <f>(Taulukko2[[#This Row],[Sote-nettokustannus TP2021 (oikaisut huomioitu)]]+Taulukko2[[#This Row],[Sote-nettokustannus TP2022 (oikaisut huomioitu)]])/2</f>
        <v>234569079.02999997</v>
      </c>
      <c r="J152" s="146">
        <f t="shared" si="11"/>
        <v>242971969.78106508</v>
      </c>
      <c r="K152" s="143">
        <v>5407718.049999997</v>
      </c>
      <c r="L152" s="143">
        <v>6225784.96</v>
      </c>
      <c r="M152" s="143">
        <f t="shared" si="12"/>
        <v>5816751.504999999</v>
      </c>
      <c r="N152" s="146">
        <f t="shared" si="13"/>
        <v>5969297.770067919</v>
      </c>
      <c r="O152" s="147">
        <f t="shared" si="10"/>
        <v>248941267.55113301</v>
      </c>
    </row>
    <row r="153" spans="1:15" ht="15" x14ac:dyDescent="0.25">
      <c r="A153" s="142">
        <v>494</v>
      </c>
      <c r="B153" s="142" t="s">
        <v>156</v>
      </c>
      <c r="C153" s="143">
        <v>33557000</v>
      </c>
      <c r="D153" s="143">
        <v>-62774.952000000005</v>
      </c>
      <c r="E153" s="143">
        <v>33494225.048</v>
      </c>
      <c r="F153" s="143">
        <v>34239581.079999998</v>
      </c>
      <c r="G153" s="143">
        <v>701652.25632000004</v>
      </c>
      <c r="H153" s="143">
        <v>34941233.336319998</v>
      </c>
      <c r="I153" s="143">
        <f>(Taulukko2[[#This Row],[Sote-nettokustannus TP2021 (oikaisut huomioitu)]]+Taulukko2[[#This Row],[Sote-nettokustannus TP2022 (oikaisut huomioitu)]])/2</f>
        <v>34217729.192159995</v>
      </c>
      <c r="J153" s="146">
        <f t="shared" si="11"/>
        <v>35443499.619107358</v>
      </c>
      <c r="K153" s="143">
        <v>628493.27</v>
      </c>
      <c r="L153" s="143">
        <v>627296.4</v>
      </c>
      <c r="M153" s="143">
        <f t="shared" si="12"/>
        <v>627894.83499999996</v>
      </c>
      <c r="N153" s="146">
        <f t="shared" si="13"/>
        <v>644361.58828185394</v>
      </c>
      <c r="O153" s="147">
        <f t="shared" si="10"/>
        <v>36087861.207389213</v>
      </c>
    </row>
    <row r="154" spans="1:15" ht="15" x14ac:dyDescent="0.25">
      <c r="A154" s="142">
        <v>495</v>
      </c>
      <c r="B154" s="142" t="s">
        <v>157</v>
      </c>
      <c r="C154" s="143">
        <v>7230506.7899999991</v>
      </c>
      <c r="D154" s="143"/>
      <c r="E154" s="143">
        <v>7230506.7899999991</v>
      </c>
      <c r="F154" s="143">
        <v>8026372.9000000004</v>
      </c>
      <c r="G154" s="143"/>
      <c r="H154" s="143">
        <v>8026372.9000000004</v>
      </c>
      <c r="I154" s="143">
        <f>(Taulukko2[[#This Row],[Sote-nettokustannus TP2021 (oikaisut huomioitu)]]+Taulukko2[[#This Row],[Sote-nettokustannus TP2022 (oikaisut huomioitu)]])/2</f>
        <v>7628439.8449999997</v>
      </c>
      <c r="J154" s="146">
        <f t="shared" si="11"/>
        <v>7901710.9295081543</v>
      </c>
      <c r="K154" s="143">
        <v>141390.96</v>
      </c>
      <c r="L154" s="143">
        <v>146052</v>
      </c>
      <c r="M154" s="143">
        <f t="shared" si="12"/>
        <v>143721.47999999998</v>
      </c>
      <c r="N154" s="146">
        <f t="shared" si="13"/>
        <v>147490.62416323062</v>
      </c>
      <c r="O154" s="147">
        <f t="shared" si="10"/>
        <v>8049201.5536713852</v>
      </c>
    </row>
    <row r="155" spans="1:15" ht="15" x14ac:dyDescent="0.25">
      <c r="A155" s="142">
        <v>498</v>
      </c>
      <c r="B155" s="142" t="s">
        <v>158</v>
      </c>
      <c r="C155" s="143">
        <v>10755731.249999998</v>
      </c>
      <c r="D155" s="143"/>
      <c r="E155" s="143">
        <v>10755731.249999998</v>
      </c>
      <c r="F155" s="143">
        <v>10971769</v>
      </c>
      <c r="G155" s="143"/>
      <c r="H155" s="143">
        <v>10971769</v>
      </c>
      <c r="I155" s="143">
        <f>(Taulukko2[[#This Row],[Sote-nettokustannus TP2021 (oikaisut huomioitu)]]+Taulukko2[[#This Row],[Sote-nettokustannus TP2022 (oikaisut huomioitu)]])/2</f>
        <v>10863750.125</v>
      </c>
      <c r="J155" s="146">
        <f t="shared" si="11"/>
        <v>11252918.662578519</v>
      </c>
      <c r="K155" s="143">
        <v>312843</v>
      </c>
      <c r="L155" s="143">
        <v>351052</v>
      </c>
      <c r="M155" s="143">
        <f t="shared" si="12"/>
        <v>331947.5</v>
      </c>
      <c r="N155" s="146">
        <f t="shared" si="13"/>
        <v>340652.93486000842</v>
      </c>
      <c r="O155" s="147">
        <f t="shared" si="10"/>
        <v>11593571.597438527</v>
      </c>
    </row>
    <row r="156" spans="1:15" ht="15" x14ac:dyDescent="0.25">
      <c r="A156" s="142">
        <v>499</v>
      </c>
      <c r="B156" s="142" t="s">
        <v>159</v>
      </c>
      <c r="C156" s="143">
        <v>62903359.340000018</v>
      </c>
      <c r="D156" s="143"/>
      <c r="E156" s="143">
        <v>62903359.340000018</v>
      </c>
      <c r="F156" s="143">
        <v>69652855.469999999</v>
      </c>
      <c r="G156" s="143"/>
      <c r="H156" s="143">
        <v>69652855.469999999</v>
      </c>
      <c r="I156" s="143">
        <f>(Taulukko2[[#This Row],[Sote-nettokustannus TP2021 (oikaisut huomioitu)]]+Taulukko2[[#This Row],[Sote-nettokustannus TP2022 (oikaisut huomioitu)]])/2</f>
        <v>66278107.405000009</v>
      </c>
      <c r="J156" s="146">
        <f t="shared" si="11"/>
        <v>68652366.186313406</v>
      </c>
      <c r="K156" s="143">
        <v>1489496.4</v>
      </c>
      <c r="L156" s="143">
        <v>1529505.36</v>
      </c>
      <c r="M156" s="143">
        <f t="shared" si="12"/>
        <v>1509500.88</v>
      </c>
      <c r="N156" s="146">
        <f t="shared" si="13"/>
        <v>1549088.0483985129</v>
      </c>
      <c r="O156" s="147">
        <f t="shared" si="10"/>
        <v>70201454.234711915</v>
      </c>
    </row>
    <row r="157" spans="1:15" ht="15" x14ac:dyDescent="0.25">
      <c r="A157" s="142">
        <v>500</v>
      </c>
      <c r="B157" s="142" t="s">
        <v>160</v>
      </c>
      <c r="C157" s="143">
        <v>25592939.870000005</v>
      </c>
      <c r="D157" s="143"/>
      <c r="E157" s="143">
        <v>25592939.870000005</v>
      </c>
      <c r="F157" s="143">
        <v>29237495.010000002</v>
      </c>
      <c r="G157" s="143"/>
      <c r="H157" s="143">
        <v>29237495.010000002</v>
      </c>
      <c r="I157" s="143">
        <f>(Taulukko2[[#This Row],[Sote-nettokustannus TP2021 (oikaisut huomioitu)]]+Taulukko2[[#This Row],[Sote-nettokustannus TP2022 (oikaisut huomioitu)]])/2</f>
        <v>27415217.440000005</v>
      </c>
      <c r="J157" s="146">
        <f t="shared" si="11"/>
        <v>28397303.7320963</v>
      </c>
      <c r="K157" s="143">
        <v>999808.83</v>
      </c>
      <c r="L157" s="143">
        <v>883668.21</v>
      </c>
      <c r="M157" s="143">
        <f t="shared" si="12"/>
        <v>941738.52</v>
      </c>
      <c r="N157" s="146">
        <f t="shared" si="13"/>
        <v>966435.92950307124</v>
      </c>
      <c r="O157" s="147">
        <f t="shared" si="10"/>
        <v>29363739.661599372</v>
      </c>
    </row>
    <row r="158" spans="1:15" ht="15" x14ac:dyDescent="0.25">
      <c r="A158" s="142">
        <v>503</v>
      </c>
      <c r="B158" s="142" t="s">
        <v>161</v>
      </c>
      <c r="C158" s="143">
        <v>30992566.890000001</v>
      </c>
      <c r="D158" s="143">
        <v>-375358.73336000001</v>
      </c>
      <c r="E158" s="143">
        <v>30617208.156640001</v>
      </c>
      <c r="F158" s="143">
        <v>30100879</v>
      </c>
      <c r="G158" s="143">
        <v>498979.54938000004</v>
      </c>
      <c r="H158" s="143">
        <v>30599858.549380001</v>
      </c>
      <c r="I158" s="143">
        <f>(Taulukko2[[#This Row],[Sote-nettokustannus TP2021 (oikaisut huomioitu)]]+Taulukko2[[#This Row],[Sote-nettokustannus TP2022 (oikaisut huomioitu)]])/2</f>
        <v>30608533.353009999</v>
      </c>
      <c r="J158" s="146">
        <f t="shared" si="11"/>
        <v>31705012.747818813</v>
      </c>
      <c r="K158" s="143">
        <v>555911.76</v>
      </c>
      <c r="L158" s="143">
        <v>630501.28</v>
      </c>
      <c r="M158" s="143">
        <f t="shared" si="12"/>
        <v>593206.52</v>
      </c>
      <c r="N158" s="146">
        <f t="shared" si="13"/>
        <v>608763.56055126863</v>
      </c>
      <c r="O158" s="147">
        <f t="shared" si="10"/>
        <v>32313776.30837008</v>
      </c>
    </row>
    <row r="159" spans="1:15" ht="15" x14ac:dyDescent="0.25">
      <c r="A159" s="142">
        <v>504</v>
      </c>
      <c r="B159" s="142" t="s">
        <v>162</v>
      </c>
      <c r="C159" s="143">
        <v>7822337.540000001</v>
      </c>
      <c r="D159" s="143">
        <v>2178.1403051570001</v>
      </c>
      <c r="E159" s="143">
        <v>7824515.6803051578</v>
      </c>
      <c r="F159" s="143">
        <v>8143037.5800000001</v>
      </c>
      <c r="G159" s="143">
        <v>218795.60896274998</v>
      </c>
      <c r="H159" s="143">
        <v>8361833.1889627501</v>
      </c>
      <c r="I159" s="143">
        <f>(Taulukko2[[#This Row],[Sote-nettokustannus TP2021 (oikaisut huomioitu)]]+Taulukko2[[#This Row],[Sote-nettokustannus TP2022 (oikaisut huomioitu)]])/2</f>
        <v>8093174.4346339535</v>
      </c>
      <c r="J159" s="146">
        <f t="shared" si="11"/>
        <v>8383093.5530649247</v>
      </c>
      <c r="K159" s="143">
        <v>187042</v>
      </c>
      <c r="L159" s="143">
        <v>183918.11</v>
      </c>
      <c r="M159" s="143">
        <f t="shared" si="12"/>
        <v>185480.05499999999</v>
      </c>
      <c r="N159" s="146">
        <f t="shared" si="13"/>
        <v>190344.33184086572</v>
      </c>
      <c r="O159" s="147">
        <f t="shared" si="10"/>
        <v>8573437.8849057909</v>
      </c>
    </row>
    <row r="160" spans="1:15" ht="15" x14ac:dyDescent="0.25">
      <c r="A160" s="142">
        <v>505</v>
      </c>
      <c r="B160" s="142" t="s">
        <v>163</v>
      </c>
      <c r="C160" s="143">
        <v>65216115.970000006</v>
      </c>
      <c r="D160" s="143"/>
      <c r="E160" s="143">
        <v>65216115.970000006</v>
      </c>
      <c r="F160" s="143">
        <v>72634524.739999995</v>
      </c>
      <c r="G160" s="143"/>
      <c r="H160" s="143">
        <v>72634524.739999995</v>
      </c>
      <c r="I160" s="143">
        <f>(Taulukko2[[#This Row],[Sote-nettokustannus TP2021 (oikaisut huomioitu)]]+Taulukko2[[#This Row],[Sote-nettokustannus TP2022 (oikaisut huomioitu)]])/2</f>
        <v>68925320.355000004</v>
      </c>
      <c r="J160" s="146">
        <f t="shared" si="11"/>
        <v>71394409.372701079</v>
      </c>
      <c r="K160" s="143">
        <v>1890260.6</v>
      </c>
      <c r="L160" s="143">
        <v>1508115.21</v>
      </c>
      <c r="M160" s="143">
        <f t="shared" si="12"/>
        <v>1699187.905</v>
      </c>
      <c r="N160" s="146">
        <f t="shared" si="13"/>
        <v>1743749.6794429214</v>
      </c>
      <c r="O160" s="147">
        <f t="shared" si="10"/>
        <v>73138159.052144006</v>
      </c>
    </row>
    <row r="161" spans="1:15" ht="15" x14ac:dyDescent="0.25">
      <c r="A161" s="142">
        <v>507</v>
      </c>
      <c r="B161" s="142" t="s">
        <v>164</v>
      </c>
      <c r="C161" s="143">
        <v>29420864.810000006</v>
      </c>
      <c r="D161" s="143">
        <v>305933.8</v>
      </c>
      <c r="E161" s="143">
        <v>29726798.610000007</v>
      </c>
      <c r="F161" s="143">
        <v>29992111.460000001</v>
      </c>
      <c r="G161" s="143">
        <v>-473033.45</v>
      </c>
      <c r="H161" s="143">
        <v>29519078.010000002</v>
      </c>
      <c r="I161" s="143">
        <f>(Taulukko2[[#This Row],[Sote-nettokustannus TP2021 (oikaisut huomioitu)]]+Taulukko2[[#This Row],[Sote-nettokustannus TP2022 (oikaisut huomioitu)]])/2</f>
        <v>29622938.310000002</v>
      </c>
      <c r="J161" s="146">
        <f t="shared" si="11"/>
        <v>30684111.058658134</v>
      </c>
      <c r="K161" s="143">
        <v>626145.61</v>
      </c>
      <c r="L161" s="143">
        <v>664476.68999999994</v>
      </c>
      <c r="M161" s="143">
        <f t="shared" si="12"/>
        <v>645311.14999999991</v>
      </c>
      <c r="N161" s="146">
        <f t="shared" si="13"/>
        <v>662234.65200185892</v>
      </c>
      <c r="O161" s="147">
        <f t="shared" si="10"/>
        <v>31346345.710659992</v>
      </c>
    </row>
    <row r="162" spans="1:15" ht="15" x14ac:dyDescent="0.25">
      <c r="A162" s="142">
        <v>508</v>
      </c>
      <c r="B162" s="142" t="s">
        <v>165</v>
      </c>
      <c r="C162" s="143">
        <v>44758129.619999997</v>
      </c>
      <c r="D162" s="143"/>
      <c r="E162" s="143">
        <v>44758129.619999997</v>
      </c>
      <c r="F162" s="143">
        <v>47593597.530000001</v>
      </c>
      <c r="G162" s="143"/>
      <c r="H162" s="143">
        <v>47593597.530000001</v>
      </c>
      <c r="I162" s="143">
        <f>(Taulukko2[[#This Row],[Sote-nettokustannus TP2021 (oikaisut huomioitu)]]+Taulukko2[[#This Row],[Sote-nettokustannus TP2022 (oikaisut huomioitu)]])/2</f>
        <v>46175863.575000003</v>
      </c>
      <c r="J162" s="146">
        <f t="shared" si="11"/>
        <v>47830006.305837885</v>
      </c>
      <c r="K162" s="143">
        <v>768211.7</v>
      </c>
      <c r="L162" s="143">
        <v>806417.86</v>
      </c>
      <c r="M162" s="143">
        <f t="shared" si="12"/>
        <v>787314.78</v>
      </c>
      <c r="N162" s="146">
        <f t="shared" si="13"/>
        <v>807962.37497092725</v>
      </c>
      <c r="O162" s="147">
        <f t="shared" si="10"/>
        <v>48637968.680808812</v>
      </c>
    </row>
    <row r="163" spans="1:15" ht="15" x14ac:dyDescent="0.25">
      <c r="A163" s="142">
        <v>529</v>
      </c>
      <c r="B163" s="142" t="s">
        <v>166</v>
      </c>
      <c r="C163" s="143">
        <v>64521811.609999999</v>
      </c>
      <c r="D163" s="143"/>
      <c r="E163" s="143">
        <v>64521811.609999999</v>
      </c>
      <c r="F163" s="143">
        <v>70889132.989999995</v>
      </c>
      <c r="G163" s="143">
        <v>-1542341.61</v>
      </c>
      <c r="H163" s="143">
        <v>69346791.379999995</v>
      </c>
      <c r="I163" s="143">
        <f>(Taulukko2[[#This Row],[Sote-nettokustannus TP2021 (oikaisut huomioitu)]]+Taulukko2[[#This Row],[Sote-nettokustannus TP2022 (oikaisut huomioitu)]])/2</f>
        <v>66934301.494999997</v>
      </c>
      <c r="J163" s="146">
        <f t="shared" si="11"/>
        <v>69332066.900769472</v>
      </c>
      <c r="K163" s="143">
        <v>1428389.98</v>
      </c>
      <c r="L163" s="143">
        <v>1618580.9</v>
      </c>
      <c r="M163" s="143">
        <f t="shared" si="12"/>
        <v>1523485.44</v>
      </c>
      <c r="N163" s="146">
        <f t="shared" si="13"/>
        <v>1563439.3581891451</v>
      </c>
      <c r="O163" s="147">
        <f t="shared" si="10"/>
        <v>70895506.258958623</v>
      </c>
    </row>
    <row r="164" spans="1:15" ht="15" x14ac:dyDescent="0.25">
      <c r="A164" s="142">
        <v>531</v>
      </c>
      <c r="B164" s="142" t="s">
        <v>167</v>
      </c>
      <c r="C164" s="143">
        <v>21241175.390000001</v>
      </c>
      <c r="D164" s="143"/>
      <c r="E164" s="143">
        <v>21241175.390000001</v>
      </c>
      <c r="F164" s="143">
        <v>22569541.510000002</v>
      </c>
      <c r="G164" s="143"/>
      <c r="H164" s="143">
        <v>22569541.510000002</v>
      </c>
      <c r="I164" s="143">
        <f>(Taulukko2[[#This Row],[Sote-nettokustannus TP2021 (oikaisut huomioitu)]]+Taulukko2[[#This Row],[Sote-nettokustannus TP2022 (oikaisut huomioitu)]])/2</f>
        <v>21905358.450000003</v>
      </c>
      <c r="J164" s="146">
        <f t="shared" si="11"/>
        <v>22690066.880793348</v>
      </c>
      <c r="K164" s="143">
        <v>564204.93000000005</v>
      </c>
      <c r="L164" s="143">
        <v>586416.91</v>
      </c>
      <c r="M164" s="143">
        <f t="shared" si="12"/>
        <v>575310.92000000004</v>
      </c>
      <c r="N164" s="146">
        <f t="shared" si="13"/>
        <v>590398.64242089947</v>
      </c>
      <c r="O164" s="147">
        <f t="shared" si="10"/>
        <v>23280465.523214247</v>
      </c>
    </row>
    <row r="165" spans="1:15" ht="15" x14ac:dyDescent="0.25">
      <c r="A165" s="142">
        <v>535</v>
      </c>
      <c r="B165" s="142" t="s">
        <v>168</v>
      </c>
      <c r="C165" s="143">
        <v>42724692.069999993</v>
      </c>
      <c r="D165" s="143">
        <v>-52312.46</v>
      </c>
      <c r="E165" s="143">
        <v>42672379.609999992</v>
      </c>
      <c r="F165" s="143">
        <v>44642485.939999998</v>
      </c>
      <c r="G165" s="143">
        <v>584710.21360000002</v>
      </c>
      <c r="H165" s="143">
        <v>45227196.1536</v>
      </c>
      <c r="I165" s="143">
        <f>(Taulukko2[[#This Row],[Sote-nettokustannus TP2021 (oikaisut huomioitu)]]+Taulukko2[[#This Row],[Sote-nettokustannus TP2022 (oikaisut huomioitu)]])/2</f>
        <v>43949787.881799996</v>
      </c>
      <c r="J165" s="146">
        <f t="shared" si="11"/>
        <v>45524186.63729845</v>
      </c>
      <c r="K165" s="143">
        <v>1063616.8400000001</v>
      </c>
      <c r="L165" s="143">
        <v>1567697.05</v>
      </c>
      <c r="M165" s="143">
        <f t="shared" si="12"/>
        <v>1315656.9450000001</v>
      </c>
      <c r="N165" s="146">
        <f t="shared" si="13"/>
        <v>1350160.4909909028</v>
      </c>
      <c r="O165" s="147">
        <f t="shared" si="10"/>
        <v>46874347.128289349</v>
      </c>
    </row>
    <row r="166" spans="1:15" ht="15" x14ac:dyDescent="0.25">
      <c r="A166" s="142">
        <v>536</v>
      </c>
      <c r="B166" s="142" t="s">
        <v>169</v>
      </c>
      <c r="C166" s="143">
        <v>111875562.01999998</v>
      </c>
      <c r="D166" s="143"/>
      <c r="E166" s="143">
        <v>111875562.01999998</v>
      </c>
      <c r="F166" s="143">
        <v>120588006.7</v>
      </c>
      <c r="G166" s="143"/>
      <c r="H166" s="143">
        <v>120588006.7</v>
      </c>
      <c r="I166" s="143">
        <f>(Taulukko2[[#This Row],[Sote-nettokustannus TP2021 (oikaisut huomioitu)]]+Taulukko2[[#This Row],[Sote-nettokustannus TP2022 (oikaisut huomioitu)]])/2</f>
        <v>116231784.35999998</v>
      </c>
      <c r="J166" s="146">
        <f t="shared" si="11"/>
        <v>120395517.23484121</v>
      </c>
      <c r="K166" s="143">
        <v>2647979</v>
      </c>
      <c r="L166" s="143">
        <v>2808125.94</v>
      </c>
      <c r="M166" s="143">
        <f t="shared" si="12"/>
        <v>2728052.4699999997</v>
      </c>
      <c r="N166" s="146">
        <f t="shared" si="13"/>
        <v>2799596.5637867283</v>
      </c>
      <c r="O166" s="147">
        <f t="shared" si="10"/>
        <v>123195113.79862794</v>
      </c>
    </row>
    <row r="167" spans="1:15" ht="15" x14ac:dyDescent="0.25">
      <c r="A167" s="142">
        <v>538</v>
      </c>
      <c r="B167" s="142" t="s">
        <v>170</v>
      </c>
      <c r="C167" s="143">
        <v>15548436.510000002</v>
      </c>
      <c r="D167" s="143">
        <v>-144368.74359999999</v>
      </c>
      <c r="E167" s="143">
        <v>15404067.766400002</v>
      </c>
      <c r="F167" s="143">
        <v>15329767.34</v>
      </c>
      <c r="G167" s="143">
        <v>234448.76379999999</v>
      </c>
      <c r="H167" s="143">
        <v>15564216.103800001</v>
      </c>
      <c r="I167" s="143">
        <f>(Taulukko2[[#This Row],[Sote-nettokustannus TP2021 (oikaisut huomioitu)]]+Taulukko2[[#This Row],[Sote-nettokustannus TP2022 (oikaisut huomioitu)]])/2</f>
        <v>15484141.9351</v>
      </c>
      <c r="J167" s="146">
        <f t="shared" si="11"/>
        <v>16038825.244565485</v>
      </c>
      <c r="K167" s="143">
        <v>350691.44</v>
      </c>
      <c r="L167" s="143">
        <v>391530.57</v>
      </c>
      <c r="M167" s="143">
        <f t="shared" si="12"/>
        <v>371111.005</v>
      </c>
      <c r="N167" s="146">
        <f t="shared" si="13"/>
        <v>380843.51595386997</v>
      </c>
      <c r="O167" s="147">
        <f t="shared" si="10"/>
        <v>16419668.760519356</v>
      </c>
    </row>
    <row r="168" spans="1:15" ht="15" x14ac:dyDescent="0.25">
      <c r="A168" s="142">
        <v>541</v>
      </c>
      <c r="B168" s="142" t="s">
        <v>171</v>
      </c>
      <c r="C168" s="143">
        <v>45684758.609999977</v>
      </c>
      <c r="D168" s="143">
        <v>924444.41768288938</v>
      </c>
      <c r="E168" s="143">
        <v>46609203.027682863</v>
      </c>
      <c r="F168" s="143">
        <v>47888987.43</v>
      </c>
      <c r="G168" s="143">
        <v>-50574.310856034514</v>
      </c>
      <c r="H168" s="143">
        <v>47838413.119143963</v>
      </c>
      <c r="I168" s="143">
        <f>(Taulukko2[[#This Row],[Sote-nettokustannus TP2021 (oikaisut huomioitu)]]+Taulukko2[[#This Row],[Sote-nettokustannus TP2022 (oikaisut huomioitu)]])/2</f>
        <v>47223808.073413417</v>
      </c>
      <c r="J168" s="146">
        <f t="shared" si="11"/>
        <v>48915490.974378414</v>
      </c>
      <c r="K168" s="143">
        <v>906919.95000000007</v>
      </c>
      <c r="L168" s="143">
        <v>1155710.6599999999</v>
      </c>
      <c r="M168" s="143">
        <f t="shared" si="12"/>
        <v>1031315.3049999999</v>
      </c>
      <c r="N168" s="146">
        <f t="shared" si="13"/>
        <v>1058361.8958247756</v>
      </c>
      <c r="O168" s="147">
        <f t="shared" si="10"/>
        <v>49973852.87020319</v>
      </c>
    </row>
    <row r="169" spans="1:15" ht="15" x14ac:dyDescent="0.25">
      <c r="A169" s="142">
        <v>543</v>
      </c>
      <c r="B169" s="142" t="s">
        <v>172</v>
      </c>
      <c r="C169" s="143">
        <v>126121979.75</v>
      </c>
      <c r="D169" s="143"/>
      <c r="E169" s="143">
        <v>126121979.75</v>
      </c>
      <c r="F169" s="143">
        <v>140639514.16999999</v>
      </c>
      <c r="G169" s="143"/>
      <c r="H169" s="143">
        <v>140639514.16999999</v>
      </c>
      <c r="I169" s="143">
        <f>(Taulukko2[[#This Row],[Sote-nettokustannus TP2021 (oikaisut huomioitu)]]+Taulukko2[[#This Row],[Sote-nettokustannus TP2022 (oikaisut huomioitu)]])/2</f>
        <v>133380746.95999999</v>
      </c>
      <c r="J169" s="146">
        <f t="shared" si="11"/>
        <v>138158801.46588394</v>
      </c>
      <c r="K169" s="143">
        <v>3513944.77</v>
      </c>
      <c r="L169" s="143">
        <v>2629425.9300000002</v>
      </c>
      <c r="M169" s="143">
        <f t="shared" si="12"/>
        <v>3071685.35</v>
      </c>
      <c r="N169" s="146">
        <f t="shared" si="13"/>
        <v>3152241.3316683876</v>
      </c>
      <c r="O169" s="147">
        <f t="shared" si="10"/>
        <v>141311042.79755232</v>
      </c>
    </row>
    <row r="170" spans="1:15" ht="15" x14ac:dyDescent="0.25">
      <c r="A170" s="142">
        <v>545</v>
      </c>
      <c r="B170" s="142" t="s">
        <v>173</v>
      </c>
      <c r="C170" s="143">
        <v>35413628.560000002</v>
      </c>
      <c r="D170" s="143"/>
      <c r="E170" s="143">
        <v>35413628.560000002</v>
      </c>
      <c r="F170" s="143">
        <v>40269497.950000003</v>
      </c>
      <c r="G170" s="143"/>
      <c r="H170" s="143">
        <v>40269497.950000003</v>
      </c>
      <c r="I170" s="143">
        <f>(Taulukko2[[#This Row],[Sote-nettokustannus TP2021 (oikaisut huomioitu)]]+Taulukko2[[#This Row],[Sote-nettokustannus TP2022 (oikaisut huomioitu)]])/2</f>
        <v>37841563.255000003</v>
      </c>
      <c r="J170" s="146">
        <f t="shared" si="11"/>
        <v>39197149.094345085</v>
      </c>
      <c r="K170" s="143">
        <v>727098.62</v>
      </c>
      <c r="L170" s="143">
        <v>752695.08</v>
      </c>
      <c r="M170" s="143">
        <f t="shared" si="12"/>
        <v>739896.85</v>
      </c>
      <c r="N170" s="146">
        <f t="shared" si="13"/>
        <v>759300.89380451851</v>
      </c>
      <c r="O170" s="147">
        <f t="shared" si="10"/>
        <v>39956449.988149606</v>
      </c>
    </row>
    <row r="171" spans="1:15" ht="15" x14ac:dyDescent="0.25">
      <c r="A171" s="142">
        <v>560</v>
      </c>
      <c r="B171" s="142" t="s">
        <v>174</v>
      </c>
      <c r="C171" s="143">
        <v>53863811.720000006</v>
      </c>
      <c r="D171" s="143">
        <v>15980.352133232998</v>
      </c>
      <c r="E171" s="143">
        <v>53879792.072133236</v>
      </c>
      <c r="F171" s="143">
        <v>59089731.350000001</v>
      </c>
      <c r="G171" s="143">
        <v>1605236.75547975</v>
      </c>
      <c r="H171" s="143">
        <v>60694968.105479755</v>
      </c>
      <c r="I171" s="143">
        <f>(Taulukko2[[#This Row],[Sote-nettokustannus TP2021 (oikaisut huomioitu)]]+Taulukko2[[#This Row],[Sote-nettokustannus TP2022 (oikaisut huomioitu)]])/2</f>
        <v>57287380.088806495</v>
      </c>
      <c r="J171" s="146">
        <f t="shared" si="11"/>
        <v>59339567.010849267</v>
      </c>
      <c r="K171" s="143">
        <v>1952940.6700000002</v>
      </c>
      <c r="L171" s="143">
        <v>1849033.93</v>
      </c>
      <c r="M171" s="143">
        <f t="shared" si="12"/>
        <v>1900987.3</v>
      </c>
      <c r="N171" s="146">
        <f t="shared" si="13"/>
        <v>1950841.331465377</v>
      </c>
      <c r="O171" s="147">
        <f t="shared" si="10"/>
        <v>61290408.342314646</v>
      </c>
    </row>
    <row r="172" spans="1:15" ht="15" x14ac:dyDescent="0.25">
      <c r="A172" s="142">
        <v>561</v>
      </c>
      <c r="B172" s="142" t="s">
        <v>175</v>
      </c>
      <c r="C172" s="143">
        <v>4751326.8599999994</v>
      </c>
      <c r="D172" s="143">
        <v>-57747.497439999999</v>
      </c>
      <c r="E172" s="143">
        <v>4693579.3625599993</v>
      </c>
      <c r="F172" s="143">
        <v>5060654.1500000004</v>
      </c>
      <c r="G172" s="143">
        <v>76766.084520000004</v>
      </c>
      <c r="H172" s="143">
        <v>5137420.2345200004</v>
      </c>
      <c r="I172" s="143">
        <f>(Taulukko2[[#This Row],[Sote-nettokustannus TP2021 (oikaisut huomioitu)]]+Taulukko2[[#This Row],[Sote-nettokustannus TP2022 (oikaisut huomioitu)]])/2</f>
        <v>4915499.7985399999</v>
      </c>
      <c r="J172" s="146">
        <f t="shared" si="11"/>
        <v>5091586.1265625078</v>
      </c>
      <c r="K172" s="143">
        <v>94238.66</v>
      </c>
      <c r="L172" s="143">
        <v>111420.81</v>
      </c>
      <c r="M172" s="143">
        <f t="shared" si="12"/>
        <v>102829.735</v>
      </c>
      <c r="N172" s="146">
        <f t="shared" si="13"/>
        <v>105526.47939396117</v>
      </c>
      <c r="O172" s="147">
        <f t="shared" si="10"/>
        <v>5197112.6059564687</v>
      </c>
    </row>
    <row r="173" spans="1:15" ht="15" x14ac:dyDescent="0.25">
      <c r="A173" s="142">
        <v>562</v>
      </c>
      <c r="B173" s="142" t="s">
        <v>176</v>
      </c>
      <c r="C173" s="143">
        <v>37836026.57</v>
      </c>
      <c r="D173" s="143"/>
      <c r="E173" s="143">
        <v>37836026.57</v>
      </c>
      <c r="F173" s="143">
        <v>38205097.210000001</v>
      </c>
      <c r="G173" s="143"/>
      <c r="H173" s="143">
        <v>38205097.210000001</v>
      </c>
      <c r="I173" s="143">
        <f>(Taulukko2[[#This Row],[Sote-nettokustannus TP2021 (oikaisut huomioitu)]]+Taulukko2[[#This Row],[Sote-nettokustannus TP2022 (oikaisut huomioitu)]])/2</f>
        <v>38020561.890000001</v>
      </c>
      <c r="J173" s="146">
        <f t="shared" si="11"/>
        <v>39382559.938408248</v>
      </c>
      <c r="K173" s="143">
        <v>706539.4</v>
      </c>
      <c r="L173" s="143">
        <v>726323.06</v>
      </c>
      <c r="M173" s="143">
        <f t="shared" si="12"/>
        <v>716431.23</v>
      </c>
      <c r="N173" s="146">
        <f t="shared" si="13"/>
        <v>735219.88002580428</v>
      </c>
      <c r="O173" s="147">
        <f t="shared" si="10"/>
        <v>40117779.818434052</v>
      </c>
    </row>
    <row r="174" spans="1:15" ht="15" x14ac:dyDescent="0.25">
      <c r="A174" s="142">
        <v>563</v>
      </c>
      <c r="B174" s="142" t="s">
        <v>177</v>
      </c>
      <c r="C174" s="143">
        <v>33839844.240000002</v>
      </c>
      <c r="D174" s="143">
        <v>-54928.083000000006</v>
      </c>
      <c r="E174" s="143">
        <v>33784916.157000005</v>
      </c>
      <c r="F174" s="143">
        <v>35899584.030000001</v>
      </c>
      <c r="G174" s="143">
        <v>613945.72428000008</v>
      </c>
      <c r="H174" s="143">
        <v>36513529.754280001</v>
      </c>
      <c r="I174" s="143">
        <f>(Taulukko2[[#This Row],[Sote-nettokustannus TP2021 (oikaisut huomioitu)]]+Taulukko2[[#This Row],[Sote-nettokustannus TP2022 (oikaisut huomioitu)]])/2</f>
        <v>35149222.955640003</v>
      </c>
      <c r="J174" s="146">
        <f t="shared" si="11"/>
        <v>36408361.976445466</v>
      </c>
      <c r="K174" s="143">
        <v>975166.02</v>
      </c>
      <c r="L174" s="143">
        <v>1413255.7</v>
      </c>
      <c r="M174" s="143">
        <f t="shared" si="12"/>
        <v>1194210.8599999999</v>
      </c>
      <c r="N174" s="146">
        <f t="shared" si="13"/>
        <v>1225529.4415553501</v>
      </c>
      <c r="O174" s="147">
        <f t="shared" si="10"/>
        <v>37633891.418000817</v>
      </c>
    </row>
    <row r="175" spans="1:15" ht="15" x14ac:dyDescent="0.25">
      <c r="A175" s="142">
        <v>564</v>
      </c>
      <c r="B175" s="142" t="s">
        <v>178</v>
      </c>
      <c r="C175" s="143">
        <v>679382851.27999997</v>
      </c>
      <c r="D175" s="143">
        <v>-1399358.3050000002</v>
      </c>
      <c r="E175" s="143">
        <v>677983492.97500002</v>
      </c>
      <c r="F175" s="143">
        <v>621660631.20000005</v>
      </c>
      <c r="G175" s="143">
        <v>115116798.2138</v>
      </c>
      <c r="H175" s="143">
        <v>736777429.4138</v>
      </c>
      <c r="I175" s="143">
        <f>(Taulukko2[[#This Row],[Sote-nettokustannus TP2021 (oikaisut huomioitu)]]+Taulukko2[[#This Row],[Sote-nettokustannus TP2022 (oikaisut huomioitu)]])/2</f>
        <v>707380461.19440007</v>
      </c>
      <c r="J175" s="146">
        <f t="shared" si="11"/>
        <v>732720718.14316177</v>
      </c>
      <c r="K175" s="143">
        <v>13676401.08</v>
      </c>
      <c r="L175" s="143">
        <v>16340989.9</v>
      </c>
      <c r="M175" s="143">
        <f t="shared" si="12"/>
        <v>15008695.49</v>
      </c>
      <c r="N175" s="146">
        <f t="shared" si="13"/>
        <v>15402303.578393186</v>
      </c>
      <c r="O175" s="147">
        <f t="shared" si="10"/>
        <v>748123021.72155499</v>
      </c>
    </row>
    <row r="176" spans="1:15" ht="15" x14ac:dyDescent="0.25">
      <c r="A176" s="142">
        <v>576</v>
      </c>
      <c r="B176" s="142" t="s">
        <v>179</v>
      </c>
      <c r="C176" s="143">
        <v>13852080.759999998</v>
      </c>
      <c r="D176" s="143">
        <v>3775.6645493070005</v>
      </c>
      <c r="E176" s="143">
        <v>13855856.424549306</v>
      </c>
      <c r="F176" s="143">
        <v>13963655.9</v>
      </c>
      <c r="G176" s="143">
        <v>379267.95732525003</v>
      </c>
      <c r="H176" s="143">
        <v>14342923.85732525</v>
      </c>
      <c r="I176" s="143">
        <f>(Taulukko2[[#This Row],[Sote-nettokustannus TP2021 (oikaisut huomioitu)]]+Taulukko2[[#This Row],[Sote-nettokustannus TP2022 (oikaisut huomioitu)]])/2</f>
        <v>14099390.140937278</v>
      </c>
      <c r="J176" s="146">
        <f t="shared" si="11"/>
        <v>14604467.943607885</v>
      </c>
      <c r="K176" s="143">
        <v>286943</v>
      </c>
      <c r="L176" s="143">
        <v>294156</v>
      </c>
      <c r="M176" s="143">
        <f t="shared" si="12"/>
        <v>290549.5</v>
      </c>
      <c r="N176" s="146">
        <f t="shared" si="13"/>
        <v>298169.25838305155</v>
      </c>
      <c r="O176" s="147">
        <f t="shared" si="10"/>
        <v>14902637.201990938</v>
      </c>
    </row>
    <row r="177" spans="1:15" ht="15" x14ac:dyDescent="0.25">
      <c r="A177" s="142">
        <v>577</v>
      </c>
      <c r="B177" s="142" t="s">
        <v>180</v>
      </c>
      <c r="C177" s="143">
        <v>34202810.450000003</v>
      </c>
      <c r="D177" s="143"/>
      <c r="E177" s="143">
        <v>34202810.450000003</v>
      </c>
      <c r="F177" s="143">
        <v>38333929.469999999</v>
      </c>
      <c r="G177" s="143"/>
      <c r="H177" s="143">
        <v>38333929.469999999</v>
      </c>
      <c r="I177" s="143">
        <f>(Taulukko2[[#This Row],[Sote-nettokustannus TP2021 (oikaisut huomioitu)]]+Taulukko2[[#This Row],[Sote-nettokustannus TP2022 (oikaisut huomioitu)]])/2</f>
        <v>36268369.960000001</v>
      </c>
      <c r="J177" s="146">
        <f t="shared" si="11"/>
        <v>37567599.81481865</v>
      </c>
      <c r="K177" s="143">
        <v>810087.14999999991</v>
      </c>
      <c r="L177" s="143">
        <v>912754.73</v>
      </c>
      <c r="M177" s="143">
        <f t="shared" si="12"/>
        <v>861420.94</v>
      </c>
      <c r="N177" s="146">
        <f t="shared" si="13"/>
        <v>884011.99394743808</v>
      </c>
      <c r="O177" s="147">
        <f t="shared" si="10"/>
        <v>38451611.808766089</v>
      </c>
    </row>
    <row r="178" spans="1:15" ht="15" x14ac:dyDescent="0.25">
      <c r="A178" s="142">
        <v>578</v>
      </c>
      <c r="B178" s="142" t="s">
        <v>181</v>
      </c>
      <c r="C178" s="143">
        <v>16571766.309999997</v>
      </c>
      <c r="D178" s="143">
        <v>-15726.019751526983</v>
      </c>
      <c r="E178" s="143">
        <v>16556040.29024847</v>
      </c>
      <c r="F178" s="143">
        <v>16066307.619999999</v>
      </c>
      <c r="G178" s="143">
        <v>37659.274180050008</v>
      </c>
      <c r="H178" s="143">
        <v>16103966.894180048</v>
      </c>
      <c r="I178" s="143">
        <f>(Taulukko2[[#This Row],[Sote-nettokustannus TP2021 (oikaisut huomioitu)]]+Taulukko2[[#This Row],[Sote-nettokustannus TP2022 (oikaisut huomioitu)]])/2</f>
        <v>16330003.59221426</v>
      </c>
      <c r="J178" s="146">
        <f t="shared" si="11"/>
        <v>16914987.924835216</v>
      </c>
      <c r="K178" s="143">
        <v>504979.1</v>
      </c>
      <c r="L178" s="143">
        <v>502186.19</v>
      </c>
      <c r="M178" s="143">
        <f t="shared" si="12"/>
        <v>503582.64500000002</v>
      </c>
      <c r="N178" s="146">
        <f t="shared" si="13"/>
        <v>516789.26927847252</v>
      </c>
      <c r="O178" s="147">
        <f t="shared" si="10"/>
        <v>17431777.19411369</v>
      </c>
    </row>
    <row r="179" spans="1:15" ht="15" x14ac:dyDescent="0.25">
      <c r="A179" s="142">
        <v>580</v>
      </c>
      <c r="B179" s="142" t="s">
        <v>182</v>
      </c>
      <c r="C179" s="143">
        <v>23648813.080000002</v>
      </c>
      <c r="D179" s="143">
        <v>-38305.93</v>
      </c>
      <c r="E179" s="143">
        <v>23610507.150000002</v>
      </c>
      <c r="F179" s="143">
        <v>24766762.98</v>
      </c>
      <c r="G179" s="143">
        <v>-1768.16</v>
      </c>
      <c r="H179" s="143">
        <v>24764994.82</v>
      </c>
      <c r="I179" s="143">
        <f>(Taulukko2[[#This Row],[Sote-nettokustannus TP2021 (oikaisut huomioitu)]]+Taulukko2[[#This Row],[Sote-nettokustannus TP2022 (oikaisut huomioitu)]])/2</f>
        <v>24187750.984999999</v>
      </c>
      <c r="J179" s="146">
        <f t="shared" si="11"/>
        <v>25054220.810781807</v>
      </c>
      <c r="K179" s="143">
        <v>535557.91</v>
      </c>
      <c r="L179" s="143">
        <v>554174.54</v>
      </c>
      <c r="M179" s="143">
        <f t="shared" si="12"/>
        <v>544866.22500000009</v>
      </c>
      <c r="N179" s="146">
        <f t="shared" si="13"/>
        <v>559155.52505243663</v>
      </c>
      <c r="O179" s="147">
        <f t="shared" si="10"/>
        <v>25613376.335834242</v>
      </c>
    </row>
    <row r="180" spans="1:15" ht="15" x14ac:dyDescent="0.25">
      <c r="A180" s="142">
        <v>581</v>
      </c>
      <c r="B180" s="142" t="s">
        <v>183</v>
      </c>
      <c r="C180" s="143">
        <v>28296959.150000006</v>
      </c>
      <c r="D180" s="143"/>
      <c r="E180" s="143">
        <v>28296959.150000006</v>
      </c>
      <c r="F180" s="143">
        <v>31841257.739999998</v>
      </c>
      <c r="G180" s="143"/>
      <c r="H180" s="143">
        <v>31841257.739999998</v>
      </c>
      <c r="I180" s="143">
        <f>(Taulukko2[[#This Row],[Sote-nettokustannus TP2021 (oikaisut huomioitu)]]+Taulukko2[[#This Row],[Sote-nettokustannus TP2022 (oikaisut huomioitu)]])/2</f>
        <v>30069108.445</v>
      </c>
      <c r="J180" s="146">
        <f t="shared" si="11"/>
        <v>31146264.199245643</v>
      </c>
      <c r="K180" s="143">
        <v>493632.54</v>
      </c>
      <c r="L180" s="143">
        <v>500747.04</v>
      </c>
      <c r="M180" s="143">
        <f t="shared" si="12"/>
        <v>497189.79</v>
      </c>
      <c r="N180" s="146">
        <f t="shared" si="13"/>
        <v>510228.75950543757</v>
      </c>
      <c r="O180" s="147">
        <f t="shared" si="10"/>
        <v>31656492.958751079</v>
      </c>
    </row>
    <row r="181" spans="1:15" ht="15" x14ac:dyDescent="0.25">
      <c r="A181" s="142">
        <v>583</v>
      </c>
      <c r="B181" s="142" t="s">
        <v>184</v>
      </c>
      <c r="C181" s="143">
        <v>5992599</v>
      </c>
      <c r="D181" s="143"/>
      <c r="E181" s="143">
        <v>5992599</v>
      </c>
      <c r="F181" s="143">
        <v>6116512.4299999997</v>
      </c>
      <c r="G181" s="143"/>
      <c r="H181" s="143">
        <v>6116512.4299999997</v>
      </c>
      <c r="I181" s="143">
        <f>(Taulukko2[[#This Row],[Sote-nettokustannus TP2021 (oikaisut huomioitu)]]+Taulukko2[[#This Row],[Sote-nettokustannus TP2022 (oikaisut huomioitu)]])/2</f>
        <v>6054555.7149999999</v>
      </c>
      <c r="J181" s="146">
        <f t="shared" si="11"/>
        <v>6271446.0674273772</v>
      </c>
      <c r="K181" s="143">
        <v>202971</v>
      </c>
      <c r="L181" s="143">
        <v>216099.61</v>
      </c>
      <c r="M181" s="143">
        <f t="shared" si="12"/>
        <v>209535.30499999999</v>
      </c>
      <c r="N181" s="146">
        <f t="shared" si="13"/>
        <v>215030.43886469092</v>
      </c>
      <c r="O181" s="147">
        <f t="shared" si="10"/>
        <v>6486476.5062920684</v>
      </c>
    </row>
    <row r="182" spans="1:15" ht="15" x14ac:dyDescent="0.25">
      <c r="A182" s="142">
        <v>584</v>
      </c>
      <c r="B182" s="142" t="s">
        <v>185</v>
      </c>
      <c r="C182" s="143">
        <v>11260131.07</v>
      </c>
      <c r="D182" s="143"/>
      <c r="E182" s="143">
        <v>11260131.07</v>
      </c>
      <c r="F182" s="143">
        <v>12127898.359999999</v>
      </c>
      <c r="G182" s="143"/>
      <c r="H182" s="143">
        <v>12127898.359999999</v>
      </c>
      <c r="I182" s="143">
        <f>(Taulukko2[[#This Row],[Sote-nettokustannus TP2021 (oikaisut huomioitu)]]+Taulukko2[[#This Row],[Sote-nettokustannus TP2022 (oikaisut huomioitu)]])/2</f>
        <v>11694014.715</v>
      </c>
      <c r="J182" s="146">
        <f t="shared" si="11"/>
        <v>12112925.547143079</v>
      </c>
      <c r="K182" s="143">
        <v>346170.32999999996</v>
      </c>
      <c r="L182" s="143">
        <v>372842.31</v>
      </c>
      <c r="M182" s="143">
        <f t="shared" si="12"/>
        <v>359506.31999999995</v>
      </c>
      <c r="N182" s="146">
        <f t="shared" si="13"/>
        <v>368934.49418574112</v>
      </c>
      <c r="O182" s="147">
        <f t="shared" si="10"/>
        <v>12481860.041328821</v>
      </c>
    </row>
    <row r="183" spans="1:15" ht="15" x14ac:dyDescent="0.25">
      <c r="A183" s="142">
        <v>588</v>
      </c>
      <c r="B183" s="142" t="s">
        <v>186</v>
      </c>
      <c r="C183" s="143">
        <v>9311979.0800000001</v>
      </c>
      <c r="D183" s="143">
        <v>136891.76</v>
      </c>
      <c r="E183" s="143">
        <v>9448870.8399999999</v>
      </c>
      <c r="F183" s="143">
        <v>9577926.2200000007</v>
      </c>
      <c r="G183" s="143">
        <v>-143605.13</v>
      </c>
      <c r="H183" s="143">
        <v>9434321.0899999999</v>
      </c>
      <c r="I183" s="143">
        <f>(Taulukko2[[#This Row],[Sote-nettokustannus TP2021 (oikaisut huomioitu)]]+Taulukko2[[#This Row],[Sote-nettokustannus TP2022 (oikaisut huomioitu)]])/2</f>
        <v>9441595.9649999999</v>
      </c>
      <c r="J183" s="146">
        <f t="shared" si="11"/>
        <v>9779819.1431685332</v>
      </c>
      <c r="K183" s="143">
        <v>155084.85</v>
      </c>
      <c r="L183" s="143">
        <v>166369.06</v>
      </c>
      <c r="M183" s="143">
        <f t="shared" si="12"/>
        <v>160726.95500000002</v>
      </c>
      <c r="N183" s="146">
        <f t="shared" si="13"/>
        <v>164942.07346602253</v>
      </c>
      <c r="O183" s="147">
        <f t="shared" si="10"/>
        <v>9944761.2166345567</v>
      </c>
    </row>
    <row r="184" spans="1:15" ht="15" x14ac:dyDescent="0.25">
      <c r="A184" s="142">
        <v>592</v>
      </c>
      <c r="B184" s="142" t="s">
        <v>187</v>
      </c>
      <c r="C184" s="143">
        <v>13670920.51</v>
      </c>
      <c r="D184" s="143"/>
      <c r="E184" s="143">
        <v>13670920.51</v>
      </c>
      <c r="F184" s="143">
        <v>14881523.369999999</v>
      </c>
      <c r="G184" s="143"/>
      <c r="H184" s="143">
        <v>14881523.369999999</v>
      </c>
      <c r="I184" s="143">
        <f>(Taulukko2[[#This Row],[Sote-nettokustannus TP2021 (oikaisut huomioitu)]]+Taulukko2[[#This Row],[Sote-nettokustannus TP2022 (oikaisut huomioitu)]])/2</f>
        <v>14276221.939999999</v>
      </c>
      <c r="J184" s="146">
        <f t="shared" si="11"/>
        <v>14787634.329884671</v>
      </c>
      <c r="K184" s="143">
        <v>346796.04</v>
      </c>
      <c r="L184" s="143">
        <v>362788.62</v>
      </c>
      <c r="M184" s="143">
        <f t="shared" si="12"/>
        <v>354792.32999999996</v>
      </c>
      <c r="N184" s="146">
        <f t="shared" si="13"/>
        <v>364096.87821212871</v>
      </c>
      <c r="O184" s="147">
        <f t="shared" si="10"/>
        <v>15151731.208096799</v>
      </c>
    </row>
    <row r="185" spans="1:15" ht="15" x14ac:dyDescent="0.25">
      <c r="A185" s="142">
        <v>593</v>
      </c>
      <c r="B185" s="142" t="s">
        <v>188</v>
      </c>
      <c r="C185" s="143">
        <v>80195188.690000013</v>
      </c>
      <c r="D185" s="143">
        <v>570567.89999999991</v>
      </c>
      <c r="E185" s="143">
        <v>80765756.590000018</v>
      </c>
      <c r="F185" s="143">
        <v>89729005.890000001</v>
      </c>
      <c r="G185" s="143">
        <v>-882209.49</v>
      </c>
      <c r="H185" s="143">
        <v>88846796.400000006</v>
      </c>
      <c r="I185" s="143">
        <f>(Taulukko2[[#This Row],[Sote-nettokustannus TP2021 (oikaisut huomioitu)]]+Taulukko2[[#This Row],[Sote-nettokustannus TP2022 (oikaisut huomioitu)]])/2</f>
        <v>84806276.495000005</v>
      </c>
      <c r="J185" s="146">
        <f t="shared" si="11"/>
        <v>87844263.766548976</v>
      </c>
      <c r="K185" s="143">
        <v>1536632.29</v>
      </c>
      <c r="L185" s="143">
        <v>1734042.83</v>
      </c>
      <c r="M185" s="143">
        <f t="shared" si="12"/>
        <v>1635337.56</v>
      </c>
      <c r="N185" s="146">
        <f t="shared" si="13"/>
        <v>1678224.8376650077</v>
      </c>
      <c r="O185" s="147">
        <f t="shared" si="10"/>
        <v>89522488.604213983</v>
      </c>
    </row>
    <row r="186" spans="1:15" ht="15" x14ac:dyDescent="0.25">
      <c r="A186" s="142">
        <v>595</v>
      </c>
      <c r="B186" s="142" t="s">
        <v>189</v>
      </c>
      <c r="C186" s="143">
        <v>22012982.809999999</v>
      </c>
      <c r="D186" s="143"/>
      <c r="E186" s="143">
        <v>22012982.809999999</v>
      </c>
      <c r="F186" s="143">
        <v>23627891.75</v>
      </c>
      <c r="G186" s="143"/>
      <c r="H186" s="143">
        <v>23627891.75</v>
      </c>
      <c r="I186" s="143">
        <f>(Taulukko2[[#This Row],[Sote-nettokustannus TP2021 (oikaisut huomioitu)]]+Taulukko2[[#This Row],[Sote-nettokustannus TP2022 (oikaisut huomioitu)]])/2</f>
        <v>22820437.280000001</v>
      </c>
      <c r="J186" s="146">
        <f t="shared" si="11"/>
        <v>23637926.277903467</v>
      </c>
      <c r="K186" s="143">
        <v>426731.29</v>
      </c>
      <c r="L186" s="143">
        <v>522513.4</v>
      </c>
      <c r="M186" s="143">
        <f t="shared" si="12"/>
        <v>474622.34499999997</v>
      </c>
      <c r="N186" s="146">
        <f t="shared" si="13"/>
        <v>487069.47566825902</v>
      </c>
      <c r="O186" s="147">
        <f t="shared" si="10"/>
        <v>24124995.753571726</v>
      </c>
    </row>
    <row r="187" spans="1:15" ht="15" x14ac:dyDescent="0.25">
      <c r="A187" s="142">
        <v>598</v>
      </c>
      <c r="B187" s="142" t="s">
        <v>190</v>
      </c>
      <c r="C187" s="143">
        <v>85192443</v>
      </c>
      <c r="D187" s="143"/>
      <c r="E187" s="143">
        <v>85192443</v>
      </c>
      <c r="F187" s="143">
        <v>88084019</v>
      </c>
      <c r="G187" s="143"/>
      <c r="H187" s="143">
        <v>88084019</v>
      </c>
      <c r="I187" s="143">
        <f>(Taulukko2[[#This Row],[Sote-nettokustannus TP2021 (oikaisut huomioitu)]]+Taulukko2[[#This Row],[Sote-nettokustannus TP2022 (oikaisut huomioitu)]])/2</f>
        <v>86638231</v>
      </c>
      <c r="J187" s="146">
        <f t="shared" si="11"/>
        <v>89741843.773555025</v>
      </c>
      <c r="K187" s="143">
        <v>2489919</v>
      </c>
      <c r="L187" s="143">
        <v>2478293</v>
      </c>
      <c r="M187" s="143">
        <f t="shared" si="12"/>
        <v>2484106</v>
      </c>
      <c r="N187" s="146">
        <f t="shared" si="13"/>
        <v>2549252.5155434399</v>
      </c>
      <c r="O187" s="147">
        <f t="shared" si="10"/>
        <v>92291096.289098471</v>
      </c>
    </row>
    <row r="188" spans="1:15" ht="15" x14ac:dyDescent="0.25">
      <c r="A188" s="142">
        <v>599</v>
      </c>
      <c r="B188" s="142" t="s">
        <v>191</v>
      </c>
      <c r="C188" s="143">
        <v>36195760.909999996</v>
      </c>
      <c r="D188" s="143"/>
      <c r="E188" s="143">
        <v>36195760.909999996</v>
      </c>
      <c r="F188" s="143">
        <v>38996754.25</v>
      </c>
      <c r="G188" s="143"/>
      <c r="H188" s="143">
        <v>38996754.25</v>
      </c>
      <c r="I188" s="143">
        <f>(Taulukko2[[#This Row],[Sote-nettokustannus TP2021 (oikaisut huomioitu)]]+Taulukko2[[#This Row],[Sote-nettokustannus TP2022 (oikaisut huomioitu)]])/2</f>
        <v>37596257.579999998</v>
      </c>
      <c r="J188" s="146">
        <f t="shared" si="11"/>
        <v>38943055.915057793</v>
      </c>
      <c r="K188" s="143">
        <v>850662.87</v>
      </c>
      <c r="L188" s="143">
        <v>883699.46</v>
      </c>
      <c r="M188" s="143">
        <f t="shared" si="12"/>
        <v>867181.16500000004</v>
      </c>
      <c r="N188" s="146">
        <f t="shared" si="13"/>
        <v>889923.28278589598</v>
      </c>
      <c r="O188" s="147">
        <f t="shared" si="10"/>
        <v>39832979.197843686</v>
      </c>
    </row>
    <row r="189" spans="1:15" ht="15" x14ac:dyDescent="0.25">
      <c r="A189" s="142">
        <v>601</v>
      </c>
      <c r="B189" s="142" t="s">
        <v>192</v>
      </c>
      <c r="C189" s="143">
        <v>18305290.16</v>
      </c>
      <c r="D189" s="143">
        <v>432036</v>
      </c>
      <c r="E189" s="143">
        <v>18737326.16</v>
      </c>
      <c r="F189" s="143">
        <v>20811514.289999999</v>
      </c>
      <c r="G189" s="143">
        <v>-679685</v>
      </c>
      <c r="H189" s="143">
        <v>20131829.289999999</v>
      </c>
      <c r="I189" s="143">
        <f>(Taulukko2[[#This Row],[Sote-nettokustannus TP2021 (oikaisut huomioitu)]]+Taulukko2[[#This Row],[Sote-nettokustannus TP2022 (oikaisut huomioitu)]])/2</f>
        <v>19434577.725000001</v>
      </c>
      <c r="J189" s="146">
        <f t="shared" si="11"/>
        <v>20130776.192809876</v>
      </c>
      <c r="K189" s="143">
        <v>430830.69999999995</v>
      </c>
      <c r="L189" s="143">
        <v>374926.45</v>
      </c>
      <c r="M189" s="143">
        <f t="shared" si="12"/>
        <v>402878.57499999995</v>
      </c>
      <c r="N189" s="146">
        <f t="shared" si="13"/>
        <v>413444.20116424432</v>
      </c>
      <c r="O189" s="147">
        <f t="shared" si="10"/>
        <v>20544220.393974122</v>
      </c>
    </row>
    <row r="190" spans="1:15" ht="15" x14ac:dyDescent="0.25">
      <c r="A190" s="142">
        <v>604</v>
      </c>
      <c r="B190" s="142" t="s">
        <v>193</v>
      </c>
      <c r="C190" s="143">
        <v>58370941.330000013</v>
      </c>
      <c r="D190" s="143"/>
      <c r="E190" s="143">
        <v>58370941.330000013</v>
      </c>
      <c r="F190" s="143">
        <v>63822683.020000003</v>
      </c>
      <c r="G190" s="143"/>
      <c r="H190" s="143">
        <v>63822683.020000003</v>
      </c>
      <c r="I190" s="143">
        <f>(Taulukko2[[#This Row],[Sote-nettokustannus TP2021 (oikaisut huomioitu)]]+Taulukko2[[#This Row],[Sote-nettokustannus TP2022 (oikaisut huomioitu)]])/2</f>
        <v>61096812.175000012</v>
      </c>
      <c r="J190" s="146">
        <f t="shared" si="11"/>
        <v>63285463.126216017</v>
      </c>
      <c r="K190" s="143">
        <v>1520813.85</v>
      </c>
      <c r="L190" s="143">
        <v>1599540.31</v>
      </c>
      <c r="M190" s="143">
        <f t="shared" si="12"/>
        <v>1560177.08</v>
      </c>
      <c r="N190" s="146">
        <f t="shared" si="13"/>
        <v>1601093.2487918064</v>
      </c>
      <c r="O190" s="147">
        <f t="shared" si="10"/>
        <v>64886556.375007823</v>
      </c>
    </row>
    <row r="191" spans="1:15" ht="15" x14ac:dyDescent="0.25">
      <c r="A191" s="142">
        <v>607</v>
      </c>
      <c r="B191" s="142" t="s">
        <v>194</v>
      </c>
      <c r="C191" s="143">
        <v>18998753.550000001</v>
      </c>
      <c r="D191" s="143">
        <v>213349.98029965931</v>
      </c>
      <c r="E191" s="143">
        <v>19212103.53029966</v>
      </c>
      <c r="F191" s="143">
        <v>20278407.559999999</v>
      </c>
      <c r="G191" s="143">
        <v>451631.50387314567</v>
      </c>
      <c r="H191" s="143">
        <v>20730039.063873146</v>
      </c>
      <c r="I191" s="143">
        <f>(Taulukko2[[#This Row],[Sote-nettokustannus TP2021 (oikaisut huomioitu)]]+Taulukko2[[#This Row],[Sote-nettokustannus TP2022 (oikaisut huomioitu)]])/2</f>
        <v>19971071.297086403</v>
      </c>
      <c r="J191" s="146">
        <f t="shared" si="11"/>
        <v>20686488.397179492</v>
      </c>
      <c r="K191" s="143">
        <v>361848</v>
      </c>
      <c r="L191" s="143">
        <v>395184</v>
      </c>
      <c r="M191" s="143">
        <f t="shared" si="12"/>
        <v>378516</v>
      </c>
      <c r="N191" s="146">
        <f t="shared" si="13"/>
        <v>388442.70943890506</v>
      </c>
      <c r="O191" s="147">
        <f t="shared" si="10"/>
        <v>21074931.106618397</v>
      </c>
    </row>
    <row r="192" spans="1:15" ht="15" x14ac:dyDescent="0.25">
      <c r="A192" s="142">
        <v>608</v>
      </c>
      <c r="B192" s="142" t="s">
        <v>195</v>
      </c>
      <c r="C192" s="143">
        <v>9268689.4699999988</v>
      </c>
      <c r="D192" s="143"/>
      <c r="E192" s="143">
        <v>9268689.4699999988</v>
      </c>
      <c r="F192" s="143">
        <v>9339986.4499999993</v>
      </c>
      <c r="G192" s="143"/>
      <c r="H192" s="143">
        <v>9339986.4499999993</v>
      </c>
      <c r="I192" s="143">
        <f>(Taulukko2[[#This Row],[Sote-nettokustannus TP2021 (oikaisut huomioitu)]]+Taulukko2[[#This Row],[Sote-nettokustannus TP2022 (oikaisut huomioitu)]])/2</f>
        <v>9304337.959999999</v>
      </c>
      <c r="J192" s="146">
        <f t="shared" si="11"/>
        <v>9637644.1899267025</v>
      </c>
      <c r="K192" s="143">
        <v>276977.82</v>
      </c>
      <c r="L192" s="143">
        <v>283188.47999999998</v>
      </c>
      <c r="M192" s="143">
        <f t="shared" si="12"/>
        <v>280083.15000000002</v>
      </c>
      <c r="N192" s="146">
        <f t="shared" si="13"/>
        <v>287428.42483325215</v>
      </c>
      <c r="O192" s="147">
        <f t="shared" si="10"/>
        <v>9925072.6147599556</v>
      </c>
    </row>
    <row r="193" spans="1:15" ht="15" x14ac:dyDescent="0.25">
      <c r="A193" s="142">
        <v>609</v>
      </c>
      <c r="B193" s="142" t="s">
        <v>196</v>
      </c>
      <c r="C193" s="143">
        <v>330955061.59999996</v>
      </c>
      <c r="D193" s="143"/>
      <c r="E193" s="143">
        <v>330955061.59999996</v>
      </c>
      <c r="F193" s="143">
        <v>353875049.58999997</v>
      </c>
      <c r="G193" s="143"/>
      <c r="H193" s="143">
        <v>353875049.58999997</v>
      </c>
      <c r="I193" s="143">
        <f>(Taulukko2[[#This Row],[Sote-nettokustannus TP2021 (oikaisut huomioitu)]]+Taulukko2[[#This Row],[Sote-nettokustannus TP2022 (oikaisut huomioitu)]])/2</f>
        <v>342415055.59499997</v>
      </c>
      <c r="J193" s="146">
        <f t="shared" si="11"/>
        <v>354681277.19412512</v>
      </c>
      <c r="K193" s="143">
        <v>7418344.8100000024</v>
      </c>
      <c r="L193" s="143">
        <v>7503807.4400000004</v>
      </c>
      <c r="M193" s="143">
        <f t="shared" si="12"/>
        <v>7461076.1250000019</v>
      </c>
      <c r="N193" s="146">
        <f t="shared" si="13"/>
        <v>7656745.3564048214</v>
      </c>
      <c r="O193" s="147">
        <f t="shared" si="10"/>
        <v>362338022.55052996</v>
      </c>
    </row>
    <row r="194" spans="1:15" ht="15" x14ac:dyDescent="0.25">
      <c r="A194" s="142">
        <v>611</v>
      </c>
      <c r="B194" s="142" t="s">
        <v>197</v>
      </c>
      <c r="C194" s="143">
        <v>13451202.870000001</v>
      </c>
      <c r="D194" s="143"/>
      <c r="E194" s="143">
        <v>13451202.870000001</v>
      </c>
      <c r="F194" s="143">
        <v>15242214.380000001</v>
      </c>
      <c r="G194" s="143"/>
      <c r="H194" s="143">
        <v>15242214.380000001</v>
      </c>
      <c r="I194" s="143">
        <f>(Taulukko2[[#This Row],[Sote-nettokustannus TP2021 (oikaisut huomioitu)]]+Taulukko2[[#This Row],[Sote-nettokustannus TP2022 (oikaisut huomioitu)]])/2</f>
        <v>14346708.625</v>
      </c>
      <c r="J194" s="146">
        <f t="shared" si="11"/>
        <v>14860646.036153072</v>
      </c>
      <c r="K194" s="143">
        <v>406350.26</v>
      </c>
      <c r="L194" s="143">
        <v>352906.35</v>
      </c>
      <c r="M194" s="143">
        <f t="shared" si="12"/>
        <v>379628.30499999999</v>
      </c>
      <c r="N194" s="146">
        <f t="shared" si="13"/>
        <v>389584.1850117275</v>
      </c>
      <c r="O194" s="147">
        <f t="shared" si="10"/>
        <v>15250230.2211648</v>
      </c>
    </row>
    <row r="195" spans="1:15" ht="15" x14ac:dyDescent="0.25">
      <c r="A195" s="142">
        <v>614</v>
      </c>
      <c r="B195" s="142" t="s">
        <v>198</v>
      </c>
      <c r="C195" s="143">
        <v>19093403.779999997</v>
      </c>
      <c r="D195" s="143"/>
      <c r="E195" s="143">
        <v>19093403.779999997</v>
      </c>
      <c r="F195" s="143">
        <v>20066840.140000001</v>
      </c>
      <c r="G195" s="143"/>
      <c r="H195" s="143">
        <v>20066840.140000001</v>
      </c>
      <c r="I195" s="143">
        <f>(Taulukko2[[#This Row],[Sote-nettokustannus TP2021 (oikaisut huomioitu)]]+Taulukko2[[#This Row],[Sote-nettokustannus TP2022 (oikaisut huomioitu)]])/2</f>
        <v>19580121.960000001</v>
      </c>
      <c r="J195" s="146">
        <f t="shared" si="11"/>
        <v>20281534.210935976</v>
      </c>
      <c r="K195" s="143">
        <v>379263</v>
      </c>
      <c r="L195" s="143">
        <v>430602.5</v>
      </c>
      <c r="M195" s="143">
        <f t="shared" si="12"/>
        <v>404932.75</v>
      </c>
      <c r="N195" s="146">
        <f t="shared" si="13"/>
        <v>415552.24759467709</v>
      </c>
      <c r="O195" s="147">
        <f t="shared" si="10"/>
        <v>20697086.458530653</v>
      </c>
    </row>
    <row r="196" spans="1:15" ht="15" x14ac:dyDescent="0.25">
      <c r="A196" s="142">
        <v>615</v>
      </c>
      <c r="B196" s="142" t="s">
        <v>199</v>
      </c>
      <c r="C196" s="143">
        <v>35747355.090000011</v>
      </c>
      <c r="D196" s="143">
        <v>-54928.083000000006</v>
      </c>
      <c r="E196" s="143">
        <v>35692427.007000014</v>
      </c>
      <c r="F196" s="143">
        <v>36161368.590000004</v>
      </c>
      <c r="G196" s="143">
        <v>613945.72428000008</v>
      </c>
      <c r="H196" s="143">
        <v>36775314.314280003</v>
      </c>
      <c r="I196" s="143">
        <f>(Taulukko2[[#This Row],[Sote-nettokustannus TP2021 (oikaisut huomioitu)]]+Taulukko2[[#This Row],[Sote-nettokustannus TP2022 (oikaisut huomioitu)]])/2</f>
        <v>36233870.660640009</v>
      </c>
      <c r="J196" s="146">
        <f t="shared" si="11"/>
        <v>37531864.658436462</v>
      </c>
      <c r="K196" s="143">
        <v>553065.31000000006</v>
      </c>
      <c r="L196" s="143">
        <v>551350.48</v>
      </c>
      <c r="M196" s="143">
        <f t="shared" si="12"/>
        <v>552207.89500000002</v>
      </c>
      <c r="N196" s="146">
        <f t="shared" si="13"/>
        <v>566689.73281804309</v>
      </c>
      <c r="O196" s="147">
        <f t="shared" si="10"/>
        <v>38098554.391254507</v>
      </c>
    </row>
    <row r="197" spans="1:15" ht="15" x14ac:dyDescent="0.25">
      <c r="A197" s="142">
        <v>616</v>
      </c>
      <c r="B197" s="142" t="s">
        <v>200</v>
      </c>
      <c r="C197" s="143">
        <v>6678799.3599999994</v>
      </c>
      <c r="D197" s="143">
        <v>1897.3856088079999</v>
      </c>
      <c r="E197" s="143">
        <v>6680696.7456088075</v>
      </c>
      <c r="F197" s="143">
        <v>7007020.7800000003</v>
      </c>
      <c r="G197" s="143">
        <v>190593.61728599999</v>
      </c>
      <c r="H197" s="143">
        <v>7197614.3972860007</v>
      </c>
      <c r="I197" s="143">
        <f>(Taulukko2[[#This Row],[Sote-nettokustannus TP2021 (oikaisut huomioitu)]]+Taulukko2[[#This Row],[Sote-nettokustannus TP2022 (oikaisut huomioitu)]])/2</f>
        <v>6939155.5714474041</v>
      </c>
      <c r="J197" s="146">
        <f t="shared" si="11"/>
        <v>7187734.6527680932</v>
      </c>
      <c r="K197" s="143">
        <v>221228.05000000002</v>
      </c>
      <c r="L197" s="143">
        <v>192763.78</v>
      </c>
      <c r="M197" s="143">
        <f t="shared" si="12"/>
        <v>206995.91500000001</v>
      </c>
      <c r="N197" s="146">
        <f t="shared" si="13"/>
        <v>212424.45250764905</v>
      </c>
      <c r="O197" s="147">
        <f t="shared" ref="O197:O260" si="14">N197+J197</f>
        <v>7400159.1052757418</v>
      </c>
    </row>
    <row r="198" spans="1:15" ht="15" x14ac:dyDescent="0.25">
      <c r="A198" s="142">
        <v>619</v>
      </c>
      <c r="B198" s="142" t="s">
        <v>201</v>
      </c>
      <c r="C198" s="143">
        <v>12769056.77</v>
      </c>
      <c r="D198" s="143">
        <v>-129931.86923999999</v>
      </c>
      <c r="E198" s="143">
        <v>12639124.900759999</v>
      </c>
      <c r="F198" s="143">
        <v>12331008.539999999</v>
      </c>
      <c r="G198" s="143">
        <v>211003.88741999998</v>
      </c>
      <c r="H198" s="143">
        <v>12542012.42742</v>
      </c>
      <c r="I198" s="143">
        <f>(Taulukko2[[#This Row],[Sote-nettokustannus TP2021 (oikaisut huomioitu)]]+Taulukko2[[#This Row],[Sote-nettokustannus TP2022 (oikaisut huomioitu)]])/2</f>
        <v>12590568.66409</v>
      </c>
      <c r="J198" s="146">
        <f t="shared" ref="J198:J261" si="15">(I198/$I$4)*$H$4</f>
        <v>13041596.452644352</v>
      </c>
      <c r="K198" s="143">
        <v>217505.45</v>
      </c>
      <c r="L198" s="143">
        <v>226345.5</v>
      </c>
      <c r="M198" s="143">
        <f t="shared" ref="M198:M261" si="16">AVERAGE(K198:L198)</f>
        <v>221925.47500000001</v>
      </c>
      <c r="N198" s="146">
        <f t="shared" ref="N198:N261" si="17">(M198/$M$4)*$L$4</f>
        <v>227745.54524119454</v>
      </c>
      <c r="O198" s="147">
        <f t="shared" si="14"/>
        <v>13269341.997885546</v>
      </c>
    </row>
    <row r="199" spans="1:15" ht="15" x14ac:dyDescent="0.25">
      <c r="A199" s="142">
        <v>620</v>
      </c>
      <c r="B199" s="142" t="s">
        <v>202</v>
      </c>
      <c r="C199" s="143">
        <v>15199925.350000001</v>
      </c>
      <c r="D199" s="143"/>
      <c r="E199" s="143">
        <v>15199925.350000001</v>
      </c>
      <c r="F199" s="143">
        <v>15311153.52</v>
      </c>
      <c r="G199" s="143"/>
      <c r="H199" s="143">
        <v>15311153.52</v>
      </c>
      <c r="I199" s="143">
        <f>(Taulukko2[[#This Row],[Sote-nettokustannus TP2021 (oikaisut huomioitu)]]+Taulukko2[[#This Row],[Sote-nettokustannus TP2022 (oikaisut huomioitu)]])/2</f>
        <v>15255539.435000001</v>
      </c>
      <c r="J199" s="146">
        <f t="shared" si="15"/>
        <v>15802033.592503496</v>
      </c>
      <c r="K199" s="143">
        <v>345872.8</v>
      </c>
      <c r="L199" s="143">
        <v>341943.78</v>
      </c>
      <c r="M199" s="143">
        <f t="shared" si="16"/>
        <v>343908.29000000004</v>
      </c>
      <c r="N199" s="146">
        <f t="shared" si="17"/>
        <v>352927.40060156165</v>
      </c>
      <c r="O199" s="147">
        <f t="shared" si="14"/>
        <v>16154960.993105058</v>
      </c>
    </row>
    <row r="200" spans="1:15" ht="15" x14ac:dyDescent="0.25">
      <c r="A200" s="142">
        <v>623</v>
      </c>
      <c r="B200" s="142" t="s">
        <v>203</v>
      </c>
      <c r="C200" s="143">
        <v>11037413.539999997</v>
      </c>
      <c r="D200" s="143">
        <v>117107.98</v>
      </c>
      <c r="E200" s="143">
        <v>11154521.519999998</v>
      </c>
      <c r="F200" s="143">
        <v>11623525.32</v>
      </c>
      <c r="G200" s="143">
        <v>-181071.83</v>
      </c>
      <c r="H200" s="143">
        <v>11442453.49</v>
      </c>
      <c r="I200" s="143">
        <f>(Taulukko2[[#This Row],[Sote-nettokustannus TP2021 (oikaisut huomioitu)]]+Taulukko2[[#This Row],[Sote-nettokustannus TP2022 (oikaisut huomioitu)]])/2</f>
        <v>11298487.504999999</v>
      </c>
      <c r="J200" s="146">
        <f t="shared" si="15"/>
        <v>11703229.496354481</v>
      </c>
      <c r="K200" s="143">
        <v>218785.4</v>
      </c>
      <c r="L200" s="143">
        <v>243702.19</v>
      </c>
      <c r="M200" s="143">
        <f t="shared" si="16"/>
        <v>231243.79499999998</v>
      </c>
      <c r="N200" s="146">
        <f t="shared" si="17"/>
        <v>237308.24131802807</v>
      </c>
      <c r="O200" s="147">
        <f t="shared" si="14"/>
        <v>11940537.73767251</v>
      </c>
    </row>
    <row r="201" spans="1:15" ht="15" x14ac:dyDescent="0.25">
      <c r="A201" s="142">
        <v>624</v>
      </c>
      <c r="B201" s="142" t="s">
        <v>204</v>
      </c>
      <c r="C201" s="143">
        <v>17059542.119999997</v>
      </c>
      <c r="D201" s="143"/>
      <c r="E201" s="143">
        <v>17059542.119999997</v>
      </c>
      <c r="F201" s="143">
        <v>18933437.379999999</v>
      </c>
      <c r="G201" s="143"/>
      <c r="H201" s="143">
        <v>18933437.379999999</v>
      </c>
      <c r="I201" s="143">
        <f>(Taulukko2[[#This Row],[Sote-nettokustannus TP2021 (oikaisut huomioitu)]]+Taulukko2[[#This Row],[Sote-nettokustannus TP2022 (oikaisut huomioitu)]])/2</f>
        <v>17996489.75</v>
      </c>
      <c r="J201" s="146">
        <f t="shared" si="15"/>
        <v>18641172.066600528</v>
      </c>
      <c r="K201" s="143">
        <v>377775.58</v>
      </c>
      <c r="L201" s="143">
        <v>425411.63</v>
      </c>
      <c r="M201" s="143">
        <f t="shared" si="16"/>
        <v>401593.60499999998</v>
      </c>
      <c r="N201" s="146">
        <f t="shared" si="17"/>
        <v>412125.5323937097</v>
      </c>
      <c r="O201" s="147">
        <f t="shared" si="14"/>
        <v>19053297.598994236</v>
      </c>
    </row>
    <row r="202" spans="1:15" ht="15" x14ac:dyDescent="0.25">
      <c r="A202" s="142">
        <v>625</v>
      </c>
      <c r="B202" s="142" t="s">
        <v>205</v>
      </c>
      <c r="C202" s="143">
        <v>11595286.960000001</v>
      </c>
      <c r="D202" s="143">
        <v>-15693.738000000001</v>
      </c>
      <c r="E202" s="143">
        <v>11579593.222000001</v>
      </c>
      <c r="F202" s="143">
        <v>12864821.76</v>
      </c>
      <c r="G202" s="143">
        <v>175413.06408000001</v>
      </c>
      <c r="H202" s="143">
        <v>13040234.82408</v>
      </c>
      <c r="I202" s="143">
        <f>(Taulukko2[[#This Row],[Sote-nettokustannus TP2021 (oikaisut huomioitu)]]+Taulukko2[[#This Row],[Sote-nettokustannus TP2022 (oikaisut huomioitu)]])/2</f>
        <v>12309914.02304</v>
      </c>
      <c r="J202" s="146">
        <f t="shared" si="15"/>
        <v>12750888.012955271</v>
      </c>
      <c r="K202" s="143">
        <v>399008.27999999997</v>
      </c>
      <c r="L202" s="143">
        <v>573618.79</v>
      </c>
      <c r="M202" s="143">
        <f t="shared" si="16"/>
        <v>486313.53500000003</v>
      </c>
      <c r="N202" s="146">
        <f t="shared" si="17"/>
        <v>499067.27105911454</v>
      </c>
      <c r="O202" s="147">
        <f t="shared" si="14"/>
        <v>13249955.284014385</v>
      </c>
    </row>
    <row r="203" spans="1:15" ht="15" x14ac:dyDescent="0.25">
      <c r="A203" s="142">
        <v>626</v>
      </c>
      <c r="B203" s="142" t="s">
        <v>206</v>
      </c>
      <c r="C203" s="143">
        <v>27402101.249999993</v>
      </c>
      <c r="D203" s="143">
        <v>-41849.968000000001</v>
      </c>
      <c r="E203" s="143">
        <v>27360251.281999994</v>
      </c>
      <c r="F203" s="143">
        <v>27829098.09</v>
      </c>
      <c r="G203" s="143">
        <v>467768.17087999999</v>
      </c>
      <c r="H203" s="143">
        <v>28296866.260880001</v>
      </c>
      <c r="I203" s="143">
        <f>(Taulukko2[[#This Row],[Sote-nettokustannus TP2021 (oikaisut huomioitu)]]+Taulukko2[[#This Row],[Sote-nettokustannus TP2022 (oikaisut huomioitu)]])/2</f>
        <v>27828558.771439999</v>
      </c>
      <c r="J203" s="146">
        <f t="shared" si="15"/>
        <v>28825452.053721666</v>
      </c>
      <c r="K203" s="143">
        <v>600151.98</v>
      </c>
      <c r="L203" s="143">
        <v>624835.19999999995</v>
      </c>
      <c r="M203" s="143">
        <f t="shared" si="16"/>
        <v>612493.59</v>
      </c>
      <c r="N203" s="146">
        <f t="shared" si="17"/>
        <v>628556.44045050105</v>
      </c>
      <c r="O203" s="147">
        <f t="shared" si="14"/>
        <v>29454008.494172167</v>
      </c>
    </row>
    <row r="204" spans="1:15" ht="15" x14ac:dyDescent="0.25">
      <c r="A204" s="142">
        <v>630</v>
      </c>
      <c r="B204" s="142" t="s">
        <v>207</v>
      </c>
      <c r="C204" s="143">
        <v>6788443.9299999997</v>
      </c>
      <c r="D204" s="143">
        <v>-10462.492</v>
      </c>
      <c r="E204" s="143">
        <v>6777981.4380000001</v>
      </c>
      <c r="F204" s="143">
        <v>7085318.5599999996</v>
      </c>
      <c r="G204" s="143">
        <v>116942.04272</v>
      </c>
      <c r="H204" s="143">
        <v>7202260.6027199998</v>
      </c>
      <c r="I204" s="143">
        <f>(Taulukko2[[#This Row],[Sote-nettokustannus TP2021 (oikaisut huomioitu)]]+Taulukko2[[#This Row],[Sote-nettokustannus TP2022 (oikaisut huomioitu)]])/2</f>
        <v>6990121.0203600004</v>
      </c>
      <c r="J204" s="146">
        <f t="shared" si="15"/>
        <v>7240525.8201473448</v>
      </c>
      <c r="K204" s="143">
        <v>221869.27000000002</v>
      </c>
      <c r="L204" s="143">
        <v>302014</v>
      </c>
      <c r="M204" s="143">
        <f t="shared" si="16"/>
        <v>261941.63500000001</v>
      </c>
      <c r="N204" s="146">
        <f t="shared" si="17"/>
        <v>268811.14249927807</v>
      </c>
      <c r="O204" s="147">
        <f t="shared" si="14"/>
        <v>7509336.9626466231</v>
      </c>
    </row>
    <row r="205" spans="1:15" ht="15" x14ac:dyDescent="0.25">
      <c r="A205" s="142">
        <v>631</v>
      </c>
      <c r="B205" s="142" t="s">
        <v>208</v>
      </c>
      <c r="C205" s="143">
        <v>7049075.6699999999</v>
      </c>
      <c r="D205" s="143">
        <v>-72184.371799999994</v>
      </c>
      <c r="E205" s="143">
        <v>6976891.2982000001</v>
      </c>
      <c r="F205" s="143">
        <v>7984024.3499999996</v>
      </c>
      <c r="G205" s="143">
        <v>-416709.39435000002</v>
      </c>
      <c r="H205" s="143">
        <v>7567314.9556499999</v>
      </c>
      <c r="I205" s="143">
        <f>(Taulukko2[[#This Row],[Sote-nettokustannus TP2021 (oikaisut huomioitu)]]+Taulukko2[[#This Row],[Sote-nettokustannus TP2022 (oikaisut huomioitu)]])/2</f>
        <v>7272103.126925</v>
      </c>
      <c r="J205" s="146">
        <f t="shared" si="15"/>
        <v>7532609.2787107369</v>
      </c>
      <c r="K205" s="143">
        <v>164436.71</v>
      </c>
      <c r="L205" s="143">
        <v>182547.56</v>
      </c>
      <c r="M205" s="143">
        <f t="shared" si="16"/>
        <v>173492.13500000001</v>
      </c>
      <c r="N205" s="146">
        <f t="shared" si="17"/>
        <v>178042.02460593556</v>
      </c>
      <c r="O205" s="147">
        <f t="shared" si="14"/>
        <v>7710651.3033166723</v>
      </c>
    </row>
    <row r="206" spans="1:15" ht="15" x14ac:dyDescent="0.25">
      <c r="A206" s="142">
        <v>635</v>
      </c>
      <c r="B206" s="142" t="s">
        <v>209</v>
      </c>
      <c r="C206" s="143">
        <v>26025162.359999999</v>
      </c>
      <c r="D206" s="143"/>
      <c r="E206" s="143">
        <v>26025162.359999999</v>
      </c>
      <c r="F206" s="143">
        <v>27500462.59</v>
      </c>
      <c r="G206" s="143"/>
      <c r="H206" s="143">
        <v>27500462.59</v>
      </c>
      <c r="I206" s="143">
        <f>(Taulukko2[[#This Row],[Sote-nettokustannus TP2021 (oikaisut huomioitu)]]+Taulukko2[[#This Row],[Sote-nettokustannus TP2022 (oikaisut huomioitu)]])/2</f>
        <v>26762812.475000001</v>
      </c>
      <c r="J206" s="146">
        <f t="shared" si="15"/>
        <v>27721527.879215349</v>
      </c>
      <c r="K206" s="143">
        <v>524529.68999999994</v>
      </c>
      <c r="L206" s="143">
        <v>562508.1</v>
      </c>
      <c r="M206" s="143">
        <f t="shared" si="16"/>
        <v>543518.89500000002</v>
      </c>
      <c r="N206" s="146">
        <f t="shared" si="17"/>
        <v>557772.86086992291</v>
      </c>
      <c r="O206" s="147">
        <f t="shared" si="14"/>
        <v>28279300.74008527</v>
      </c>
    </row>
    <row r="207" spans="1:15" ht="15" x14ac:dyDescent="0.25">
      <c r="A207" s="142">
        <v>636</v>
      </c>
      <c r="B207" s="142" t="s">
        <v>210</v>
      </c>
      <c r="C207" s="143">
        <v>28390499.600000001</v>
      </c>
      <c r="D207" s="143">
        <v>-332048.11027999996</v>
      </c>
      <c r="E207" s="143">
        <v>28058451.489720002</v>
      </c>
      <c r="F207" s="143">
        <v>29782256.66</v>
      </c>
      <c r="G207" s="143">
        <v>539232.15674000001</v>
      </c>
      <c r="H207" s="143">
        <v>30321488.816739999</v>
      </c>
      <c r="I207" s="143">
        <f>(Taulukko2[[#This Row],[Sote-nettokustannus TP2021 (oikaisut huomioitu)]]+Taulukko2[[#This Row],[Sote-nettokustannus TP2022 (oikaisut huomioitu)]])/2</f>
        <v>29189970.15323</v>
      </c>
      <c r="J207" s="146">
        <f t="shared" si="15"/>
        <v>30235632.826412402</v>
      </c>
      <c r="K207" s="143">
        <v>610213.77</v>
      </c>
      <c r="L207" s="143">
        <v>693628.18</v>
      </c>
      <c r="M207" s="143">
        <f t="shared" si="16"/>
        <v>651920.97500000009</v>
      </c>
      <c r="N207" s="146">
        <f t="shared" si="17"/>
        <v>669017.8218861362</v>
      </c>
      <c r="O207" s="147">
        <f t="shared" si="14"/>
        <v>30904650.648298539</v>
      </c>
    </row>
    <row r="208" spans="1:15" ht="15" x14ac:dyDescent="0.25">
      <c r="A208" s="142">
        <v>638</v>
      </c>
      <c r="B208" s="142" t="s">
        <v>211</v>
      </c>
      <c r="C208" s="143">
        <v>161422493.49000001</v>
      </c>
      <c r="D208" s="143"/>
      <c r="E208" s="143">
        <v>161422493.49000001</v>
      </c>
      <c r="F208" s="143">
        <v>177202518.88</v>
      </c>
      <c r="G208" s="143"/>
      <c r="H208" s="143">
        <v>177202518.88</v>
      </c>
      <c r="I208" s="143">
        <f>(Taulukko2[[#This Row],[Sote-nettokustannus TP2021 (oikaisut huomioitu)]]+Taulukko2[[#This Row],[Sote-nettokustannus TP2022 (oikaisut huomioitu)]])/2</f>
        <v>169312506.185</v>
      </c>
      <c r="J208" s="146">
        <f t="shared" si="15"/>
        <v>175377732.25036573</v>
      </c>
      <c r="K208" s="143">
        <v>4979534.3500000006</v>
      </c>
      <c r="L208" s="143">
        <v>6278982.1200000001</v>
      </c>
      <c r="M208" s="143">
        <f t="shared" si="16"/>
        <v>5629258.2350000003</v>
      </c>
      <c r="N208" s="146">
        <f t="shared" si="17"/>
        <v>5776887.4259864017</v>
      </c>
      <c r="O208" s="147">
        <f t="shared" si="14"/>
        <v>181154619.67635214</v>
      </c>
    </row>
    <row r="209" spans="1:15" ht="15" x14ac:dyDescent="0.25">
      <c r="A209" s="142">
        <v>678</v>
      </c>
      <c r="B209" s="142" t="s">
        <v>212</v>
      </c>
      <c r="C209" s="143">
        <v>92296167.519999981</v>
      </c>
      <c r="D209" s="143">
        <v>-128165.527</v>
      </c>
      <c r="E209" s="143">
        <v>92168001.992999986</v>
      </c>
      <c r="F209" s="143">
        <v>100395122.59</v>
      </c>
      <c r="G209" s="143">
        <v>1432540.0233200002</v>
      </c>
      <c r="H209" s="143">
        <v>101827662.61332001</v>
      </c>
      <c r="I209" s="143">
        <f>(Taulukko2[[#This Row],[Sote-nettokustannus TP2021 (oikaisut huomioitu)]]+Taulukko2[[#This Row],[Sote-nettokustannus TP2022 (oikaisut huomioitu)]])/2</f>
        <v>96997832.303159997</v>
      </c>
      <c r="J209" s="146">
        <f t="shared" si="15"/>
        <v>100472553.65733024</v>
      </c>
      <c r="K209" s="143">
        <v>3148922.02</v>
      </c>
      <c r="L209" s="143">
        <v>3575990.4</v>
      </c>
      <c r="M209" s="143">
        <f t="shared" si="16"/>
        <v>3362456.21</v>
      </c>
      <c r="N209" s="146">
        <f t="shared" si="17"/>
        <v>3450637.7552919085</v>
      </c>
      <c r="O209" s="147">
        <f t="shared" si="14"/>
        <v>103923191.41262215</v>
      </c>
    </row>
    <row r="210" spans="1:15" ht="15" x14ac:dyDescent="0.25">
      <c r="A210" s="142">
        <v>680</v>
      </c>
      <c r="B210" s="142" t="s">
        <v>213</v>
      </c>
      <c r="C210" s="143">
        <v>83348675.349999979</v>
      </c>
      <c r="D210" s="143">
        <v>-822901.83851999999</v>
      </c>
      <c r="E210" s="143">
        <v>82525773.511479974</v>
      </c>
      <c r="F210" s="143">
        <v>91230099.590000004</v>
      </c>
      <c r="G210" s="143">
        <v>1336357.9536599999</v>
      </c>
      <c r="H210" s="143">
        <v>92566457.54366</v>
      </c>
      <c r="I210" s="143">
        <f>(Taulukko2[[#This Row],[Sote-nettokustannus TP2021 (oikaisut huomioitu)]]+Taulukko2[[#This Row],[Sote-nettokustannus TP2022 (oikaisut huomioitu)]])/2</f>
        <v>87546115.527569979</v>
      </c>
      <c r="J210" s="146">
        <f t="shared" si="15"/>
        <v>90682251.149112031</v>
      </c>
      <c r="K210" s="143">
        <v>1859809.93</v>
      </c>
      <c r="L210" s="143">
        <v>2132432.08</v>
      </c>
      <c r="M210" s="143">
        <f t="shared" si="16"/>
        <v>1996121.0049999999</v>
      </c>
      <c r="N210" s="146">
        <f t="shared" si="17"/>
        <v>2048469.9498835192</v>
      </c>
      <c r="O210" s="147">
        <f t="shared" si="14"/>
        <v>92730721.098995551</v>
      </c>
    </row>
    <row r="211" spans="1:15" ht="15" x14ac:dyDescent="0.25">
      <c r="A211" s="142">
        <v>681</v>
      </c>
      <c r="B211" s="142" t="s">
        <v>214</v>
      </c>
      <c r="C211" s="143">
        <v>14963966.439999999</v>
      </c>
      <c r="D211" s="143"/>
      <c r="E211" s="143">
        <v>14963966.439999999</v>
      </c>
      <c r="F211" s="143">
        <v>15523839.189999999</v>
      </c>
      <c r="G211" s="143"/>
      <c r="H211" s="143">
        <v>15523839.189999999</v>
      </c>
      <c r="I211" s="143">
        <f>(Taulukko2[[#This Row],[Sote-nettokustannus TP2021 (oikaisut huomioitu)]]+Taulukko2[[#This Row],[Sote-nettokustannus TP2022 (oikaisut huomioitu)]])/2</f>
        <v>15243902.814999999</v>
      </c>
      <c r="J211" s="146">
        <f t="shared" si="15"/>
        <v>15789980.117703298</v>
      </c>
      <c r="K211" s="143">
        <v>304503.06</v>
      </c>
      <c r="L211" s="143">
        <v>326248.44</v>
      </c>
      <c r="M211" s="143">
        <f t="shared" si="16"/>
        <v>315375.75</v>
      </c>
      <c r="N211" s="146">
        <f t="shared" si="17"/>
        <v>323646.58514125366</v>
      </c>
      <c r="O211" s="147">
        <f t="shared" si="14"/>
        <v>16113626.702844553</v>
      </c>
    </row>
    <row r="212" spans="1:15" ht="15" x14ac:dyDescent="0.25">
      <c r="A212" s="142">
        <v>683</v>
      </c>
      <c r="B212" s="142" t="s">
        <v>215</v>
      </c>
      <c r="C212" s="143">
        <v>17950006.050000001</v>
      </c>
      <c r="D212" s="143"/>
      <c r="E212" s="143">
        <v>17950006.050000001</v>
      </c>
      <c r="F212" s="143">
        <v>17948903.120000001</v>
      </c>
      <c r="G212" s="143"/>
      <c r="H212" s="143">
        <v>17948903.120000001</v>
      </c>
      <c r="I212" s="143">
        <f>(Taulukko2[[#This Row],[Sote-nettokustannus TP2021 (oikaisut huomioitu)]]+Taulukko2[[#This Row],[Sote-nettokustannus TP2022 (oikaisut huomioitu)]])/2</f>
        <v>17949454.585000001</v>
      </c>
      <c r="J212" s="146">
        <f t="shared" si="15"/>
        <v>18592451.976398166</v>
      </c>
      <c r="K212" s="143">
        <v>416791</v>
      </c>
      <c r="L212" s="143">
        <v>456018</v>
      </c>
      <c r="M212" s="143">
        <f t="shared" si="16"/>
        <v>436404.5</v>
      </c>
      <c r="N212" s="146">
        <f t="shared" si="17"/>
        <v>447849.35482603288</v>
      </c>
      <c r="O212" s="147">
        <f t="shared" si="14"/>
        <v>19040301.331224199</v>
      </c>
    </row>
    <row r="213" spans="1:15" ht="15" x14ac:dyDescent="0.25">
      <c r="A213" s="142">
        <v>684</v>
      </c>
      <c r="B213" s="142" t="s">
        <v>216</v>
      </c>
      <c r="C213" s="143">
        <v>143703641</v>
      </c>
      <c r="D213" s="143"/>
      <c r="E213" s="143">
        <v>143703641</v>
      </c>
      <c r="F213" s="143">
        <v>155588861</v>
      </c>
      <c r="G213" s="143"/>
      <c r="H213" s="143">
        <v>155588861</v>
      </c>
      <c r="I213" s="143">
        <f>(Taulukko2[[#This Row],[Sote-nettokustannus TP2021 (oikaisut huomioitu)]]+Taulukko2[[#This Row],[Sote-nettokustannus TP2022 (oikaisut huomioitu)]])/2</f>
        <v>149646251</v>
      </c>
      <c r="J213" s="146">
        <f t="shared" si="15"/>
        <v>155006979.2923196</v>
      </c>
      <c r="K213" s="143">
        <v>3629000</v>
      </c>
      <c r="L213" s="143">
        <v>3901680</v>
      </c>
      <c r="M213" s="143">
        <f t="shared" si="16"/>
        <v>3765340</v>
      </c>
      <c r="N213" s="146">
        <f t="shared" si="17"/>
        <v>3864087.308221282</v>
      </c>
      <c r="O213" s="147">
        <f t="shared" si="14"/>
        <v>158871066.60054088</v>
      </c>
    </row>
    <row r="214" spans="1:15" ht="15" x14ac:dyDescent="0.25">
      <c r="A214" s="142">
        <v>686</v>
      </c>
      <c r="B214" s="142" t="s">
        <v>217</v>
      </c>
      <c r="C214" s="143">
        <v>15126022.730000004</v>
      </c>
      <c r="D214" s="143"/>
      <c r="E214" s="143">
        <v>15126022.730000004</v>
      </c>
      <c r="F214" s="143">
        <v>15923619.48</v>
      </c>
      <c r="G214" s="143"/>
      <c r="H214" s="143">
        <v>15923619.48</v>
      </c>
      <c r="I214" s="143">
        <f>(Taulukko2[[#This Row],[Sote-nettokustannus TP2021 (oikaisut huomioitu)]]+Taulukko2[[#This Row],[Sote-nettokustannus TP2022 (oikaisut huomioitu)]])/2</f>
        <v>15524821.105000002</v>
      </c>
      <c r="J214" s="146">
        <f t="shared" si="15"/>
        <v>16080961.65095176</v>
      </c>
      <c r="K214" s="143">
        <v>343875.32999999996</v>
      </c>
      <c r="L214" s="143">
        <v>394410.81</v>
      </c>
      <c r="M214" s="143">
        <f t="shared" si="16"/>
        <v>369143.06999999995</v>
      </c>
      <c r="N214" s="146">
        <f t="shared" si="17"/>
        <v>378823.97119644977</v>
      </c>
      <c r="O214" s="147">
        <f t="shared" si="14"/>
        <v>16459785.62214821</v>
      </c>
    </row>
    <row r="215" spans="1:15" ht="15" x14ac:dyDescent="0.25">
      <c r="A215" s="142">
        <v>687</v>
      </c>
      <c r="B215" s="142" t="s">
        <v>218</v>
      </c>
      <c r="C215" s="143">
        <v>8796156.5300000012</v>
      </c>
      <c r="D215" s="143"/>
      <c r="E215" s="143">
        <v>8796156.5300000012</v>
      </c>
      <c r="F215" s="143">
        <v>9460551.6400000006</v>
      </c>
      <c r="G215" s="143"/>
      <c r="H215" s="143">
        <v>9460551.6400000006</v>
      </c>
      <c r="I215" s="143">
        <f>(Taulukko2[[#This Row],[Sote-nettokustannus TP2021 (oikaisut huomioitu)]]+Taulukko2[[#This Row],[Sote-nettokustannus TP2022 (oikaisut huomioitu)]])/2</f>
        <v>9128354.0850000009</v>
      </c>
      <c r="J215" s="146">
        <f t="shared" si="15"/>
        <v>9455356.1026166696</v>
      </c>
      <c r="K215" s="143">
        <v>270077.55</v>
      </c>
      <c r="L215" s="143">
        <v>300028.45</v>
      </c>
      <c r="M215" s="143">
        <f t="shared" si="16"/>
        <v>285053</v>
      </c>
      <c r="N215" s="146">
        <f t="shared" si="17"/>
        <v>292528.61082144006</v>
      </c>
      <c r="O215" s="147">
        <f t="shared" si="14"/>
        <v>9747884.7134381104</v>
      </c>
    </row>
    <row r="216" spans="1:15" ht="15" x14ac:dyDescent="0.25">
      <c r="A216" s="142">
        <v>689</v>
      </c>
      <c r="B216" s="142" t="s">
        <v>219</v>
      </c>
      <c r="C216" s="143">
        <v>14859848.540000003</v>
      </c>
      <c r="D216" s="143">
        <v>-24961.33</v>
      </c>
      <c r="E216" s="143">
        <v>14834887.210000003</v>
      </c>
      <c r="F216" s="143">
        <v>15971342.220000001</v>
      </c>
      <c r="G216" s="143">
        <v>-1180.29</v>
      </c>
      <c r="H216" s="143">
        <v>15970161.930000002</v>
      </c>
      <c r="I216" s="143">
        <f>(Taulukko2[[#This Row],[Sote-nettokustannus TP2021 (oikaisut huomioitu)]]+Taulukko2[[#This Row],[Sote-nettokustannus TP2022 (oikaisut huomioitu)]])/2</f>
        <v>15402524.570000002</v>
      </c>
      <c r="J216" s="146">
        <f t="shared" si="15"/>
        <v>15954284.127515055</v>
      </c>
      <c r="K216" s="143">
        <v>295226.86000000004</v>
      </c>
      <c r="L216" s="143">
        <v>289208.01</v>
      </c>
      <c r="M216" s="143">
        <f t="shared" si="16"/>
        <v>292217.43500000006</v>
      </c>
      <c r="N216" s="146">
        <f t="shared" si="17"/>
        <v>299880.93553954695</v>
      </c>
      <c r="O216" s="147">
        <f t="shared" si="14"/>
        <v>16254165.063054603</v>
      </c>
    </row>
    <row r="217" spans="1:15" ht="15" x14ac:dyDescent="0.25">
      <c r="A217" s="142">
        <v>691</v>
      </c>
      <c r="B217" s="142" t="s">
        <v>220</v>
      </c>
      <c r="C217" s="143">
        <v>11773795.920000002</v>
      </c>
      <c r="D217" s="143"/>
      <c r="E217" s="143">
        <v>11773795.920000002</v>
      </c>
      <c r="F217" s="143">
        <v>12162599.25</v>
      </c>
      <c r="G217" s="143"/>
      <c r="H217" s="143">
        <v>12162599.25</v>
      </c>
      <c r="I217" s="143">
        <f>(Taulukko2[[#This Row],[Sote-nettokustannus TP2021 (oikaisut huomioitu)]]+Taulukko2[[#This Row],[Sote-nettokustannus TP2022 (oikaisut huomioitu)]])/2</f>
        <v>11968197.585000001</v>
      </c>
      <c r="J217" s="146">
        <f t="shared" si="15"/>
        <v>12396930.379662396</v>
      </c>
      <c r="K217" s="143">
        <v>274036.03999999998</v>
      </c>
      <c r="L217" s="143">
        <v>336026.91</v>
      </c>
      <c r="M217" s="143">
        <f t="shared" si="16"/>
        <v>305031.47499999998</v>
      </c>
      <c r="N217" s="146">
        <f t="shared" si="17"/>
        <v>313031.02804939717</v>
      </c>
      <c r="O217" s="147">
        <f t="shared" si="14"/>
        <v>12709961.407711793</v>
      </c>
    </row>
    <row r="218" spans="1:15" ht="15" x14ac:dyDescent="0.25">
      <c r="A218" s="142">
        <v>694</v>
      </c>
      <c r="B218" s="142" t="s">
        <v>221</v>
      </c>
      <c r="C218" s="143">
        <v>100954602.28</v>
      </c>
      <c r="D218" s="143"/>
      <c r="E218" s="143">
        <v>100954602.28</v>
      </c>
      <c r="F218" s="143">
        <v>111237337.81999999</v>
      </c>
      <c r="G218" s="143"/>
      <c r="H218" s="143">
        <v>111237337.81999999</v>
      </c>
      <c r="I218" s="143">
        <f>(Taulukko2[[#This Row],[Sote-nettokustannus TP2021 (oikaisut huomioitu)]]+Taulukko2[[#This Row],[Sote-nettokustannus TP2022 (oikaisut huomioitu)]])/2</f>
        <v>106095970.05</v>
      </c>
      <c r="J218" s="146">
        <f t="shared" si="15"/>
        <v>109896610.99187113</v>
      </c>
      <c r="K218" s="143">
        <v>2327910.8200000003</v>
      </c>
      <c r="L218" s="143">
        <v>2527806.09</v>
      </c>
      <c r="M218" s="143">
        <f t="shared" si="16"/>
        <v>2427858.4550000001</v>
      </c>
      <c r="N218" s="146">
        <f t="shared" si="17"/>
        <v>2491529.8597532311</v>
      </c>
      <c r="O218" s="147">
        <f t="shared" si="14"/>
        <v>112388140.85162437</v>
      </c>
    </row>
    <row r="219" spans="1:15" ht="15" x14ac:dyDescent="0.25">
      <c r="A219" s="142">
        <v>697</v>
      </c>
      <c r="B219" s="142" t="s">
        <v>222</v>
      </c>
      <c r="C219" s="143">
        <v>7522239.3100000015</v>
      </c>
      <c r="D219" s="143">
        <v>-7388.2477868278729</v>
      </c>
      <c r="E219" s="143">
        <v>7514851.0622131731</v>
      </c>
      <c r="F219" s="143">
        <v>7431809.9100000001</v>
      </c>
      <c r="G219" s="143">
        <v>17658.332495864001</v>
      </c>
      <c r="H219" s="143">
        <v>7449468.2424958637</v>
      </c>
      <c r="I219" s="143">
        <f>(Taulukko2[[#This Row],[Sote-nettokustannus TP2021 (oikaisut huomioitu)]]+Taulukko2[[#This Row],[Sote-nettokustannus TP2022 (oikaisut huomioitu)]])/2</f>
        <v>7482159.652354518</v>
      </c>
      <c r="J219" s="146">
        <f t="shared" si="15"/>
        <v>7750190.5897685727</v>
      </c>
      <c r="K219" s="143">
        <v>174730.42</v>
      </c>
      <c r="L219" s="143">
        <v>167919.46</v>
      </c>
      <c r="M219" s="143">
        <f t="shared" si="16"/>
        <v>171324.94</v>
      </c>
      <c r="N219" s="146">
        <f t="shared" si="17"/>
        <v>175817.99418798106</v>
      </c>
      <c r="O219" s="147">
        <f t="shared" si="14"/>
        <v>7926008.5839565536</v>
      </c>
    </row>
    <row r="220" spans="1:15" ht="15" x14ac:dyDescent="0.25">
      <c r="A220" s="142">
        <v>698</v>
      </c>
      <c r="B220" s="142" t="s">
        <v>223</v>
      </c>
      <c r="C220" s="143">
        <v>230450816.81999999</v>
      </c>
      <c r="D220" s="143"/>
      <c r="E220" s="143">
        <v>230450816.81999999</v>
      </c>
      <c r="F220" s="143">
        <v>261483805.03999999</v>
      </c>
      <c r="G220" s="143"/>
      <c r="H220" s="143">
        <v>261483805.03999999</v>
      </c>
      <c r="I220" s="143">
        <f>(Taulukko2[[#This Row],[Sote-nettokustannus TP2021 (oikaisut huomioitu)]]+Taulukko2[[#This Row],[Sote-nettokustannus TP2022 (oikaisut huomioitu)]])/2</f>
        <v>245967310.93000001</v>
      </c>
      <c r="J220" s="146">
        <f t="shared" si="15"/>
        <v>254778516.78298339</v>
      </c>
      <c r="K220" s="143">
        <v>5062046</v>
      </c>
      <c r="L220" s="143">
        <v>5536127</v>
      </c>
      <c r="M220" s="143">
        <f t="shared" si="16"/>
        <v>5299086.5</v>
      </c>
      <c r="N220" s="146">
        <f t="shared" si="17"/>
        <v>5438056.8261609143</v>
      </c>
      <c r="O220" s="147">
        <f t="shared" si="14"/>
        <v>260216573.6091443</v>
      </c>
    </row>
    <row r="221" spans="1:15" ht="15" x14ac:dyDescent="0.25">
      <c r="A221" s="142">
        <v>700</v>
      </c>
      <c r="B221" s="142" t="s">
        <v>224</v>
      </c>
      <c r="C221" s="143">
        <v>21879542.650000002</v>
      </c>
      <c r="D221" s="143">
        <v>-32815.78</v>
      </c>
      <c r="E221" s="143">
        <v>21846726.870000001</v>
      </c>
      <c r="F221" s="143">
        <v>21892012.600000001</v>
      </c>
      <c r="G221" s="143">
        <v>-1555.86</v>
      </c>
      <c r="H221" s="143">
        <v>21890456.740000002</v>
      </c>
      <c r="I221" s="143">
        <f>(Taulukko2[[#This Row],[Sote-nettokustannus TP2021 (oikaisut huomioitu)]]+Taulukko2[[#This Row],[Sote-nettokustannus TP2022 (oikaisut huomioitu)]])/2</f>
        <v>21868591.805</v>
      </c>
      <c r="J221" s="146">
        <f t="shared" si="15"/>
        <v>22651983.15639611</v>
      </c>
      <c r="K221" s="143">
        <v>417484.91</v>
      </c>
      <c r="L221" s="143">
        <v>454115</v>
      </c>
      <c r="M221" s="143">
        <f t="shared" si="16"/>
        <v>435799.95499999996</v>
      </c>
      <c r="N221" s="146">
        <f t="shared" si="17"/>
        <v>447228.95543002908</v>
      </c>
      <c r="O221" s="147">
        <f t="shared" si="14"/>
        <v>23099212.11182614</v>
      </c>
    </row>
    <row r="222" spans="1:15" ht="15" x14ac:dyDescent="0.25">
      <c r="A222" s="142">
        <v>702</v>
      </c>
      <c r="B222" s="142" t="s">
        <v>225</v>
      </c>
      <c r="C222" s="143">
        <v>18773998.02</v>
      </c>
      <c r="D222" s="143"/>
      <c r="E222" s="143">
        <v>18773998.02</v>
      </c>
      <c r="F222" s="143">
        <v>21249824.09</v>
      </c>
      <c r="G222" s="143"/>
      <c r="H222" s="143">
        <v>21249824.09</v>
      </c>
      <c r="I222" s="143">
        <f>(Taulukko2[[#This Row],[Sote-nettokustannus TP2021 (oikaisut huomioitu)]]+Taulukko2[[#This Row],[Sote-nettokustannus TP2022 (oikaisut huomioitu)]])/2</f>
        <v>20011911.055</v>
      </c>
      <c r="J222" s="146">
        <f t="shared" si="15"/>
        <v>20728791.144270808</v>
      </c>
      <c r="K222" s="143">
        <v>342714.24</v>
      </c>
      <c r="L222" s="143">
        <v>342688.4</v>
      </c>
      <c r="M222" s="143">
        <f t="shared" si="16"/>
        <v>342701.32</v>
      </c>
      <c r="N222" s="146">
        <f t="shared" si="17"/>
        <v>351688.77740726736</v>
      </c>
      <c r="O222" s="147">
        <f t="shared" si="14"/>
        <v>21080479.921678074</v>
      </c>
    </row>
    <row r="223" spans="1:15" ht="15" x14ac:dyDescent="0.25">
      <c r="A223" s="142">
        <v>704</v>
      </c>
      <c r="B223" s="142" t="s">
        <v>226</v>
      </c>
      <c r="C223" s="143">
        <v>17485581.800000001</v>
      </c>
      <c r="D223" s="143"/>
      <c r="E223" s="143">
        <v>17485581.800000001</v>
      </c>
      <c r="F223" s="143">
        <v>18382234.370000001</v>
      </c>
      <c r="G223" s="143"/>
      <c r="H223" s="143">
        <v>18382234.370000001</v>
      </c>
      <c r="I223" s="143">
        <f>(Taulukko2[[#This Row],[Sote-nettokustannus TP2021 (oikaisut huomioitu)]]+Taulukko2[[#This Row],[Sote-nettokustannus TP2022 (oikaisut huomioitu)]])/2</f>
        <v>17933908.085000001</v>
      </c>
      <c r="J223" s="146">
        <f t="shared" si="15"/>
        <v>18576348.559256308</v>
      </c>
      <c r="K223" s="143">
        <v>473436.38</v>
      </c>
      <c r="L223" s="143">
        <v>529559.66</v>
      </c>
      <c r="M223" s="143">
        <f t="shared" si="16"/>
        <v>501498.02</v>
      </c>
      <c r="N223" s="146">
        <f t="shared" si="17"/>
        <v>514649.97428654582</v>
      </c>
      <c r="O223" s="147">
        <f t="shared" si="14"/>
        <v>19090998.533542853</v>
      </c>
    </row>
    <row r="224" spans="1:15" ht="15" x14ac:dyDescent="0.25">
      <c r="A224" s="142">
        <v>707</v>
      </c>
      <c r="B224" s="142" t="s">
        <v>227</v>
      </c>
      <c r="C224" s="143">
        <v>11448989.66</v>
      </c>
      <c r="D224" s="143">
        <v>153841.44867867173</v>
      </c>
      <c r="E224" s="143">
        <v>11602831.108678672</v>
      </c>
      <c r="F224" s="143">
        <v>11482264.199999999</v>
      </c>
      <c r="G224" s="143">
        <v>-83085.196043982753</v>
      </c>
      <c r="H224" s="143">
        <v>11399179.003956016</v>
      </c>
      <c r="I224" s="143">
        <f>(Taulukko2[[#This Row],[Sote-nettokustannus TP2021 (oikaisut huomioitu)]]+Taulukko2[[#This Row],[Sote-nettokustannus TP2022 (oikaisut huomioitu)]])/2</f>
        <v>11501005.056317344</v>
      </c>
      <c r="J224" s="146">
        <f t="shared" si="15"/>
        <v>11913001.767117076</v>
      </c>
      <c r="K224" s="143">
        <v>254891.85000000006</v>
      </c>
      <c r="L224" s="143">
        <v>226104.97</v>
      </c>
      <c r="M224" s="143">
        <f t="shared" si="16"/>
        <v>240498.41000000003</v>
      </c>
      <c r="N224" s="146">
        <f t="shared" si="17"/>
        <v>246805.5617098053</v>
      </c>
      <c r="O224" s="147">
        <f t="shared" si="14"/>
        <v>12159807.32882688</v>
      </c>
    </row>
    <row r="225" spans="1:15" ht="15" x14ac:dyDescent="0.25">
      <c r="A225" s="142">
        <v>710</v>
      </c>
      <c r="B225" s="142" t="s">
        <v>228</v>
      </c>
      <c r="C225" s="143">
        <v>102090228.40000001</v>
      </c>
      <c r="D225" s="143"/>
      <c r="E225" s="143">
        <v>102090228.40000001</v>
      </c>
      <c r="F225" s="143">
        <v>118422566.29000001</v>
      </c>
      <c r="G225" s="143"/>
      <c r="H225" s="143">
        <v>118422566.29000001</v>
      </c>
      <c r="I225" s="143">
        <f>(Taulukko2[[#This Row],[Sote-nettokustannus TP2021 (oikaisut huomioitu)]]+Taulukko2[[#This Row],[Sote-nettokustannus TP2022 (oikaisut huomioitu)]])/2</f>
        <v>110256397.345</v>
      </c>
      <c r="J225" s="146">
        <f t="shared" si="15"/>
        <v>114206075.90164204</v>
      </c>
      <c r="K225" s="143">
        <v>1926987.31</v>
      </c>
      <c r="L225" s="143">
        <v>2004088.48</v>
      </c>
      <c r="M225" s="143">
        <f t="shared" si="16"/>
        <v>1965537.895</v>
      </c>
      <c r="N225" s="146">
        <f t="shared" si="17"/>
        <v>2017084.7875351163</v>
      </c>
      <c r="O225" s="147">
        <f t="shared" si="14"/>
        <v>116223160.68917716</v>
      </c>
    </row>
    <row r="226" spans="1:15" ht="15" x14ac:dyDescent="0.25">
      <c r="A226" s="142">
        <v>729</v>
      </c>
      <c r="B226" s="142" t="s">
        <v>229</v>
      </c>
      <c r="C226" s="143">
        <v>40991165.030000001</v>
      </c>
      <c r="D226" s="143"/>
      <c r="E226" s="143">
        <v>40991165.030000001</v>
      </c>
      <c r="F226" s="143">
        <v>43852601.780000001</v>
      </c>
      <c r="G226" s="143"/>
      <c r="H226" s="143">
        <v>43852601.780000001</v>
      </c>
      <c r="I226" s="143">
        <f>(Taulukko2[[#This Row],[Sote-nettokustannus TP2021 (oikaisut huomioitu)]]+Taulukko2[[#This Row],[Sote-nettokustannus TP2022 (oikaisut huomioitu)]])/2</f>
        <v>42421883.405000001</v>
      </c>
      <c r="J226" s="146">
        <f t="shared" si="15"/>
        <v>43941548.542368971</v>
      </c>
      <c r="K226" s="143">
        <v>864529.04</v>
      </c>
      <c r="L226" s="143">
        <v>888188</v>
      </c>
      <c r="M226" s="143">
        <f t="shared" si="16"/>
        <v>876358.52</v>
      </c>
      <c r="N226" s="146">
        <f t="shared" si="17"/>
        <v>899341.31700818159</v>
      </c>
      <c r="O226" s="147">
        <f t="shared" si="14"/>
        <v>44840889.859377153</v>
      </c>
    </row>
    <row r="227" spans="1:15" ht="15" x14ac:dyDescent="0.25">
      <c r="A227" s="142">
        <v>732</v>
      </c>
      <c r="B227" s="142" t="s">
        <v>230</v>
      </c>
      <c r="C227" s="143">
        <v>22034571.77</v>
      </c>
      <c r="D227" s="143"/>
      <c r="E227" s="143">
        <v>22034571.77</v>
      </c>
      <c r="F227" s="143">
        <v>23090500.43</v>
      </c>
      <c r="G227" s="143"/>
      <c r="H227" s="143">
        <v>23090500.43</v>
      </c>
      <c r="I227" s="143">
        <f>(Taulukko2[[#This Row],[Sote-nettokustannus TP2021 (oikaisut huomioitu)]]+Taulukko2[[#This Row],[Sote-nettokustannus TP2022 (oikaisut huomioitu)]])/2</f>
        <v>22562536.100000001</v>
      </c>
      <c r="J227" s="146">
        <f t="shared" si="15"/>
        <v>23370786.388994891</v>
      </c>
      <c r="K227" s="143">
        <v>375854</v>
      </c>
      <c r="L227" s="143">
        <v>406920</v>
      </c>
      <c r="M227" s="143">
        <f t="shared" si="16"/>
        <v>391387</v>
      </c>
      <c r="N227" s="146">
        <f t="shared" si="17"/>
        <v>401651.25574391766</v>
      </c>
      <c r="O227" s="147">
        <f t="shared" si="14"/>
        <v>23772437.644738808</v>
      </c>
    </row>
    <row r="228" spans="1:15" ht="15" x14ac:dyDescent="0.25">
      <c r="A228" s="142">
        <v>734</v>
      </c>
      <c r="B228" s="142" t="s">
        <v>231</v>
      </c>
      <c r="C228" s="143">
        <v>198809925.49000001</v>
      </c>
      <c r="D228" s="143">
        <v>-1920104.2898800001</v>
      </c>
      <c r="E228" s="143">
        <v>196889821.20012</v>
      </c>
      <c r="F228" s="143">
        <v>209575956.34999999</v>
      </c>
      <c r="G228" s="143">
        <v>3330522.3102899999</v>
      </c>
      <c r="H228" s="143">
        <v>212906478.66029</v>
      </c>
      <c r="I228" s="143">
        <f>(Taulukko2[[#This Row],[Sote-nettokustannus TP2021 (oikaisut huomioitu)]]+Taulukko2[[#This Row],[Sote-nettokustannus TP2022 (oikaisut huomioitu)]])/2</f>
        <v>204898149.93020499</v>
      </c>
      <c r="J228" s="146">
        <f t="shared" si="15"/>
        <v>212238148.77437776</v>
      </c>
      <c r="K228" s="143">
        <v>3910534.27</v>
      </c>
      <c r="L228" s="143">
        <v>4337252.12</v>
      </c>
      <c r="M228" s="143">
        <f t="shared" si="16"/>
        <v>4123893.1950000003</v>
      </c>
      <c r="N228" s="146">
        <f t="shared" si="17"/>
        <v>4232043.6813832521</v>
      </c>
      <c r="O228" s="147">
        <f t="shared" si="14"/>
        <v>216470192.45576102</v>
      </c>
    </row>
    <row r="229" spans="1:15" ht="15" x14ac:dyDescent="0.25">
      <c r="A229" s="142">
        <v>738</v>
      </c>
      <c r="B229" s="142" t="s">
        <v>232</v>
      </c>
      <c r="C229" s="143">
        <v>10136938.25</v>
      </c>
      <c r="D229" s="143">
        <v>-86621.246159999995</v>
      </c>
      <c r="E229" s="143">
        <v>10050317.003839999</v>
      </c>
      <c r="F229" s="143">
        <v>9742676.2400000002</v>
      </c>
      <c r="G229" s="143">
        <v>150249.12677999999</v>
      </c>
      <c r="H229" s="143">
        <v>9892925.3667799998</v>
      </c>
      <c r="I229" s="143">
        <f>(Taulukko2[[#This Row],[Sote-nettokustannus TP2021 (oikaisut huomioitu)]]+Taulukko2[[#This Row],[Sote-nettokustannus TP2022 (oikaisut huomioitu)]])/2</f>
        <v>9971621.1853099987</v>
      </c>
      <c r="J229" s="146">
        <f t="shared" si="15"/>
        <v>10328831.282129496</v>
      </c>
      <c r="K229" s="143">
        <v>217311.49000000002</v>
      </c>
      <c r="L229" s="143">
        <v>254436.83</v>
      </c>
      <c r="M229" s="143">
        <f t="shared" si="16"/>
        <v>235874.16</v>
      </c>
      <c r="N229" s="146">
        <f t="shared" si="17"/>
        <v>242060.03919788281</v>
      </c>
      <c r="O229" s="147">
        <f t="shared" si="14"/>
        <v>10570891.321327379</v>
      </c>
    </row>
    <row r="230" spans="1:15" ht="15" x14ac:dyDescent="0.25">
      <c r="A230" s="142">
        <v>739</v>
      </c>
      <c r="B230" s="142" t="s">
        <v>233</v>
      </c>
      <c r="C230" s="143">
        <v>14996923.749999998</v>
      </c>
      <c r="D230" s="143">
        <v>-24276.71</v>
      </c>
      <c r="E230" s="143">
        <v>14972647.039999997</v>
      </c>
      <c r="F230" s="143">
        <v>16028734.060000001</v>
      </c>
      <c r="G230" s="143">
        <v>-1115.98</v>
      </c>
      <c r="H230" s="143">
        <v>16027618.08</v>
      </c>
      <c r="I230" s="143">
        <f>(Taulukko2[[#This Row],[Sote-nettokustannus TP2021 (oikaisut huomioitu)]]+Taulukko2[[#This Row],[Sote-nettokustannus TP2022 (oikaisut huomioitu)]])/2</f>
        <v>15500132.559999999</v>
      </c>
      <c r="J230" s="146">
        <f t="shared" si="15"/>
        <v>16055388.696347149</v>
      </c>
      <c r="K230" s="143">
        <v>292917.15999999997</v>
      </c>
      <c r="L230" s="143">
        <v>369700.04</v>
      </c>
      <c r="M230" s="143">
        <f t="shared" si="16"/>
        <v>331308.59999999998</v>
      </c>
      <c r="N230" s="146">
        <f t="shared" si="17"/>
        <v>339997.27949257207</v>
      </c>
      <c r="O230" s="147">
        <f t="shared" si="14"/>
        <v>16395385.975839721</v>
      </c>
    </row>
    <row r="231" spans="1:15" ht="15" x14ac:dyDescent="0.25">
      <c r="A231" s="142">
        <v>740</v>
      </c>
      <c r="B231" s="142" t="s">
        <v>234</v>
      </c>
      <c r="C231" s="143">
        <v>152596095.09000003</v>
      </c>
      <c r="D231" s="143"/>
      <c r="E231" s="143">
        <v>152596095.09000003</v>
      </c>
      <c r="F231" s="143">
        <v>158425126.58000001</v>
      </c>
      <c r="G231" s="143"/>
      <c r="H231" s="143">
        <v>158425126.58000001</v>
      </c>
      <c r="I231" s="143">
        <f>(Taulukko2[[#This Row],[Sote-nettokustannus TP2021 (oikaisut huomioitu)]]+Taulukko2[[#This Row],[Sote-nettokustannus TP2022 (oikaisut huomioitu)]])/2</f>
        <v>155510610.83500004</v>
      </c>
      <c r="J231" s="146">
        <f t="shared" si="15"/>
        <v>161081416.15546936</v>
      </c>
      <c r="K231" s="143">
        <v>3129611.34</v>
      </c>
      <c r="L231" s="143">
        <v>3395676.59</v>
      </c>
      <c r="M231" s="143">
        <f t="shared" si="16"/>
        <v>3262643.9649999999</v>
      </c>
      <c r="N231" s="146">
        <f t="shared" si="17"/>
        <v>3348207.9005883294</v>
      </c>
      <c r="O231" s="147">
        <f t="shared" si="14"/>
        <v>164429624.05605769</v>
      </c>
    </row>
    <row r="232" spans="1:15" ht="15" x14ac:dyDescent="0.25">
      <c r="A232" s="142">
        <v>742</v>
      </c>
      <c r="B232" s="142" t="s">
        <v>235</v>
      </c>
      <c r="C232" s="143">
        <v>5317514.1899999995</v>
      </c>
      <c r="D232" s="143"/>
      <c r="E232" s="143">
        <v>5317514.1899999995</v>
      </c>
      <c r="F232" s="143">
        <v>5202268.53</v>
      </c>
      <c r="G232" s="143"/>
      <c r="H232" s="143">
        <v>5202268.53</v>
      </c>
      <c r="I232" s="143">
        <f>(Taulukko2[[#This Row],[Sote-nettokustannus TP2021 (oikaisut huomioitu)]]+Taulukko2[[#This Row],[Sote-nettokustannus TP2022 (oikaisut huomioitu)]])/2</f>
        <v>5259891.3599999994</v>
      </c>
      <c r="J232" s="146">
        <f t="shared" si="15"/>
        <v>5448314.7133393306</v>
      </c>
      <c r="K232" s="143">
        <v>201742.86</v>
      </c>
      <c r="L232" s="143">
        <v>224089.4</v>
      </c>
      <c r="M232" s="143">
        <f t="shared" si="16"/>
        <v>212916.13</v>
      </c>
      <c r="N232" s="146">
        <f t="shared" si="17"/>
        <v>218499.92713768015</v>
      </c>
      <c r="O232" s="147">
        <f t="shared" si="14"/>
        <v>5666814.640477011</v>
      </c>
    </row>
    <row r="233" spans="1:15" ht="15" x14ac:dyDescent="0.25">
      <c r="A233" s="142">
        <v>743</v>
      </c>
      <c r="B233" s="142" t="s">
        <v>236</v>
      </c>
      <c r="C233" s="143">
        <v>231561747.38999996</v>
      </c>
      <c r="D233" s="143"/>
      <c r="E233" s="143">
        <v>231561747.38999996</v>
      </c>
      <c r="F233" s="143">
        <v>236799651.40000001</v>
      </c>
      <c r="G233" s="143">
        <v>6956018</v>
      </c>
      <c r="H233" s="143">
        <v>243755669.40000001</v>
      </c>
      <c r="I233" s="143">
        <f>(Taulukko2[[#This Row],[Sote-nettokustannus TP2021 (oikaisut huomioitu)]]+Taulukko2[[#This Row],[Sote-nettokustannus TP2022 (oikaisut huomioitu)]])/2</f>
        <v>237658708.39499998</v>
      </c>
      <c r="J233" s="146">
        <f t="shared" si="15"/>
        <v>246172277.91976678</v>
      </c>
      <c r="K233" s="143">
        <v>6204494.4199999971</v>
      </c>
      <c r="L233" s="143">
        <v>6561659.8700000001</v>
      </c>
      <c r="M233" s="143">
        <f t="shared" si="16"/>
        <v>6383077.1449999986</v>
      </c>
      <c r="N233" s="146">
        <f t="shared" si="17"/>
        <v>6550475.490498024</v>
      </c>
      <c r="O233" s="147">
        <f t="shared" si="14"/>
        <v>252722753.41026482</v>
      </c>
    </row>
    <row r="234" spans="1:15" ht="15" x14ac:dyDescent="0.25">
      <c r="A234" s="142">
        <v>746</v>
      </c>
      <c r="B234" s="142" t="s">
        <v>237</v>
      </c>
      <c r="C234" s="143">
        <v>19999788.759999998</v>
      </c>
      <c r="D234" s="143">
        <v>-23540.607000000004</v>
      </c>
      <c r="E234" s="143">
        <v>19976248.152999997</v>
      </c>
      <c r="F234" s="143">
        <v>20513741.710000001</v>
      </c>
      <c r="G234" s="143">
        <v>263119.59612</v>
      </c>
      <c r="H234" s="143">
        <v>20776861.306120001</v>
      </c>
      <c r="I234" s="143">
        <f>(Taulukko2[[#This Row],[Sote-nettokustannus TP2021 (oikaisut huomioitu)]]+Taulukko2[[#This Row],[Sote-nettokustannus TP2022 (oikaisut huomioitu)]])/2</f>
        <v>20376554.729559999</v>
      </c>
      <c r="J234" s="146">
        <f t="shared" si="15"/>
        <v>21106497.328915533</v>
      </c>
      <c r="K234" s="143">
        <v>574252.98</v>
      </c>
      <c r="L234" s="143">
        <v>788507.74</v>
      </c>
      <c r="M234" s="143">
        <f t="shared" si="16"/>
        <v>681380.36</v>
      </c>
      <c r="N234" s="146">
        <f t="shared" si="17"/>
        <v>699249.78916837473</v>
      </c>
      <c r="O234" s="147">
        <f t="shared" si="14"/>
        <v>21805747.118083909</v>
      </c>
    </row>
    <row r="235" spans="1:15" ht="15" x14ac:dyDescent="0.25">
      <c r="A235" s="142">
        <v>747</v>
      </c>
      <c r="B235" s="142" t="s">
        <v>238</v>
      </c>
      <c r="C235" s="143">
        <v>5742077.8800000008</v>
      </c>
      <c r="D235" s="143"/>
      <c r="E235" s="143">
        <v>5742077.8800000008</v>
      </c>
      <c r="F235" s="143">
        <v>6416324.5599999996</v>
      </c>
      <c r="G235" s="143"/>
      <c r="H235" s="143">
        <v>6416324.5599999996</v>
      </c>
      <c r="I235" s="143">
        <f>(Taulukko2[[#This Row],[Sote-nettokustannus TP2021 (oikaisut huomioitu)]]+Taulukko2[[#This Row],[Sote-nettokustannus TP2022 (oikaisut huomioitu)]])/2</f>
        <v>6079201.2200000007</v>
      </c>
      <c r="J235" s="146">
        <f t="shared" si="15"/>
        <v>6296974.4402242601</v>
      </c>
      <c r="K235" s="143">
        <v>145015.81999999998</v>
      </c>
      <c r="L235" s="143">
        <v>144545.12</v>
      </c>
      <c r="M235" s="143">
        <f t="shared" si="16"/>
        <v>144780.46999999997</v>
      </c>
      <c r="N235" s="146">
        <f t="shared" si="17"/>
        <v>148577.38653224197</v>
      </c>
      <c r="O235" s="147">
        <f t="shared" si="14"/>
        <v>6445551.8267565025</v>
      </c>
    </row>
    <row r="236" spans="1:15" ht="15" x14ac:dyDescent="0.25">
      <c r="A236" s="142">
        <v>748</v>
      </c>
      <c r="B236" s="142" t="s">
        <v>239</v>
      </c>
      <c r="C236" s="143">
        <v>22995724.569999997</v>
      </c>
      <c r="D236" s="143">
        <v>-28771.853000000003</v>
      </c>
      <c r="E236" s="143">
        <v>22966952.716999996</v>
      </c>
      <c r="F236" s="143">
        <v>20788436.469999999</v>
      </c>
      <c r="G236" s="143">
        <v>321590.61748000002</v>
      </c>
      <c r="H236" s="143">
        <v>21110027.087479997</v>
      </c>
      <c r="I236" s="143">
        <f>(Taulukko2[[#This Row],[Sote-nettokustannus TP2021 (oikaisut huomioitu)]]+Taulukko2[[#This Row],[Sote-nettokustannus TP2022 (oikaisut huomioitu)]])/2</f>
        <v>22038489.902239997</v>
      </c>
      <c r="J236" s="146">
        <f t="shared" si="15"/>
        <v>22827967.457136694</v>
      </c>
      <c r="K236" s="143">
        <v>549826.03</v>
      </c>
      <c r="L236" s="143">
        <v>658100.84</v>
      </c>
      <c r="M236" s="143">
        <f t="shared" si="16"/>
        <v>603963.43500000006</v>
      </c>
      <c r="N236" s="146">
        <f t="shared" si="17"/>
        <v>619802.57926594396</v>
      </c>
      <c r="O236" s="147">
        <f t="shared" si="14"/>
        <v>23447770.036402639</v>
      </c>
    </row>
    <row r="237" spans="1:15" ht="15" x14ac:dyDescent="0.25">
      <c r="A237" s="142">
        <v>749</v>
      </c>
      <c r="B237" s="142" t="s">
        <v>240</v>
      </c>
      <c r="C237" s="143">
        <v>76058931.269999951</v>
      </c>
      <c r="D237" s="143"/>
      <c r="E237" s="143">
        <v>76058931.269999951</v>
      </c>
      <c r="F237" s="143">
        <v>82668070.579999998</v>
      </c>
      <c r="G237" s="143"/>
      <c r="H237" s="143">
        <v>82668070.579999998</v>
      </c>
      <c r="I237" s="143">
        <f>(Taulukko2[[#This Row],[Sote-nettokustannus TP2021 (oikaisut huomioitu)]]+Taulukko2[[#This Row],[Sote-nettokustannus TP2022 (oikaisut huomioitu)]])/2</f>
        <v>79363500.924999982</v>
      </c>
      <c r="J237" s="146">
        <f t="shared" si="15"/>
        <v>82206513.442474812</v>
      </c>
      <c r="K237" s="143">
        <v>1688178.1800000002</v>
      </c>
      <c r="L237" s="143">
        <v>1990378.2</v>
      </c>
      <c r="M237" s="143">
        <f t="shared" si="16"/>
        <v>1839278.19</v>
      </c>
      <c r="N237" s="146">
        <f t="shared" si="17"/>
        <v>1887513.8792956844</v>
      </c>
      <c r="O237" s="147">
        <f t="shared" si="14"/>
        <v>84094027.321770489</v>
      </c>
    </row>
    <row r="238" spans="1:15" ht="15" x14ac:dyDescent="0.25">
      <c r="A238" s="142">
        <v>751</v>
      </c>
      <c r="B238" s="142" t="s">
        <v>241</v>
      </c>
      <c r="C238" s="143">
        <v>12533495.720000003</v>
      </c>
      <c r="D238" s="143"/>
      <c r="E238" s="143">
        <v>12533495.720000003</v>
      </c>
      <c r="F238" s="143">
        <v>12356421.51</v>
      </c>
      <c r="G238" s="143"/>
      <c r="H238" s="143">
        <v>12356421.51</v>
      </c>
      <c r="I238" s="143">
        <f>(Taulukko2[[#This Row],[Sote-nettokustannus TP2021 (oikaisut huomioitu)]]+Taulukko2[[#This Row],[Sote-nettokustannus TP2022 (oikaisut huomioitu)]])/2</f>
        <v>12444958.615000002</v>
      </c>
      <c r="J238" s="146">
        <f t="shared" si="15"/>
        <v>12890770.262791812</v>
      </c>
      <c r="K238" s="143">
        <v>232562.91999999998</v>
      </c>
      <c r="L238" s="143">
        <v>281846.37</v>
      </c>
      <c r="M238" s="143">
        <f t="shared" si="16"/>
        <v>257204.64499999999</v>
      </c>
      <c r="N238" s="146">
        <f t="shared" si="17"/>
        <v>263949.923342928</v>
      </c>
      <c r="O238" s="147">
        <f t="shared" si="14"/>
        <v>13154720.186134741</v>
      </c>
    </row>
    <row r="239" spans="1:15" ht="15" x14ac:dyDescent="0.25">
      <c r="A239" s="142">
        <v>753</v>
      </c>
      <c r="B239" s="142" t="s">
        <v>242</v>
      </c>
      <c r="C239" s="143">
        <v>59890013.310000002</v>
      </c>
      <c r="D239" s="143"/>
      <c r="E239" s="143">
        <v>59890013.310000002</v>
      </c>
      <c r="F239" s="143">
        <v>64111303.810000002</v>
      </c>
      <c r="G239" s="143"/>
      <c r="H239" s="143">
        <v>64111303.810000002</v>
      </c>
      <c r="I239" s="143">
        <f>(Taulukko2[[#This Row],[Sote-nettokustannus TP2021 (oikaisut huomioitu)]]+Taulukko2[[#This Row],[Sote-nettokustannus TP2022 (oikaisut huomioitu)]])/2</f>
        <v>62000658.560000002</v>
      </c>
      <c r="J239" s="146">
        <f t="shared" si="15"/>
        <v>64221687.702153645</v>
      </c>
      <c r="K239" s="143">
        <v>2442219.66</v>
      </c>
      <c r="L239" s="143">
        <v>2391911.2799999998</v>
      </c>
      <c r="M239" s="143">
        <f t="shared" si="16"/>
        <v>2417065.4699999997</v>
      </c>
      <c r="N239" s="146">
        <f t="shared" si="17"/>
        <v>2480453.825090671</v>
      </c>
      <c r="O239" s="147">
        <f t="shared" si="14"/>
        <v>66702141.527244315</v>
      </c>
    </row>
    <row r="240" spans="1:15" ht="15" x14ac:dyDescent="0.25">
      <c r="A240" s="142">
        <v>755</v>
      </c>
      <c r="B240" s="142" t="s">
        <v>243</v>
      </c>
      <c r="C240" s="143">
        <v>18612330.360000003</v>
      </c>
      <c r="D240" s="143"/>
      <c r="E240" s="143">
        <v>18612330.360000003</v>
      </c>
      <c r="F240" s="143">
        <v>18888331.719999999</v>
      </c>
      <c r="G240" s="143"/>
      <c r="H240" s="143">
        <v>18888331.719999999</v>
      </c>
      <c r="I240" s="143">
        <f>(Taulukko2[[#This Row],[Sote-nettokustannus TP2021 (oikaisut huomioitu)]]+Taulukko2[[#This Row],[Sote-nettokustannus TP2022 (oikaisut huomioitu)]])/2</f>
        <v>18750331.039999999</v>
      </c>
      <c r="J240" s="146">
        <f t="shared" si="15"/>
        <v>19422017.964495596</v>
      </c>
      <c r="K240" s="143">
        <v>421439.44</v>
      </c>
      <c r="L240" s="143">
        <v>463084.27</v>
      </c>
      <c r="M240" s="143">
        <f t="shared" si="16"/>
        <v>442261.85499999998</v>
      </c>
      <c r="N240" s="146">
        <f t="shared" si="17"/>
        <v>453860.32093141682</v>
      </c>
      <c r="O240" s="147">
        <f t="shared" si="14"/>
        <v>19875878.285427012</v>
      </c>
    </row>
    <row r="241" spans="1:15" ht="15" x14ac:dyDescent="0.25">
      <c r="A241" s="142">
        <v>758</v>
      </c>
      <c r="B241" s="142" t="s">
        <v>244</v>
      </c>
      <c r="C241" s="143">
        <v>40900343.770000011</v>
      </c>
      <c r="D241" s="143"/>
      <c r="E241" s="143">
        <v>40900343.770000011</v>
      </c>
      <c r="F241" s="143">
        <v>39660427.200000003</v>
      </c>
      <c r="G241" s="143">
        <v>-414579</v>
      </c>
      <c r="H241" s="143">
        <v>39245848.200000003</v>
      </c>
      <c r="I241" s="143">
        <f>(Taulukko2[[#This Row],[Sote-nettokustannus TP2021 (oikaisut huomioitu)]]+Taulukko2[[#This Row],[Sote-nettokustannus TP2022 (oikaisut huomioitu)]])/2</f>
        <v>40073095.985000007</v>
      </c>
      <c r="J241" s="146">
        <f t="shared" si="15"/>
        <v>41508621.285313934</v>
      </c>
      <c r="K241" s="143">
        <v>818708</v>
      </c>
      <c r="L241" s="143">
        <v>902857</v>
      </c>
      <c r="M241" s="143">
        <f t="shared" si="16"/>
        <v>860782.5</v>
      </c>
      <c r="N241" s="146">
        <f t="shared" si="17"/>
        <v>883356.81064365653</v>
      </c>
      <c r="O241" s="147">
        <f t="shared" si="14"/>
        <v>42391978.095957592</v>
      </c>
    </row>
    <row r="242" spans="1:15" ht="15" x14ac:dyDescent="0.25">
      <c r="A242" s="142">
        <v>759</v>
      </c>
      <c r="B242" s="142" t="s">
        <v>245</v>
      </c>
      <c r="C242" s="143">
        <v>9501749.8400000017</v>
      </c>
      <c r="D242" s="143"/>
      <c r="E242" s="143">
        <v>9501749.8400000017</v>
      </c>
      <c r="F242" s="143">
        <v>9574476.8100000005</v>
      </c>
      <c r="G242" s="143"/>
      <c r="H242" s="143">
        <v>9574476.8100000005</v>
      </c>
      <c r="I242" s="143">
        <f>(Taulukko2[[#This Row],[Sote-nettokustannus TP2021 (oikaisut huomioitu)]]+Taulukko2[[#This Row],[Sote-nettokustannus TP2022 (oikaisut huomioitu)]])/2</f>
        <v>9538113.3250000011</v>
      </c>
      <c r="J242" s="146">
        <f t="shared" si="15"/>
        <v>9879794.0127218608</v>
      </c>
      <c r="K242" s="143">
        <v>179777.65</v>
      </c>
      <c r="L242" s="143">
        <v>190615.54</v>
      </c>
      <c r="M242" s="143">
        <f t="shared" si="16"/>
        <v>185196.595</v>
      </c>
      <c r="N242" s="146">
        <f t="shared" si="17"/>
        <v>190053.4380070052</v>
      </c>
      <c r="O242" s="147">
        <f t="shared" si="14"/>
        <v>10069847.450728865</v>
      </c>
    </row>
    <row r="243" spans="1:15" ht="15" x14ac:dyDescent="0.25">
      <c r="A243" s="142">
        <v>761</v>
      </c>
      <c r="B243" s="142" t="s">
        <v>246</v>
      </c>
      <c r="C243" s="143">
        <v>35484373.149999999</v>
      </c>
      <c r="D243" s="143">
        <v>-317611.23591999995</v>
      </c>
      <c r="E243" s="143">
        <v>35166761.914080001</v>
      </c>
      <c r="F243" s="143">
        <v>38358226.539999999</v>
      </c>
      <c r="G243" s="143">
        <v>515787.28035999998</v>
      </c>
      <c r="H243" s="143">
        <v>38874013.820359997</v>
      </c>
      <c r="I243" s="143">
        <f>(Taulukko2[[#This Row],[Sote-nettokustannus TP2021 (oikaisut huomioitu)]]+Taulukko2[[#This Row],[Sote-nettokustannus TP2022 (oikaisut huomioitu)]])/2</f>
        <v>37020387.867219999</v>
      </c>
      <c r="J243" s="146">
        <f t="shared" si="15"/>
        <v>38346557.011493787</v>
      </c>
      <c r="K243" s="143">
        <v>633550.12</v>
      </c>
      <c r="L243" s="143">
        <v>703895.26</v>
      </c>
      <c r="M243" s="143">
        <f t="shared" si="16"/>
        <v>668722.68999999994</v>
      </c>
      <c r="N243" s="146">
        <f t="shared" si="17"/>
        <v>686260.16751437972</v>
      </c>
      <c r="O243" s="147">
        <f t="shared" si="14"/>
        <v>39032817.179008164</v>
      </c>
    </row>
    <row r="244" spans="1:15" ht="15" x14ac:dyDescent="0.25">
      <c r="A244" s="142">
        <v>762</v>
      </c>
      <c r="B244" s="142" t="s">
        <v>247</v>
      </c>
      <c r="C244" s="143">
        <v>16688603.719999999</v>
      </c>
      <c r="D244" s="143"/>
      <c r="E244" s="143">
        <v>16688603.719999999</v>
      </c>
      <c r="F244" s="143">
        <v>19304482.43</v>
      </c>
      <c r="G244" s="143"/>
      <c r="H244" s="143">
        <v>19304482.43</v>
      </c>
      <c r="I244" s="143">
        <f>(Taulukko2[[#This Row],[Sote-nettokustannus TP2021 (oikaisut huomioitu)]]+Taulukko2[[#This Row],[Sote-nettokustannus TP2022 (oikaisut huomioitu)]])/2</f>
        <v>17996543.074999999</v>
      </c>
      <c r="J244" s="146">
        <f t="shared" si="15"/>
        <v>18641227.301844414</v>
      </c>
      <c r="K244" s="143">
        <v>408865.48</v>
      </c>
      <c r="L244" s="143">
        <v>462280</v>
      </c>
      <c r="M244" s="143">
        <f t="shared" si="16"/>
        <v>435572.74</v>
      </c>
      <c r="N244" s="146">
        <f t="shared" si="17"/>
        <v>446995.78164021531</v>
      </c>
      <c r="O244" s="147">
        <f t="shared" si="14"/>
        <v>19088223.083484631</v>
      </c>
    </row>
    <row r="245" spans="1:15" ht="15" x14ac:dyDescent="0.25">
      <c r="A245" s="142">
        <v>765</v>
      </c>
      <c r="B245" s="142" t="s">
        <v>248</v>
      </c>
      <c r="C245" s="143">
        <v>43681755.089999996</v>
      </c>
      <c r="D245" s="143">
        <v>-42362.57605449832</v>
      </c>
      <c r="E245" s="143">
        <v>43639392.513945498</v>
      </c>
      <c r="F245" s="143">
        <v>43507982.170000002</v>
      </c>
      <c r="G245" s="143">
        <v>103021.48597508494</v>
      </c>
      <c r="H245" s="143">
        <v>43611003.655975088</v>
      </c>
      <c r="I245" s="143">
        <f>(Taulukko2[[#This Row],[Sote-nettokustannus TP2021 (oikaisut huomioitu)]]+Taulukko2[[#This Row],[Sote-nettokustannus TP2022 (oikaisut huomioitu)]])/2</f>
        <v>43625198.084960297</v>
      </c>
      <c r="J245" s="146">
        <f t="shared" si="15"/>
        <v>45187969.16722478</v>
      </c>
      <c r="K245" s="143">
        <v>1409257.45</v>
      </c>
      <c r="L245" s="143">
        <v>1461256.02</v>
      </c>
      <c r="M245" s="143">
        <f t="shared" si="16"/>
        <v>1435256.7349999999</v>
      </c>
      <c r="N245" s="146">
        <f t="shared" si="17"/>
        <v>1472896.8257189565</v>
      </c>
      <c r="O245" s="147">
        <f t="shared" si="14"/>
        <v>46660865.992943734</v>
      </c>
    </row>
    <row r="246" spans="1:15" ht="15" x14ac:dyDescent="0.25">
      <c r="A246" s="142">
        <v>768</v>
      </c>
      <c r="B246" s="142" t="s">
        <v>249</v>
      </c>
      <c r="C246" s="143">
        <v>12413723.74</v>
      </c>
      <c r="D246" s="143"/>
      <c r="E246" s="143">
        <v>12413723.74</v>
      </c>
      <c r="F246" s="143">
        <v>11705397.66</v>
      </c>
      <c r="G246" s="143"/>
      <c r="H246" s="143">
        <v>11705397.66</v>
      </c>
      <c r="I246" s="143">
        <f>(Taulukko2[[#This Row],[Sote-nettokustannus TP2021 (oikaisut huomioitu)]]+Taulukko2[[#This Row],[Sote-nettokustannus TP2022 (oikaisut huomioitu)]])/2</f>
        <v>12059560.699999999</v>
      </c>
      <c r="J246" s="146">
        <f t="shared" si="15"/>
        <v>12491566.36539709</v>
      </c>
      <c r="K246" s="143">
        <v>354531.39</v>
      </c>
      <c r="L246" s="143">
        <v>387745.56</v>
      </c>
      <c r="M246" s="143">
        <f t="shared" si="16"/>
        <v>371138.47499999998</v>
      </c>
      <c r="N246" s="146">
        <f t="shared" si="17"/>
        <v>380871.70636386127</v>
      </c>
      <c r="O246" s="147">
        <f t="shared" si="14"/>
        <v>12872438.071760951</v>
      </c>
    </row>
    <row r="247" spans="1:15" ht="15" x14ac:dyDescent="0.25">
      <c r="A247" s="142">
        <v>777</v>
      </c>
      <c r="B247" s="142" t="s">
        <v>250</v>
      </c>
      <c r="C247" s="143">
        <v>38636727.240000002</v>
      </c>
      <c r="D247" s="143">
        <v>-38539.514340445021</v>
      </c>
      <c r="E247" s="143">
        <v>38598187.725659557</v>
      </c>
      <c r="F247" s="143">
        <v>39710129.130000003</v>
      </c>
      <c r="G247" s="143">
        <v>95751.564085182967</v>
      </c>
      <c r="H247" s="143">
        <v>39805880.694085188</v>
      </c>
      <c r="I247" s="143">
        <f>(Taulukko2[[#This Row],[Sote-nettokustannus TP2021 (oikaisut huomioitu)]]+Taulukko2[[#This Row],[Sote-nettokustannus TP2022 (oikaisut huomioitu)]])/2</f>
        <v>39202034.209872372</v>
      </c>
      <c r="J247" s="146">
        <f t="shared" si="15"/>
        <v>40606355.751514889</v>
      </c>
      <c r="K247" s="143">
        <v>1049563.73</v>
      </c>
      <c r="L247" s="143">
        <v>1073070.5900000001</v>
      </c>
      <c r="M247" s="143">
        <f t="shared" si="16"/>
        <v>1061317.1600000001</v>
      </c>
      <c r="N247" s="146">
        <f t="shared" si="17"/>
        <v>1089150.5595652601</v>
      </c>
      <c r="O247" s="147">
        <f t="shared" si="14"/>
        <v>41695506.31108015</v>
      </c>
    </row>
    <row r="248" spans="1:15" ht="15" x14ac:dyDescent="0.25">
      <c r="A248" s="142">
        <v>778</v>
      </c>
      <c r="B248" s="142" t="s">
        <v>251</v>
      </c>
      <c r="C248" s="143">
        <v>33404704.340000004</v>
      </c>
      <c r="D248" s="143"/>
      <c r="E248" s="143">
        <v>33404704.340000004</v>
      </c>
      <c r="F248" s="143">
        <v>33760371.649999999</v>
      </c>
      <c r="G248" s="143"/>
      <c r="H248" s="143">
        <v>33760371.649999999</v>
      </c>
      <c r="I248" s="143">
        <f>(Taulukko2[[#This Row],[Sote-nettokustannus TP2021 (oikaisut huomioitu)]]+Taulukko2[[#This Row],[Sote-nettokustannus TP2022 (oikaisut huomioitu)]])/2</f>
        <v>33582537.995000005</v>
      </c>
      <c r="J248" s="146">
        <f t="shared" si="15"/>
        <v>34785554.177194193</v>
      </c>
      <c r="K248" s="143">
        <v>630950.09</v>
      </c>
      <c r="L248" s="143">
        <v>713789.69</v>
      </c>
      <c r="M248" s="143">
        <f t="shared" si="16"/>
        <v>672369.8899999999</v>
      </c>
      <c r="N248" s="146">
        <f t="shared" si="17"/>
        <v>690003.01656135672</v>
      </c>
      <c r="O248" s="147">
        <f t="shared" si="14"/>
        <v>35475557.193755552</v>
      </c>
    </row>
    <row r="249" spans="1:15" ht="15" x14ac:dyDescent="0.25">
      <c r="A249" s="142">
        <v>781</v>
      </c>
      <c r="B249" s="142" t="s">
        <v>252</v>
      </c>
      <c r="C249" s="143">
        <v>16826641.870000001</v>
      </c>
      <c r="D249" s="143">
        <v>1475.7962766974999</v>
      </c>
      <c r="E249" s="143">
        <v>16828117.666276697</v>
      </c>
      <c r="F249" s="143">
        <v>17948537.289999999</v>
      </c>
      <c r="G249" s="143">
        <v>148244.69493562498</v>
      </c>
      <c r="H249" s="143">
        <v>18096781.984935623</v>
      </c>
      <c r="I249" s="143">
        <f>(Taulukko2[[#This Row],[Sote-nettokustannus TP2021 (oikaisut huomioitu)]]+Taulukko2[[#This Row],[Sote-nettokustannus TP2022 (oikaisut huomioitu)]])/2</f>
        <v>17462449.82560616</v>
      </c>
      <c r="J249" s="146">
        <f t="shared" si="15"/>
        <v>18088001.406135485</v>
      </c>
      <c r="K249" s="143">
        <v>339051.53</v>
      </c>
      <c r="L249" s="143">
        <v>438216.38</v>
      </c>
      <c r="M249" s="143">
        <f t="shared" si="16"/>
        <v>388633.95500000002</v>
      </c>
      <c r="N249" s="146">
        <f t="shared" si="17"/>
        <v>398826.01121262379</v>
      </c>
      <c r="O249" s="147">
        <f t="shared" si="14"/>
        <v>18486827.417348109</v>
      </c>
    </row>
    <row r="250" spans="1:15" ht="15" x14ac:dyDescent="0.25">
      <c r="A250" s="142">
        <v>783</v>
      </c>
      <c r="B250" s="142" t="s">
        <v>253</v>
      </c>
      <c r="C250" s="143">
        <v>26133491.690000001</v>
      </c>
      <c r="D250" s="143"/>
      <c r="E250" s="143">
        <v>26133491.690000001</v>
      </c>
      <c r="F250" s="143">
        <v>28594058.280000001</v>
      </c>
      <c r="G250" s="143"/>
      <c r="H250" s="143">
        <v>28594058.280000001</v>
      </c>
      <c r="I250" s="143">
        <f>(Taulukko2[[#This Row],[Sote-nettokustannus TP2021 (oikaisut huomioitu)]]+Taulukko2[[#This Row],[Sote-nettokustannus TP2022 (oikaisut huomioitu)]])/2</f>
        <v>27363774.984999999</v>
      </c>
      <c r="J250" s="146">
        <f t="shared" si="15"/>
        <v>28344018.470997896</v>
      </c>
      <c r="K250" s="143">
        <v>728867.45000000007</v>
      </c>
      <c r="L250" s="143">
        <v>778303.9</v>
      </c>
      <c r="M250" s="143">
        <f t="shared" si="16"/>
        <v>753585.67500000005</v>
      </c>
      <c r="N250" s="146">
        <f t="shared" si="17"/>
        <v>773348.71284528566</v>
      </c>
      <c r="O250" s="147">
        <f t="shared" si="14"/>
        <v>29117367.183843181</v>
      </c>
    </row>
    <row r="251" spans="1:15" ht="15" x14ac:dyDescent="0.25">
      <c r="A251" s="142">
        <v>785</v>
      </c>
      <c r="B251" s="142" t="s">
        <v>254</v>
      </c>
      <c r="C251" s="143">
        <v>13787945.070000002</v>
      </c>
      <c r="D251" s="143">
        <v>-20924.984</v>
      </c>
      <c r="E251" s="143">
        <v>13767020.086000003</v>
      </c>
      <c r="F251" s="143">
        <v>13680651.27</v>
      </c>
      <c r="G251" s="143">
        <v>233884.08544</v>
      </c>
      <c r="H251" s="143">
        <v>13914535.35544</v>
      </c>
      <c r="I251" s="143">
        <f>(Taulukko2[[#This Row],[Sote-nettokustannus TP2021 (oikaisut huomioitu)]]+Taulukko2[[#This Row],[Sote-nettokustannus TP2022 (oikaisut huomioitu)]])/2</f>
        <v>13840777.720720001</v>
      </c>
      <c r="J251" s="146">
        <f t="shared" si="15"/>
        <v>14336591.335958317</v>
      </c>
      <c r="K251" s="143">
        <v>250892.07</v>
      </c>
      <c r="L251" s="143">
        <v>214161.38</v>
      </c>
      <c r="M251" s="143">
        <f t="shared" si="16"/>
        <v>232526.72500000001</v>
      </c>
      <c r="N251" s="146">
        <f t="shared" si="17"/>
        <v>238624.81658887651</v>
      </c>
      <c r="O251" s="147">
        <f t="shared" si="14"/>
        <v>14575216.152547194</v>
      </c>
    </row>
    <row r="252" spans="1:15" ht="15" x14ac:dyDescent="0.25">
      <c r="A252" s="142">
        <v>790</v>
      </c>
      <c r="B252" s="142" t="s">
        <v>255</v>
      </c>
      <c r="C252" s="143">
        <v>98908935.749999985</v>
      </c>
      <c r="D252" s="143"/>
      <c r="E252" s="143">
        <v>98908935.749999985</v>
      </c>
      <c r="F252" s="143">
        <v>102961771.13</v>
      </c>
      <c r="G252" s="143"/>
      <c r="H252" s="143">
        <v>102961771.13</v>
      </c>
      <c r="I252" s="143">
        <f>(Taulukko2[[#This Row],[Sote-nettokustannus TP2021 (oikaisut huomioitu)]]+Taulukko2[[#This Row],[Sote-nettokustannus TP2022 (oikaisut huomioitu)]])/2</f>
        <v>100935353.44</v>
      </c>
      <c r="J252" s="146">
        <f t="shared" si="15"/>
        <v>104551127.31515765</v>
      </c>
      <c r="K252" s="143">
        <v>1911723.24</v>
      </c>
      <c r="L252" s="143">
        <v>1974085.09</v>
      </c>
      <c r="M252" s="143">
        <f t="shared" si="16"/>
        <v>1942904.165</v>
      </c>
      <c r="N252" s="146">
        <f t="shared" si="17"/>
        <v>1993857.4803515135</v>
      </c>
      <c r="O252" s="147">
        <f t="shared" si="14"/>
        <v>106544984.79550916</v>
      </c>
    </row>
    <row r="253" spans="1:15" ht="15" x14ac:dyDescent="0.25">
      <c r="A253" s="142">
        <v>791</v>
      </c>
      <c r="B253" s="142" t="s">
        <v>256</v>
      </c>
      <c r="C253" s="143">
        <v>24218960.560000002</v>
      </c>
      <c r="D253" s="143">
        <v>-31387.476000000002</v>
      </c>
      <c r="E253" s="143">
        <v>24187573.084000003</v>
      </c>
      <c r="F253" s="143">
        <v>25401498.25</v>
      </c>
      <c r="G253" s="143">
        <v>350826.12816000002</v>
      </c>
      <c r="H253" s="143">
        <v>25752324.37816</v>
      </c>
      <c r="I253" s="143">
        <f>(Taulukko2[[#This Row],[Sote-nettokustannus TP2021 (oikaisut huomioitu)]]+Taulukko2[[#This Row],[Sote-nettokustannus TP2022 (oikaisut huomioitu)]])/2</f>
        <v>24969948.731080003</v>
      </c>
      <c r="J253" s="146">
        <f t="shared" si="15"/>
        <v>25864438.968730327</v>
      </c>
      <c r="K253" s="143">
        <v>802392.89</v>
      </c>
      <c r="L253" s="143">
        <v>816070.31</v>
      </c>
      <c r="M253" s="143">
        <f t="shared" si="16"/>
        <v>809231.60000000009</v>
      </c>
      <c r="N253" s="146">
        <f t="shared" si="17"/>
        <v>830453.97094859998</v>
      </c>
      <c r="O253" s="147">
        <f t="shared" si="14"/>
        <v>26694892.939678926</v>
      </c>
    </row>
    <row r="254" spans="1:15" ht="15" x14ac:dyDescent="0.25">
      <c r="A254" s="142">
        <v>831</v>
      </c>
      <c r="B254" s="142" t="s">
        <v>257</v>
      </c>
      <c r="C254" s="143">
        <v>14556316.339999998</v>
      </c>
      <c r="D254" s="143">
        <v>-24204.2</v>
      </c>
      <c r="E254" s="143">
        <v>14532112.139999999</v>
      </c>
      <c r="F254" s="143">
        <v>15903655.289999999</v>
      </c>
      <c r="G254" s="143">
        <v>-1103.6500000000001</v>
      </c>
      <c r="H254" s="143">
        <v>15902551.639999999</v>
      </c>
      <c r="I254" s="143">
        <f>(Taulukko2[[#This Row],[Sote-nettokustannus TP2021 (oikaisut huomioitu)]]+Taulukko2[[#This Row],[Sote-nettokustannus TP2022 (oikaisut huomioitu)]])/2</f>
        <v>15217331.889999999</v>
      </c>
      <c r="J254" s="146">
        <f t="shared" si="15"/>
        <v>15762457.351220809</v>
      </c>
      <c r="K254" s="143">
        <v>412294.46</v>
      </c>
      <c r="L254" s="143">
        <v>438267.52</v>
      </c>
      <c r="M254" s="143">
        <f t="shared" si="16"/>
        <v>425280.99</v>
      </c>
      <c r="N254" s="146">
        <f t="shared" si="17"/>
        <v>436434.12703415414</v>
      </c>
      <c r="O254" s="147">
        <f t="shared" si="14"/>
        <v>16198891.478254963</v>
      </c>
    </row>
    <row r="255" spans="1:15" ht="15" x14ac:dyDescent="0.25">
      <c r="A255" s="142">
        <v>832</v>
      </c>
      <c r="B255" s="142" t="s">
        <v>258</v>
      </c>
      <c r="C255" s="143">
        <v>17499985.040000007</v>
      </c>
      <c r="D255" s="143">
        <v>-23540.607000000004</v>
      </c>
      <c r="E255" s="143">
        <v>17476444.433000006</v>
      </c>
      <c r="F255" s="143">
        <v>18625703.309999999</v>
      </c>
      <c r="G255" s="143">
        <v>263119.59612</v>
      </c>
      <c r="H255" s="143">
        <v>18888822.906119999</v>
      </c>
      <c r="I255" s="143">
        <f>(Taulukko2[[#This Row],[Sote-nettokustannus TP2021 (oikaisut huomioitu)]]+Taulukko2[[#This Row],[Sote-nettokustannus TP2022 (oikaisut huomioitu)]])/2</f>
        <v>18182633.66956</v>
      </c>
      <c r="J255" s="146">
        <f t="shared" si="15"/>
        <v>18833984.158395786</v>
      </c>
      <c r="K255" s="143">
        <v>320908.11000000004</v>
      </c>
      <c r="L255" s="143">
        <v>317188.63</v>
      </c>
      <c r="M255" s="143">
        <f t="shared" si="16"/>
        <v>319048.37</v>
      </c>
      <c r="N255" s="146">
        <f t="shared" si="17"/>
        <v>327415.52083628241</v>
      </c>
      <c r="O255" s="147">
        <f t="shared" si="14"/>
        <v>19161399.679232068</v>
      </c>
    </row>
    <row r="256" spans="1:15" ht="15" x14ac:dyDescent="0.25">
      <c r="A256" s="142">
        <v>833</v>
      </c>
      <c r="B256" s="142" t="s">
        <v>259</v>
      </c>
      <c r="C256" s="143">
        <v>6534386.1399999997</v>
      </c>
      <c r="D256" s="143">
        <v>-86621.246159999995</v>
      </c>
      <c r="E256" s="143">
        <v>6447764.89384</v>
      </c>
      <c r="F256" s="143">
        <v>7073908.1799999997</v>
      </c>
      <c r="G256" s="143">
        <v>150249.12677999999</v>
      </c>
      <c r="H256" s="143">
        <v>7224157.3067799993</v>
      </c>
      <c r="I256" s="143">
        <f>(Taulukko2[[#This Row],[Sote-nettokustannus TP2021 (oikaisut huomioitu)]]+Taulukko2[[#This Row],[Sote-nettokustannus TP2022 (oikaisut huomioitu)]])/2</f>
        <v>6835961.1003099997</v>
      </c>
      <c r="J256" s="146">
        <f t="shared" si="15"/>
        <v>7080843.4801273728</v>
      </c>
      <c r="K256" s="143">
        <v>133687.44</v>
      </c>
      <c r="L256" s="143">
        <v>149162.1</v>
      </c>
      <c r="M256" s="143">
        <f t="shared" si="16"/>
        <v>141424.77000000002</v>
      </c>
      <c r="N256" s="146">
        <f t="shared" si="17"/>
        <v>145133.68217083026</v>
      </c>
      <c r="O256" s="147">
        <f t="shared" si="14"/>
        <v>7225977.1622982034</v>
      </c>
    </row>
    <row r="257" spans="1:15" ht="15" x14ac:dyDescent="0.25">
      <c r="A257" s="142">
        <v>834</v>
      </c>
      <c r="B257" s="142" t="s">
        <v>260</v>
      </c>
      <c r="C257" s="143">
        <v>21097125.270000003</v>
      </c>
      <c r="D257" s="143"/>
      <c r="E257" s="143">
        <v>21097125.270000003</v>
      </c>
      <c r="F257" s="143">
        <v>21630121.010000002</v>
      </c>
      <c r="G257" s="143"/>
      <c r="H257" s="143">
        <v>21630121.010000002</v>
      </c>
      <c r="I257" s="143">
        <f>(Taulukko2[[#This Row],[Sote-nettokustannus TP2021 (oikaisut huomioitu)]]+Taulukko2[[#This Row],[Sote-nettokustannus TP2022 (oikaisut huomioitu)]])/2</f>
        <v>21363623.140000001</v>
      </c>
      <c r="J257" s="146">
        <f t="shared" si="15"/>
        <v>22128925.165461708</v>
      </c>
      <c r="K257" s="143">
        <v>403849.15</v>
      </c>
      <c r="L257" s="143">
        <v>442955.71</v>
      </c>
      <c r="M257" s="143">
        <f t="shared" si="16"/>
        <v>423402.43000000005</v>
      </c>
      <c r="N257" s="146">
        <f t="shared" si="17"/>
        <v>434506.30116617621</v>
      </c>
      <c r="O257" s="147">
        <f t="shared" si="14"/>
        <v>22563431.466627885</v>
      </c>
    </row>
    <row r="258" spans="1:15" ht="15" x14ac:dyDescent="0.25">
      <c r="A258" s="142">
        <v>837</v>
      </c>
      <c r="B258" s="142" t="s">
        <v>261</v>
      </c>
      <c r="C258" s="143">
        <v>856228242.88999999</v>
      </c>
      <c r="D258" s="143"/>
      <c r="E258" s="143">
        <v>856228242.88999999</v>
      </c>
      <c r="F258" s="143">
        <v>896653092.58000004</v>
      </c>
      <c r="G258" s="143"/>
      <c r="H258" s="143">
        <v>896653092.58000004</v>
      </c>
      <c r="I258" s="143">
        <f>(Taulukko2[[#This Row],[Sote-nettokustannus TP2021 (oikaisut huomioitu)]]+Taulukko2[[#This Row],[Sote-nettokustannus TP2022 (oikaisut huomioitu)]])/2</f>
        <v>876440667.73500001</v>
      </c>
      <c r="J258" s="146">
        <f t="shared" si="15"/>
        <v>907837112.70218122</v>
      </c>
      <c r="K258" s="143">
        <v>17853891.139999993</v>
      </c>
      <c r="L258" s="143">
        <v>19367060.57</v>
      </c>
      <c r="M258" s="143">
        <f t="shared" si="16"/>
        <v>18610475.854999997</v>
      </c>
      <c r="N258" s="146">
        <f t="shared" si="17"/>
        <v>19098541.845162481</v>
      </c>
      <c r="O258" s="147">
        <f t="shared" si="14"/>
        <v>926935654.54734373</v>
      </c>
    </row>
    <row r="259" spans="1:15" ht="15" x14ac:dyDescent="0.25">
      <c r="A259" s="142">
        <v>844</v>
      </c>
      <c r="B259" s="142" t="s">
        <v>262</v>
      </c>
      <c r="C259" s="143">
        <v>8219122.4199999999</v>
      </c>
      <c r="D259" s="143"/>
      <c r="E259" s="143">
        <v>8219122.4199999999</v>
      </c>
      <c r="F259" s="143">
        <v>8234243.9699999997</v>
      </c>
      <c r="G259" s="143"/>
      <c r="H259" s="143">
        <v>8234243.9699999997</v>
      </c>
      <c r="I259" s="143">
        <f>(Taulukko2[[#This Row],[Sote-nettokustannus TP2021 (oikaisut huomioitu)]]+Taulukko2[[#This Row],[Sote-nettokustannus TP2022 (oikaisut huomioitu)]])/2</f>
        <v>8226683.1950000003</v>
      </c>
      <c r="J259" s="146">
        <f t="shared" si="15"/>
        <v>8521384.9537188783</v>
      </c>
      <c r="K259" s="143">
        <v>169450.07</v>
      </c>
      <c r="L259" s="143">
        <v>185703.76</v>
      </c>
      <c r="M259" s="143">
        <f t="shared" si="16"/>
        <v>177576.91500000001</v>
      </c>
      <c r="N259" s="146">
        <f t="shared" si="17"/>
        <v>182233.92933562162</v>
      </c>
      <c r="O259" s="147">
        <f t="shared" si="14"/>
        <v>8703618.8830545004</v>
      </c>
    </row>
    <row r="260" spans="1:15" ht="15" x14ac:dyDescent="0.25">
      <c r="A260" s="142">
        <v>845</v>
      </c>
      <c r="B260" s="142" t="s">
        <v>263</v>
      </c>
      <c r="C260" s="143">
        <v>13139993.48</v>
      </c>
      <c r="D260" s="143">
        <v>-635700.04</v>
      </c>
      <c r="E260" s="143">
        <v>12504293.440000001</v>
      </c>
      <c r="F260" s="143">
        <v>13360431.42</v>
      </c>
      <c r="G260" s="143">
        <v>269050.19499801658</v>
      </c>
      <c r="H260" s="143">
        <v>13629481.614998017</v>
      </c>
      <c r="I260" s="143">
        <f>(Taulukko2[[#This Row],[Sote-nettokustannus TP2021 (oikaisut huomioitu)]]+Taulukko2[[#This Row],[Sote-nettokustannus TP2022 (oikaisut huomioitu)]])/2</f>
        <v>13066887.527499009</v>
      </c>
      <c r="J260" s="146">
        <f t="shared" si="15"/>
        <v>13534978.329594824</v>
      </c>
      <c r="K260" s="143">
        <v>308016.02</v>
      </c>
      <c r="L260" s="143">
        <v>335076.73</v>
      </c>
      <c r="M260" s="143">
        <f t="shared" si="16"/>
        <v>321546.375</v>
      </c>
      <c r="N260" s="146">
        <f t="shared" si="17"/>
        <v>329979.03685777675</v>
      </c>
      <c r="O260" s="147">
        <f t="shared" si="14"/>
        <v>13864957.366452601</v>
      </c>
    </row>
    <row r="261" spans="1:15" ht="15" x14ac:dyDescent="0.25">
      <c r="A261" s="142">
        <v>846</v>
      </c>
      <c r="B261" s="142" t="s">
        <v>264</v>
      </c>
      <c r="C261" s="143">
        <v>22039439.100000001</v>
      </c>
      <c r="D261" s="143">
        <v>-352091.3</v>
      </c>
      <c r="E261" s="143">
        <v>21687347.800000001</v>
      </c>
      <c r="F261" s="143">
        <v>23343606.370000001</v>
      </c>
      <c r="G261" s="143">
        <v>436091.3</v>
      </c>
      <c r="H261" s="143">
        <v>23779697.670000002</v>
      </c>
      <c r="I261" s="143">
        <f>(Taulukko2[[#This Row],[Sote-nettokustannus TP2021 (oikaisut huomioitu)]]+Taulukko2[[#This Row],[Sote-nettokustannus TP2022 (oikaisut huomioitu)]])/2</f>
        <v>22733522.734999999</v>
      </c>
      <c r="J261" s="146">
        <f t="shared" si="15"/>
        <v>23547898.221824624</v>
      </c>
      <c r="K261" s="143">
        <v>514522.25999999995</v>
      </c>
      <c r="L261" s="143">
        <v>494564.14</v>
      </c>
      <c r="M261" s="143">
        <f t="shared" si="16"/>
        <v>504543.19999999995</v>
      </c>
      <c r="N261" s="146">
        <f t="shared" si="17"/>
        <v>517775.01515649358</v>
      </c>
      <c r="O261" s="147">
        <f t="shared" ref="O261:O297" si="18">N261+J261</f>
        <v>24065673.236981116</v>
      </c>
    </row>
    <row r="262" spans="1:15" ht="15" x14ac:dyDescent="0.25">
      <c r="A262" s="142">
        <v>848</v>
      </c>
      <c r="B262" s="142" t="s">
        <v>265</v>
      </c>
      <c r="C262" s="143">
        <v>19349244.449999999</v>
      </c>
      <c r="D262" s="143">
        <v>484101.53492696746</v>
      </c>
      <c r="E262" s="143">
        <v>19833345.984926965</v>
      </c>
      <c r="F262" s="143">
        <v>19969372.399999999</v>
      </c>
      <c r="G262" s="143">
        <v>117643.19073987403</v>
      </c>
      <c r="H262" s="143">
        <v>20087015.590739872</v>
      </c>
      <c r="I262" s="143">
        <f>(Taulukko2[[#This Row],[Sote-nettokustannus TP2021 (oikaisut huomioitu)]]+Taulukko2[[#This Row],[Sote-nettokustannus TP2022 (oikaisut huomioitu)]])/2</f>
        <v>19960180.787833419</v>
      </c>
      <c r="J262" s="146">
        <f t="shared" ref="J262:J297" si="19">(I262/$I$4)*$H$4</f>
        <v>20675207.760805514</v>
      </c>
      <c r="K262" s="143">
        <v>544083.11</v>
      </c>
      <c r="L262" s="143">
        <v>457435.53</v>
      </c>
      <c r="M262" s="143">
        <f t="shared" ref="M262:M297" si="20">AVERAGE(K262:L262)</f>
        <v>500759.32</v>
      </c>
      <c r="N262" s="146">
        <f t="shared" ref="N262:N297" si="21">(M262/$M$4)*$L$4</f>
        <v>513891.90163053526</v>
      </c>
      <c r="O262" s="147">
        <f t="shared" si="18"/>
        <v>21189099.662436049</v>
      </c>
    </row>
    <row r="263" spans="1:15" ht="15" x14ac:dyDescent="0.25">
      <c r="A263" s="142">
        <v>849</v>
      </c>
      <c r="B263" s="142" t="s">
        <v>266</v>
      </c>
      <c r="C263" s="143">
        <v>11140445.66</v>
      </c>
      <c r="D263" s="143"/>
      <c r="E263" s="143">
        <v>11140445.66</v>
      </c>
      <c r="F263" s="143">
        <v>11371561.73</v>
      </c>
      <c r="G263" s="143"/>
      <c r="H263" s="143">
        <v>11371561.73</v>
      </c>
      <c r="I263" s="143">
        <f>(Taulukko2[[#This Row],[Sote-nettokustannus TP2021 (oikaisut huomioitu)]]+Taulukko2[[#This Row],[Sote-nettokustannus TP2022 (oikaisut huomioitu)]])/2</f>
        <v>11256003.695</v>
      </c>
      <c r="J263" s="146">
        <f t="shared" si="19"/>
        <v>11659223.802841127</v>
      </c>
      <c r="K263" s="143">
        <v>299273.38999999996</v>
      </c>
      <c r="L263" s="143">
        <v>278939.34000000003</v>
      </c>
      <c r="M263" s="143">
        <f t="shared" si="20"/>
        <v>289106.36499999999</v>
      </c>
      <c r="N263" s="146">
        <f t="shared" si="21"/>
        <v>296688.27668218262</v>
      </c>
      <c r="O263" s="147">
        <f t="shared" si="18"/>
        <v>11955912.07952331</v>
      </c>
    </row>
    <row r="264" spans="1:15" ht="15" x14ac:dyDescent="0.25">
      <c r="A264" s="142">
        <v>850</v>
      </c>
      <c r="B264" s="142" t="s">
        <v>267</v>
      </c>
      <c r="C264" s="143">
        <v>8341989.4499999993</v>
      </c>
      <c r="D264" s="143">
        <v>-34263</v>
      </c>
      <c r="E264" s="143">
        <v>8307726.4499999993</v>
      </c>
      <c r="F264" s="143">
        <v>9596107.3300000001</v>
      </c>
      <c r="G264" s="143">
        <v>-118060</v>
      </c>
      <c r="H264" s="143">
        <v>9478047.3300000001</v>
      </c>
      <c r="I264" s="143">
        <f>(Taulukko2[[#This Row],[Sote-nettokustannus TP2021 (oikaisut huomioitu)]]+Taulukko2[[#This Row],[Sote-nettokustannus TP2022 (oikaisut huomioitu)]])/2</f>
        <v>8892886.8900000006</v>
      </c>
      <c r="J264" s="146">
        <f t="shared" si="19"/>
        <v>9211453.8439534344</v>
      </c>
      <c r="K264" s="143">
        <v>217743.78999999998</v>
      </c>
      <c r="L264" s="143">
        <v>228321.86</v>
      </c>
      <c r="M264" s="143">
        <f t="shared" si="20"/>
        <v>223032.82499999998</v>
      </c>
      <c r="N264" s="146">
        <f t="shared" si="21"/>
        <v>228881.93586747497</v>
      </c>
      <c r="O264" s="147">
        <f t="shared" si="18"/>
        <v>9440335.7798209097</v>
      </c>
    </row>
    <row r="265" spans="1:15" ht="15" x14ac:dyDescent="0.25">
      <c r="A265" s="142">
        <v>851</v>
      </c>
      <c r="B265" s="142" t="s">
        <v>268</v>
      </c>
      <c r="C265" s="143">
        <v>77627556.909999996</v>
      </c>
      <c r="D265" s="143"/>
      <c r="E265" s="143">
        <v>77627556.909999996</v>
      </c>
      <c r="F265" s="143">
        <v>86550517.780000001</v>
      </c>
      <c r="G265" s="143"/>
      <c r="H265" s="143">
        <v>86550517.780000001</v>
      </c>
      <c r="I265" s="143">
        <f>(Taulukko2[[#This Row],[Sote-nettokustannus TP2021 (oikaisut huomioitu)]]+Taulukko2[[#This Row],[Sote-nettokustannus TP2022 (oikaisut huomioitu)]])/2</f>
        <v>82089037.344999999</v>
      </c>
      <c r="J265" s="146">
        <f t="shared" si="19"/>
        <v>85029685.854695171</v>
      </c>
      <c r="K265" s="143">
        <v>2235557</v>
      </c>
      <c r="L265" s="143">
        <v>2516551.2200000002</v>
      </c>
      <c r="M265" s="143">
        <f t="shared" si="20"/>
        <v>2376054.1100000003</v>
      </c>
      <c r="N265" s="146">
        <f t="shared" si="21"/>
        <v>2438366.9283777867</v>
      </c>
      <c r="O265" s="147">
        <f t="shared" si="18"/>
        <v>87468052.783072963</v>
      </c>
    </row>
    <row r="266" spans="1:15" ht="15" x14ac:dyDescent="0.25">
      <c r="A266" s="142">
        <v>853</v>
      </c>
      <c r="B266" s="142" t="s">
        <v>269</v>
      </c>
      <c r="C266" s="143">
        <v>688626288.6700002</v>
      </c>
      <c r="D266" s="143"/>
      <c r="E266" s="143">
        <v>688626288.6700002</v>
      </c>
      <c r="F266" s="143">
        <v>744346033.75</v>
      </c>
      <c r="G266" s="143"/>
      <c r="H266" s="143">
        <v>744346033.75</v>
      </c>
      <c r="I266" s="143">
        <f>(Taulukko2[[#This Row],[Sote-nettokustannus TP2021 (oikaisut huomioitu)]]+Taulukko2[[#This Row],[Sote-nettokustannus TP2022 (oikaisut huomioitu)]])/2</f>
        <v>716486161.21000004</v>
      </c>
      <c r="J266" s="146">
        <f t="shared" si="19"/>
        <v>742152608.64712226</v>
      </c>
      <c r="K266" s="143">
        <v>13783533.289999999</v>
      </c>
      <c r="L266" s="143">
        <v>15494909.98</v>
      </c>
      <c r="M266" s="143">
        <f t="shared" si="20"/>
        <v>14639221.635</v>
      </c>
      <c r="N266" s="146">
        <f t="shared" si="21"/>
        <v>15023140.147248829</v>
      </c>
      <c r="O266" s="147">
        <f t="shared" si="18"/>
        <v>757175748.79437113</v>
      </c>
    </row>
    <row r="267" spans="1:15" ht="15" x14ac:dyDescent="0.25">
      <c r="A267" s="142">
        <v>854</v>
      </c>
      <c r="B267" s="142" t="s">
        <v>270</v>
      </c>
      <c r="C267" s="143">
        <v>19275300.16</v>
      </c>
      <c r="D267" s="143"/>
      <c r="E267" s="143">
        <v>19275300.16</v>
      </c>
      <c r="F267" s="143">
        <v>21158671.530000001</v>
      </c>
      <c r="G267" s="143"/>
      <c r="H267" s="143">
        <v>21158671.530000001</v>
      </c>
      <c r="I267" s="143">
        <f>(Taulukko2[[#This Row],[Sote-nettokustannus TP2021 (oikaisut huomioitu)]]+Taulukko2[[#This Row],[Sote-nettokustannus TP2022 (oikaisut huomioitu)]])/2</f>
        <v>20216985.844999999</v>
      </c>
      <c r="J267" s="146">
        <f t="shared" si="19"/>
        <v>20941212.260833941</v>
      </c>
      <c r="K267" s="143">
        <v>379747.44</v>
      </c>
      <c r="L267" s="143">
        <v>403617.03</v>
      </c>
      <c r="M267" s="143">
        <f t="shared" si="20"/>
        <v>391682.23499999999</v>
      </c>
      <c r="N267" s="146">
        <f t="shared" si="21"/>
        <v>401954.23338111449</v>
      </c>
      <c r="O267" s="147">
        <f t="shared" si="18"/>
        <v>21343166.494215056</v>
      </c>
    </row>
    <row r="268" spans="1:15" ht="15" x14ac:dyDescent="0.25">
      <c r="A268" s="142">
        <v>857</v>
      </c>
      <c r="B268" s="142" t="s">
        <v>271</v>
      </c>
      <c r="C268" s="143">
        <v>14369508.159999998</v>
      </c>
      <c r="D268" s="143"/>
      <c r="E268" s="143">
        <v>14369508.159999998</v>
      </c>
      <c r="F268" s="143">
        <v>14581327.869999999</v>
      </c>
      <c r="G268" s="143"/>
      <c r="H268" s="143">
        <v>14581327.869999999</v>
      </c>
      <c r="I268" s="143">
        <f>(Taulukko2[[#This Row],[Sote-nettokustannus TP2021 (oikaisut huomioitu)]]+Taulukko2[[#This Row],[Sote-nettokustannus TP2022 (oikaisut huomioitu)]])/2</f>
        <v>14475418.014999999</v>
      </c>
      <c r="J268" s="146">
        <f t="shared" si="19"/>
        <v>14993966.140179314</v>
      </c>
      <c r="K268" s="143">
        <v>289333.70999999996</v>
      </c>
      <c r="L268" s="143">
        <v>346621.62</v>
      </c>
      <c r="M268" s="143">
        <f t="shared" si="20"/>
        <v>317977.66499999998</v>
      </c>
      <c r="N268" s="146">
        <f t="shared" si="21"/>
        <v>326316.73623745493</v>
      </c>
      <c r="O268" s="147">
        <f t="shared" si="18"/>
        <v>15320282.876416769</v>
      </c>
    </row>
    <row r="269" spans="1:15" ht="15" x14ac:dyDescent="0.25">
      <c r="A269" s="142">
        <v>858</v>
      </c>
      <c r="B269" s="142" t="s">
        <v>272</v>
      </c>
      <c r="C269" s="143">
        <v>118500288.98999996</v>
      </c>
      <c r="D269" s="143"/>
      <c r="E269" s="143">
        <v>118500288.98999996</v>
      </c>
      <c r="F269" s="143">
        <v>133131518.54000001</v>
      </c>
      <c r="G269" s="143"/>
      <c r="H269" s="143">
        <v>133131518.54000001</v>
      </c>
      <c r="I269" s="143">
        <f>(Taulukko2[[#This Row],[Sote-nettokustannus TP2021 (oikaisut huomioitu)]]+Taulukko2[[#This Row],[Sote-nettokustannus TP2022 (oikaisut huomioitu)]])/2</f>
        <v>125815903.76499999</v>
      </c>
      <c r="J269" s="146">
        <f t="shared" si="19"/>
        <v>130322965.38819289</v>
      </c>
      <c r="K269" s="143">
        <v>3099333</v>
      </c>
      <c r="L269" s="143">
        <v>2322354.54</v>
      </c>
      <c r="M269" s="143">
        <f t="shared" si="20"/>
        <v>2710843.77</v>
      </c>
      <c r="N269" s="146">
        <f t="shared" si="21"/>
        <v>2781936.559839943</v>
      </c>
      <c r="O269" s="147">
        <f t="shared" si="18"/>
        <v>133104901.94803284</v>
      </c>
    </row>
    <row r="270" spans="1:15" ht="15" x14ac:dyDescent="0.25">
      <c r="A270" s="142">
        <v>859</v>
      </c>
      <c r="B270" s="142" t="s">
        <v>273</v>
      </c>
      <c r="C270" s="143">
        <v>21761964.809999991</v>
      </c>
      <c r="D270" s="143">
        <v>-36618.721999999994</v>
      </c>
      <c r="E270" s="143">
        <v>21725346.087999992</v>
      </c>
      <c r="F270" s="143">
        <v>22007980.600000001</v>
      </c>
      <c r="G270" s="143">
        <v>409297.14951999998</v>
      </c>
      <c r="H270" s="143">
        <v>22417277.74952</v>
      </c>
      <c r="I270" s="143">
        <f>(Taulukko2[[#This Row],[Sote-nettokustannus TP2021 (oikaisut huomioitu)]]+Taulukko2[[#This Row],[Sote-nettokustannus TP2022 (oikaisut huomioitu)]])/2</f>
        <v>22071311.918759994</v>
      </c>
      <c r="J270" s="146">
        <f t="shared" si="19"/>
        <v>22861965.245928925</v>
      </c>
      <c r="K270" s="143">
        <v>468824</v>
      </c>
      <c r="L270" s="143">
        <v>465240.72</v>
      </c>
      <c r="M270" s="143">
        <f t="shared" si="20"/>
        <v>467032.36</v>
      </c>
      <c r="N270" s="146">
        <f t="shared" si="21"/>
        <v>479280.44075824035</v>
      </c>
      <c r="O270" s="147">
        <f t="shared" si="18"/>
        <v>23341245.686687164</v>
      </c>
    </row>
    <row r="271" spans="1:15" ht="15" x14ac:dyDescent="0.25">
      <c r="A271" s="142">
        <v>886</v>
      </c>
      <c r="B271" s="142" t="s">
        <v>274</v>
      </c>
      <c r="C271" s="143">
        <v>44050259.879999995</v>
      </c>
      <c r="D271" s="143"/>
      <c r="E271" s="143">
        <v>44050259.879999995</v>
      </c>
      <c r="F271" s="143">
        <v>48999251.479999997</v>
      </c>
      <c r="G271" s="143"/>
      <c r="H271" s="143">
        <v>48999251.479999997</v>
      </c>
      <c r="I271" s="143">
        <f>(Taulukko2[[#This Row],[Sote-nettokustannus TP2021 (oikaisut huomioitu)]]+Taulukko2[[#This Row],[Sote-nettokustannus TP2022 (oikaisut huomioitu)]])/2</f>
        <v>46524755.679999992</v>
      </c>
      <c r="J271" s="146">
        <f t="shared" si="19"/>
        <v>48191396.657641537</v>
      </c>
      <c r="K271" s="143">
        <v>1146603.9099999999</v>
      </c>
      <c r="L271" s="143">
        <v>1471828.32</v>
      </c>
      <c r="M271" s="143">
        <f t="shared" si="20"/>
        <v>1309216.115</v>
      </c>
      <c r="N271" s="146">
        <f t="shared" si="21"/>
        <v>1343550.7480573533</v>
      </c>
      <c r="O271" s="147">
        <f t="shared" si="18"/>
        <v>49534947.405698888</v>
      </c>
    </row>
    <row r="272" spans="1:15" ht="15" x14ac:dyDescent="0.25">
      <c r="A272" s="142">
        <v>887</v>
      </c>
      <c r="B272" s="142" t="s">
        <v>275</v>
      </c>
      <c r="C272" s="143">
        <v>20854708.859999992</v>
      </c>
      <c r="D272" s="143"/>
      <c r="E272" s="143">
        <v>20854708.859999992</v>
      </c>
      <c r="F272" s="143">
        <v>21601276.789999999</v>
      </c>
      <c r="G272" s="143"/>
      <c r="H272" s="143">
        <v>21601276.789999999</v>
      </c>
      <c r="I272" s="143">
        <f>(Taulukko2[[#This Row],[Sote-nettokustannus TP2021 (oikaisut huomioitu)]]+Taulukko2[[#This Row],[Sote-nettokustannus TP2022 (oikaisut huomioitu)]])/2</f>
        <v>21227992.824999996</v>
      </c>
      <c r="J272" s="146">
        <f t="shared" si="19"/>
        <v>21988436.21042189</v>
      </c>
      <c r="K272" s="143">
        <v>355366.28</v>
      </c>
      <c r="L272" s="143">
        <v>365279.52</v>
      </c>
      <c r="M272" s="143">
        <f t="shared" si="20"/>
        <v>360322.9</v>
      </c>
      <c r="N272" s="146">
        <f t="shared" si="21"/>
        <v>369772.48927095195</v>
      </c>
      <c r="O272" s="147">
        <f t="shared" si="18"/>
        <v>22358208.699692842</v>
      </c>
    </row>
    <row r="273" spans="1:15" ht="15" x14ac:dyDescent="0.25">
      <c r="A273" s="142">
        <v>889</v>
      </c>
      <c r="B273" s="142" t="s">
        <v>276</v>
      </c>
      <c r="C273" s="143">
        <v>11005130.43</v>
      </c>
      <c r="D273" s="143">
        <v>-15693.738000000001</v>
      </c>
      <c r="E273" s="143">
        <v>10989436.692</v>
      </c>
      <c r="F273" s="143">
        <v>11669722.550000001</v>
      </c>
      <c r="G273" s="143">
        <v>175413.06408000001</v>
      </c>
      <c r="H273" s="143">
        <v>11845135.614080001</v>
      </c>
      <c r="I273" s="143">
        <f>(Taulukko2[[#This Row],[Sote-nettokustannus TP2021 (oikaisut huomioitu)]]+Taulukko2[[#This Row],[Sote-nettokustannus TP2022 (oikaisut huomioitu)]])/2</f>
        <v>11417286.153039999</v>
      </c>
      <c r="J273" s="146">
        <f t="shared" si="19"/>
        <v>11826283.829180313</v>
      </c>
      <c r="K273" s="143">
        <v>202179.65</v>
      </c>
      <c r="L273" s="143">
        <v>200335.1</v>
      </c>
      <c r="M273" s="143">
        <f t="shared" si="20"/>
        <v>201257.375</v>
      </c>
      <c r="N273" s="146">
        <f t="shared" si="21"/>
        <v>206535.41736561139</v>
      </c>
      <c r="O273" s="147">
        <f t="shared" si="18"/>
        <v>12032819.246545924</v>
      </c>
    </row>
    <row r="274" spans="1:15" ht="15" x14ac:dyDescent="0.25">
      <c r="A274" s="142">
        <v>890</v>
      </c>
      <c r="B274" s="142" t="s">
        <v>277</v>
      </c>
      <c r="C274" s="143">
        <v>6641046.5999999987</v>
      </c>
      <c r="D274" s="143"/>
      <c r="E274" s="143">
        <v>6641046.5999999987</v>
      </c>
      <c r="F274" s="143">
        <v>7049129.0700000003</v>
      </c>
      <c r="G274" s="143"/>
      <c r="H274" s="143">
        <v>7049129.0700000003</v>
      </c>
      <c r="I274" s="143">
        <f>(Taulukko2[[#This Row],[Sote-nettokustannus TP2021 (oikaisut huomioitu)]]+Taulukko2[[#This Row],[Sote-nettokustannus TP2022 (oikaisut huomioitu)]])/2</f>
        <v>6845087.834999999</v>
      </c>
      <c r="J274" s="146">
        <f t="shared" si="19"/>
        <v>7090297.1588239353</v>
      </c>
      <c r="K274" s="143">
        <v>184185</v>
      </c>
      <c r="L274" s="143">
        <v>203591.26</v>
      </c>
      <c r="M274" s="143">
        <f t="shared" si="20"/>
        <v>193888.13</v>
      </c>
      <c r="N274" s="146">
        <f t="shared" si="21"/>
        <v>198972.91143635317</v>
      </c>
      <c r="O274" s="147">
        <f t="shared" si="18"/>
        <v>7289270.0702602882</v>
      </c>
    </row>
    <row r="275" spans="1:15" ht="15" x14ac:dyDescent="0.25">
      <c r="A275" s="142">
        <v>892</v>
      </c>
      <c r="B275" s="142" t="s">
        <v>278</v>
      </c>
      <c r="C275" s="143">
        <v>9798950.6300000008</v>
      </c>
      <c r="D275" s="143">
        <v>208344</v>
      </c>
      <c r="E275" s="143">
        <v>10007294.630000001</v>
      </c>
      <c r="F275" s="143">
        <v>11025284.92</v>
      </c>
      <c r="G275" s="143">
        <v>-207829</v>
      </c>
      <c r="H275" s="143">
        <v>10817455.92</v>
      </c>
      <c r="I275" s="143">
        <f>(Taulukko2[[#This Row],[Sote-nettokustannus TP2021 (oikaisut huomioitu)]]+Taulukko2[[#This Row],[Sote-nettokustannus TP2022 (oikaisut huomioitu)]])/2</f>
        <v>10412375.275</v>
      </c>
      <c r="J275" s="146">
        <f t="shared" si="19"/>
        <v>10785374.360202219</v>
      </c>
      <c r="K275" s="143">
        <v>336122.96</v>
      </c>
      <c r="L275" s="143">
        <v>345457.56</v>
      </c>
      <c r="M275" s="143">
        <f t="shared" si="20"/>
        <v>340790.26</v>
      </c>
      <c r="N275" s="146">
        <f t="shared" si="21"/>
        <v>349727.59921585588</v>
      </c>
      <c r="O275" s="147">
        <f t="shared" si="18"/>
        <v>11135101.959418075</v>
      </c>
    </row>
    <row r="276" spans="1:15" ht="15" x14ac:dyDescent="0.25">
      <c r="A276" s="142">
        <v>893</v>
      </c>
      <c r="B276" s="142" t="s">
        <v>279</v>
      </c>
      <c r="C276" s="143">
        <v>28656021.390000001</v>
      </c>
      <c r="D276" s="143"/>
      <c r="E276" s="143">
        <v>28656021.390000001</v>
      </c>
      <c r="F276" s="143">
        <v>29908250.32</v>
      </c>
      <c r="G276" s="143"/>
      <c r="H276" s="143">
        <v>29908250.32</v>
      </c>
      <c r="I276" s="143">
        <f>(Taulukko2[[#This Row],[Sote-nettokustannus TP2021 (oikaisut huomioitu)]]+Taulukko2[[#This Row],[Sote-nettokustannus TP2022 (oikaisut huomioitu)]])/2</f>
        <v>29282135.855</v>
      </c>
      <c r="J276" s="146">
        <f t="shared" si="19"/>
        <v>30331100.149718247</v>
      </c>
      <c r="K276" s="143">
        <v>571657.16</v>
      </c>
      <c r="L276" s="143">
        <v>641583.61</v>
      </c>
      <c r="M276" s="143">
        <f t="shared" si="20"/>
        <v>606620.38500000001</v>
      </c>
      <c r="N276" s="146">
        <f t="shared" si="21"/>
        <v>622529.2086735348</v>
      </c>
      <c r="O276" s="147">
        <f t="shared" si="18"/>
        <v>30953629.35839178</v>
      </c>
    </row>
    <row r="277" spans="1:15" ht="15" x14ac:dyDescent="0.25">
      <c r="A277" s="142">
        <v>895</v>
      </c>
      <c r="B277" s="142" t="s">
        <v>280</v>
      </c>
      <c r="C277" s="143">
        <v>59203445.930000007</v>
      </c>
      <c r="D277" s="143">
        <v>-866212.46159999992</v>
      </c>
      <c r="E277" s="143">
        <v>58337233.468400009</v>
      </c>
      <c r="F277" s="143">
        <v>63627639.259999998</v>
      </c>
      <c r="G277" s="143">
        <v>1151491.2677999998</v>
      </c>
      <c r="H277" s="143">
        <v>64779130.527800001</v>
      </c>
      <c r="I277" s="143">
        <f>(Taulukko2[[#This Row],[Sote-nettokustannus TP2021 (oikaisut huomioitu)]]+Taulukko2[[#This Row],[Sote-nettokustannus TP2022 (oikaisut huomioitu)]])/2</f>
        <v>61558181.998100005</v>
      </c>
      <c r="J277" s="146">
        <f t="shared" si="19"/>
        <v>63763360.448317066</v>
      </c>
      <c r="K277" s="143">
        <v>1140337.43</v>
      </c>
      <c r="L277" s="143">
        <v>1278362.49</v>
      </c>
      <c r="M277" s="143">
        <f t="shared" si="20"/>
        <v>1209349.96</v>
      </c>
      <c r="N277" s="146">
        <f t="shared" si="21"/>
        <v>1241065.5695458883</v>
      </c>
      <c r="O277" s="147">
        <f t="shared" si="18"/>
        <v>65004426.017862953</v>
      </c>
    </row>
    <row r="278" spans="1:15" ht="15" x14ac:dyDescent="0.25">
      <c r="A278" s="142">
        <v>905</v>
      </c>
      <c r="B278" s="142" t="s">
        <v>281</v>
      </c>
      <c r="C278" s="143">
        <v>251300849.6500001</v>
      </c>
      <c r="D278" s="143"/>
      <c r="E278" s="143">
        <v>251300849.6500001</v>
      </c>
      <c r="F278" s="143">
        <v>262574711.69999999</v>
      </c>
      <c r="G278" s="143"/>
      <c r="H278" s="143">
        <v>262574711.69999999</v>
      </c>
      <c r="I278" s="143">
        <f>(Taulukko2[[#This Row],[Sote-nettokustannus TP2021 (oikaisut huomioitu)]]+Taulukko2[[#This Row],[Sote-nettokustannus TP2022 (oikaisut huomioitu)]])/2</f>
        <v>256937780.67500004</v>
      </c>
      <c r="J278" s="146">
        <f t="shared" si="19"/>
        <v>266141978.04731029</v>
      </c>
      <c r="K278" s="143">
        <v>6840855</v>
      </c>
      <c r="L278" s="143">
        <v>6153719.3600000003</v>
      </c>
      <c r="M278" s="143">
        <f t="shared" si="20"/>
        <v>6497287.1799999997</v>
      </c>
      <c r="N278" s="146">
        <f t="shared" si="21"/>
        <v>6667680.7220880035</v>
      </c>
      <c r="O278" s="147">
        <f t="shared" si="18"/>
        <v>272809658.76939827</v>
      </c>
    </row>
    <row r="279" spans="1:15" ht="15" x14ac:dyDescent="0.25">
      <c r="A279" s="142">
        <v>908</v>
      </c>
      <c r="B279" s="142" t="s">
        <v>282</v>
      </c>
      <c r="C279" s="143">
        <v>80852897.64000003</v>
      </c>
      <c r="D279" s="143"/>
      <c r="E279" s="143">
        <v>80852897.64000003</v>
      </c>
      <c r="F279" s="143">
        <v>89312268.659999996</v>
      </c>
      <c r="G279" s="143"/>
      <c r="H279" s="143">
        <v>89312268.659999996</v>
      </c>
      <c r="I279" s="143">
        <f>(Taulukko2[[#This Row],[Sote-nettokustannus TP2021 (oikaisut huomioitu)]]+Taulukko2[[#This Row],[Sote-nettokustannus TP2022 (oikaisut huomioitu)]])/2</f>
        <v>85082583.150000006</v>
      </c>
      <c r="J279" s="146">
        <f t="shared" si="19"/>
        <v>88130468.463717878</v>
      </c>
      <c r="K279" s="143">
        <v>1631400.25</v>
      </c>
      <c r="L279" s="143">
        <v>1562211.71</v>
      </c>
      <c r="M279" s="143">
        <f t="shared" si="20"/>
        <v>1596805.98</v>
      </c>
      <c r="N279" s="146">
        <f t="shared" si="21"/>
        <v>1638682.7540168606</v>
      </c>
      <c r="O279" s="147">
        <f t="shared" si="18"/>
        <v>89769151.217734739</v>
      </c>
    </row>
    <row r="280" spans="1:15" ht="15" x14ac:dyDescent="0.25">
      <c r="A280" s="142">
        <v>915</v>
      </c>
      <c r="B280" s="142" t="s">
        <v>283</v>
      </c>
      <c r="C280" s="143">
        <v>90147666.799999967</v>
      </c>
      <c r="D280" s="143"/>
      <c r="E280" s="143">
        <v>90147666.799999967</v>
      </c>
      <c r="F280" s="143">
        <v>97910039.879999995</v>
      </c>
      <c r="G280" s="143"/>
      <c r="H280" s="143">
        <v>97910039.879999995</v>
      </c>
      <c r="I280" s="143">
        <f>(Taulukko2[[#This Row],[Sote-nettokustannus TP2021 (oikaisut huomioitu)]]+Taulukko2[[#This Row],[Sote-nettokustannus TP2022 (oikaisut huomioitu)]])/2</f>
        <v>94028853.339999974</v>
      </c>
      <c r="J280" s="146">
        <f t="shared" si="19"/>
        <v>97397217.940019965</v>
      </c>
      <c r="K280" s="143">
        <v>2780196.29</v>
      </c>
      <c r="L280" s="143">
        <v>2833399.53</v>
      </c>
      <c r="M280" s="143">
        <f t="shared" si="20"/>
        <v>2806797.91</v>
      </c>
      <c r="N280" s="146">
        <f t="shared" si="21"/>
        <v>2880407.1294419682</v>
      </c>
      <c r="O280" s="147">
        <f t="shared" si="18"/>
        <v>100277625.06946193</v>
      </c>
    </row>
    <row r="281" spans="1:15" ht="15" x14ac:dyDescent="0.25">
      <c r="A281" s="142">
        <v>918</v>
      </c>
      <c r="B281" s="142" t="s">
        <v>284</v>
      </c>
      <c r="C281" s="143">
        <v>9248658.540000001</v>
      </c>
      <c r="D281" s="143">
        <v>-144368.74359999999</v>
      </c>
      <c r="E281" s="143">
        <v>9104289.7964000013</v>
      </c>
      <c r="F281" s="143">
        <v>9668230.0999999996</v>
      </c>
      <c r="G281" s="143">
        <v>234448.76379999999</v>
      </c>
      <c r="H281" s="143">
        <v>9902678.8638000004</v>
      </c>
      <c r="I281" s="143">
        <f>(Taulukko2[[#This Row],[Sote-nettokustannus TP2021 (oikaisut huomioitu)]]+Taulukko2[[#This Row],[Sote-nettokustannus TP2022 (oikaisut huomioitu)]])/2</f>
        <v>9503484.3300999999</v>
      </c>
      <c r="J281" s="146">
        <f t="shared" si="19"/>
        <v>9843924.5147591066</v>
      </c>
      <c r="K281" s="143">
        <v>161127.15000000002</v>
      </c>
      <c r="L281" s="143">
        <v>186977.88</v>
      </c>
      <c r="M281" s="143">
        <f t="shared" si="20"/>
        <v>174052.51500000001</v>
      </c>
      <c r="N281" s="146">
        <f t="shared" si="21"/>
        <v>178617.10075995643</v>
      </c>
      <c r="O281" s="147">
        <f t="shared" si="18"/>
        <v>10022541.615519064</v>
      </c>
    </row>
    <row r="282" spans="1:15" ht="15" x14ac:dyDescent="0.25">
      <c r="A282" s="142">
        <v>921</v>
      </c>
      <c r="B282" s="142" t="s">
        <v>285</v>
      </c>
      <c r="C282" s="143">
        <v>10810945.599999998</v>
      </c>
      <c r="D282" s="143"/>
      <c r="E282" s="143">
        <v>10810945.599999998</v>
      </c>
      <c r="F282" s="143">
        <v>11787785.24</v>
      </c>
      <c r="G282" s="143"/>
      <c r="H282" s="143">
        <v>11787785.24</v>
      </c>
      <c r="I282" s="143">
        <f>(Taulukko2[[#This Row],[Sote-nettokustannus TP2021 (oikaisut huomioitu)]]+Taulukko2[[#This Row],[Sote-nettokustannus TP2022 (oikaisut huomioitu)]])/2</f>
        <v>11299365.419999998</v>
      </c>
      <c r="J282" s="146">
        <f t="shared" si="19"/>
        <v>11704138.860613966</v>
      </c>
      <c r="K282" s="143">
        <v>253217.44</v>
      </c>
      <c r="L282" s="143">
        <v>335183.78999999998</v>
      </c>
      <c r="M282" s="143">
        <f t="shared" si="20"/>
        <v>294200.61499999999</v>
      </c>
      <c r="N282" s="146">
        <f t="shared" si="21"/>
        <v>301916.12510222069</v>
      </c>
      <c r="O282" s="147">
        <f t="shared" si="18"/>
        <v>12006054.985716186</v>
      </c>
    </row>
    <row r="283" spans="1:15" ht="15" x14ac:dyDescent="0.25">
      <c r="A283" s="142">
        <v>922</v>
      </c>
      <c r="B283" s="142" t="s">
        <v>286</v>
      </c>
      <c r="C283" s="143">
        <v>13698854.449999997</v>
      </c>
      <c r="D283" s="143"/>
      <c r="E283" s="143">
        <v>13698854.449999997</v>
      </c>
      <c r="F283" s="143">
        <v>15352912.68</v>
      </c>
      <c r="G283" s="143"/>
      <c r="H283" s="143">
        <v>15352912.68</v>
      </c>
      <c r="I283" s="143">
        <f>(Taulukko2[[#This Row],[Sote-nettokustannus TP2021 (oikaisut huomioitu)]]+Taulukko2[[#This Row],[Sote-nettokustannus TP2022 (oikaisut huomioitu)]])/2</f>
        <v>14525883.564999998</v>
      </c>
      <c r="J283" s="146">
        <f t="shared" si="19"/>
        <v>15046239.500932101</v>
      </c>
      <c r="K283" s="143">
        <v>327567.95</v>
      </c>
      <c r="L283" s="143">
        <v>333374.68</v>
      </c>
      <c r="M283" s="143">
        <f t="shared" si="20"/>
        <v>330471.315</v>
      </c>
      <c r="N283" s="146">
        <f t="shared" si="21"/>
        <v>339138.03641177085</v>
      </c>
      <c r="O283" s="147">
        <f t="shared" si="18"/>
        <v>15385377.537343873</v>
      </c>
    </row>
    <row r="284" spans="1:15" ht="15" x14ac:dyDescent="0.25">
      <c r="A284" s="142">
        <v>924</v>
      </c>
      <c r="B284" s="142" t="s">
        <v>287</v>
      </c>
      <c r="C284" s="143">
        <v>13419057.41</v>
      </c>
      <c r="D284" s="143"/>
      <c r="E284" s="143">
        <v>13419057.41</v>
      </c>
      <c r="F284" s="143">
        <v>13218820.6</v>
      </c>
      <c r="G284" s="143"/>
      <c r="H284" s="143">
        <v>13218820.6</v>
      </c>
      <c r="I284" s="143">
        <f>(Taulukko2[[#This Row],[Sote-nettokustannus TP2021 (oikaisut huomioitu)]]+Taulukko2[[#This Row],[Sote-nettokustannus TP2022 (oikaisut huomioitu)]])/2</f>
        <v>13318939.004999999</v>
      </c>
      <c r="J284" s="146">
        <f t="shared" si="19"/>
        <v>13796058.964041155</v>
      </c>
      <c r="K284" s="143">
        <v>338870.25</v>
      </c>
      <c r="L284" s="143">
        <v>370616.02</v>
      </c>
      <c r="M284" s="143">
        <f t="shared" si="20"/>
        <v>354743.13500000001</v>
      </c>
      <c r="N284" s="146">
        <f t="shared" si="21"/>
        <v>364046.39305670373</v>
      </c>
      <c r="O284" s="147">
        <f t="shared" si="18"/>
        <v>14160105.357097859</v>
      </c>
    </row>
    <row r="285" spans="1:15" ht="15" x14ac:dyDescent="0.25">
      <c r="A285" s="142">
        <v>925</v>
      </c>
      <c r="B285" s="142" t="s">
        <v>288</v>
      </c>
      <c r="C285" s="143">
        <v>13211641.399999997</v>
      </c>
      <c r="D285" s="143"/>
      <c r="E285" s="143">
        <v>13211641.399999997</v>
      </c>
      <c r="F285" s="143">
        <v>14092759.74</v>
      </c>
      <c r="G285" s="143"/>
      <c r="H285" s="143">
        <v>14092759.74</v>
      </c>
      <c r="I285" s="143">
        <f>(Taulukko2[[#This Row],[Sote-nettokustannus TP2021 (oikaisut huomioitu)]]+Taulukko2[[#This Row],[Sote-nettokustannus TP2022 (oikaisut huomioitu)]])/2</f>
        <v>13652200.569999998</v>
      </c>
      <c r="J285" s="146">
        <f t="shared" si="19"/>
        <v>14141258.848165754</v>
      </c>
      <c r="K285" s="143">
        <v>486559.83</v>
      </c>
      <c r="L285" s="143">
        <v>461170.55</v>
      </c>
      <c r="M285" s="143">
        <f t="shared" si="20"/>
        <v>473865.19</v>
      </c>
      <c r="N285" s="146">
        <f t="shared" si="21"/>
        <v>486292.46402366494</v>
      </c>
      <c r="O285" s="147">
        <f t="shared" si="18"/>
        <v>14627551.312189419</v>
      </c>
    </row>
    <row r="286" spans="1:15" ht="15" x14ac:dyDescent="0.25">
      <c r="A286" s="142">
        <v>927</v>
      </c>
      <c r="B286" s="142" t="s">
        <v>289</v>
      </c>
      <c r="C286" s="143">
        <v>90062436</v>
      </c>
      <c r="D286" s="143"/>
      <c r="E286" s="143">
        <v>90062436</v>
      </c>
      <c r="F286" s="143">
        <v>93046159.129999995</v>
      </c>
      <c r="G286" s="143"/>
      <c r="H286" s="143">
        <v>93046159.129999995</v>
      </c>
      <c r="I286" s="143">
        <f>(Taulukko2[[#This Row],[Sote-nettokustannus TP2021 (oikaisut huomioitu)]]+Taulukko2[[#This Row],[Sote-nettokustannus TP2022 (oikaisut huomioitu)]])/2</f>
        <v>91554297.564999998</v>
      </c>
      <c r="J286" s="146">
        <f t="shared" si="19"/>
        <v>94834016.969665468</v>
      </c>
      <c r="K286" s="143">
        <v>2041235.61</v>
      </c>
      <c r="L286" s="143">
        <v>2132060.06</v>
      </c>
      <c r="M286" s="143">
        <f t="shared" si="20"/>
        <v>2086647.835</v>
      </c>
      <c r="N286" s="146">
        <f t="shared" si="21"/>
        <v>2141370.8764549592</v>
      </c>
      <c r="O286" s="147">
        <f t="shared" si="18"/>
        <v>96975387.846120432</v>
      </c>
    </row>
    <row r="287" spans="1:15" ht="15" x14ac:dyDescent="0.25">
      <c r="A287" s="142">
        <v>931</v>
      </c>
      <c r="B287" s="142" t="s">
        <v>290</v>
      </c>
      <c r="C287" s="143">
        <v>25224205.469999995</v>
      </c>
      <c r="D287" s="143">
        <v>638483</v>
      </c>
      <c r="E287" s="143">
        <v>25862688.469999995</v>
      </c>
      <c r="F287" s="143">
        <v>34080460.759999998</v>
      </c>
      <c r="G287" s="143">
        <v>-1004469</v>
      </c>
      <c r="H287" s="143">
        <v>33075991.759999998</v>
      </c>
      <c r="I287" s="143">
        <f>(Taulukko2[[#This Row],[Sote-nettokustannus TP2021 (oikaisut huomioitu)]]+Taulukko2[[#This Row],[Sote-nettokustannus TP2022 (oikaisut huomioitu)]])/2</f>
        <v>29469340.114999995</v>
      </c>
      <c r="J287" s="146">
        <f t="shared" si="19"/>
        <v>30525010.56617935</v>
      </c>
      <c r="K287" s="143">
        <v>604719.84</v>
      </c>
      <c r="L287" s="143">
        <v>523278.55</v>
      </c>
      <c r="M287" s="143">
        <f t="shared" si="20"/>
        <v>563999.19499999995</v>
      </c>
      <c r="N287" s="146">
        <f t="shared" si="21"/>
        <v>578790.26362732716</v>
      </c>
      <c r="O287" s="147">
        <f t="shared" si="18"/>
        <v>31103800.829806678</v>
      </c>
    </row>
    <row r="288" spans="1:15" ht="15" x14ac:dyDescent="0.25">
      <c r="A288" s="142">
        <v>934</v>
      </c>
      <c r="B288" s="142" t="s">
        <v>291</v>
      </c>
      <c r="C288" s="143">
        <v>12106692.630000001</v>
      </c>
      <c r="D288" s="143"/>
      <c r="E288" s="143">
        <v>12106692.630000001</v>
      </c>
      <c r="F288" s="143">
        <v>11600633.33</v>
      </c>
      <c r="G288" s="143"/>
      <c r="H288" s="143">
        <v>11600633.33</v>
      </c>
      <c r="I288" s="143">
        <f>(Taulukko2[[#This Row],[Sote-nettokustannus TP2021 (oikaisut huomioitu)]]+Taulukko2[[#This Row],[Sote-nettokustannus TP2022 (oikaisut huomioitu)]])/2</f>
        <v>11853662.98</v>
      </c>
      <c r="J288" s="146">
        <f t="shared" si="19"/>
        <v>12278292.839283993</v>
      </c>
      <c r="K288" s="143">
        <v>283701.05</v>
      </c>
      <c r="L288" s="143">
        <v>286975.18</v>
      </c>
      <c r="M288" s="143">
        <f t="shared" si="20"/>
        <v>285338.11499999999</v>
      </c>
      <c r="N288" s="146">
        <f t="shared" si="21"/>
        <v>292821.20305823232</v>
      </c>
      <c r="O288" s="147">
        <f t="shared" si="18"/>
        <v>12571114.042342225</v>
      </c>
    </row>
    <row r="289" spans="1:15" ht="15" x14ac:dyDescent="0.25">
      <c r="A289" s="142">
        <v>935</v>
      </c>
      <c r="B289" s="142" t="s">
        <v>292</v>
      </c>
      <c r="C289" s="143">
        <v>13037882.500000002</v>
      </c>
      <c r="D289" s="143"/>
      <c r="E289" s="143">
        <v>13037882.500000002</v>
      </c>
      <c r="F289" s="143">
        <v>13885538.689999999</v>
      </c>
      <c r="G289" s="143"/>
      <c r="H289" s="143">
        <v>13885538.689999999</v>
      </c>
      <c r="I289" s="143">
        <f>(Taulukko2[[#This Row],[Sote-nettokustannus TP2021 (oikaisut huomioitu)]]+Taulukko2[[#This Row],[Sote-nettokustannus TP2022 (oikaisut huomioitu)]])/2</f>
        <v>13461710.595000001</v>
      </c>
      <c r="J289" s="146">
        <f t="shared" si="19"/>
        <v>13943945.013619917</v>
      </c>
      <c r="K289" s="143">
        <v>376122.78</v>
      </c>
      <c r="L289" s="143">
        <v>453626.67</v>
      </c>
      <c r="M289" s="143">
        <f t="shared" si="20"/>
        <v>414874.72499999998</v>
      </c>
      <c r="N289" s="146">
        <f t="shared" si="21"/>
        <v>425754.95423369325</v>
      </c>
      <c r="O289" s="147">
        <f t="shared" si="18"/>
        <v>14369699.967853609</v>
      </c>
    </row>
    <row r="290" spans="1:15" ht="15" x14ac:dyDescent="0.25">
      <c r="A290" s="142">
        <v>936</v>
      </c>
      <c r="B290" s="142" t="s">
        <v>293</v>
      </c>
      <c r="C290" s="143">
        <v>31209234.469999999</v>
      </c>
      <c r="D290" s="143"/>
      <c r="E290" s="143">
        <v>31209234.469999999</v>
      </c>
      <c r="F290" s="143">
        <v>31987523.550000001</v>
      </c>
      <c r="G290" s="143"/>
      <c r="H290" s="143">
        <v>31987523.550000001</v>
      </c>
      <c r="I290" s="143">
        <f>(Taulukko2[[#This Row],[Sote-nettokustannus TP2021 (oikaisut huomioitu)]]+Taulukko2[[#This Row],[Sote-nettokustannus TP2022 (oikaisut huomioitu)]])/2</f>
        <v>31598379.009999998</v>
      </c>
      <c r="J290" s="146">
        <f t="shared" si="19"/>
        <v>32730317.319302142</v>
      </c>
      <c r="K290" s="143">
        <v>529446.41</v>
      </c>
      <c r="L290" s="143">
        <v>547900.12</v>
      </c>
      <c r="M290" s="143">
        <f t="shared" si="20"/>
        <v>538673.26500000001</v>
      </c>
      <c r="N290" s="146">
        <f t="shared" si="21"/>
        <v>552800.15259302466</v>
      </c>
      <c r="O290" s="147">
        <f t="shared" si="18"/>
        <v>33283117.471895166</v>
      </c>
    </row>
    <row r="291" spans="1:15" ht="15" x14ac:dyDescent="0.25">
      <c r="A291" s="142">
        <v>946</v>
      </c>
      <c r="B291" s="142" t="s">
        <v>294</v>
      </c>
      <c r="C291" s="143">
        <v>24485444.75</v>
      </c>
      <c r="D291" s="143"/>
      <c r="E291" s="143">
        <v>24485444.75</v>
      </c>
      <c r="F291" s="143">
        <v>26981609.030000001</v>
      </c>
      <c r="G291" s="143"/>
      <c r="H291" s="143">
        <v>26981609.030000001</v>
      </c>
      <c r="I291" s="143">
        <f>(Taulukko2[[#This Row],[Sote-nettokustannus TP2021 (oikaisut huomioitu)]]+Taulukko2[[#This Row],[Sote-nettokustannus TP2022 (oikaisut huomioitu)]])/2</f>
        <v>25733526.890000001</v>
      </c>
      <c r="J291" s="146">
        <f t="shared" si="19"/>
        <v>26655370.536189236</v>
      </c>
      <c r="K291" s="143">
        <v>494839.32</v>
      </c>
      <c r="L291" s="143">
        <v>502260.72</v>
      </c>
      <c r="M291" s="143">
        <f t="shared" si="20"/>
        <v>498550.02</v>
      </c>
      <c r="N291" s="146">
        <f t="shared" si="21"/>
        <v>511624.66199479095</v>
      </c>
      <c r="O291" s="147">
        <f t="shared" si="18"/>
        <v>27166995.198184028</v>
      </c>
    </row>
    <row r="292" spans="1:15" ht="15" x14ac:dyDescent="0.25">
      <c r="A292" s="142">
        <v>976</v>
      </c>
      <c r="B292" s="142" t="s">
        <v>295</v>
      </c>
      <c r="C292" s="143">
        <v>21699877.319999997</v>
      </c>
      <c r="D292" s="143"/>
      <c r="E292" s="143">
        <v>21699877.319999997</v>
      </c>
      <c r="F292" s="143">
        <v>25006450.629999999</v>
      </c>
      <c r="G292" s="143"/>
      <c r="H292" s="143">
        <v>25006450.629999999</v>
      </c>
      <c r="I292" s="143">
        <f>(Taulukko2[[#This Row],[Sote-nettokustannus TP2021 (oikaisut huomioitu)]]+Taulukko2[[#This Row],[Sote-nettokustannus TP2022 (oikaisut huomioitu)]])/2</f>
        <v>23353163.974999998</v>
      </c>
      <c r="J292" s="146">
        <f t="shared" si="19"/>
        <v>24189736.665591232</v>
      </c>
      <c r="K292" s="143">
        <v>445924.78</v>
      </c>
      <c r="L292" s="143">
        <v>490104.58</v>
      </c>
      <c r="M292" s="143">
        <f t="shared" si="20"/>
        <v>468014.68000000005</v>
      </c>
      <c r="N292" s="146">
        <f t="shared" si="21"/>
        <v>480288.52243070875</v>
      </c>
      <c r="O292" s="147">
        <f t="shared" si="18"/>
        <v>24670025.188021943</v>
      </c>
    </row>
    <row r="293" spans="1:15" ht="15" x14ac:dyDescent="0.25">
      <c r="A293" s="142">
        <v>977</v>
      </c>
      <c r="B293" s="142" t="s">
        <v>296</v>
      </c>
      <c r="C293" s="143">
        <v>55948012.919999994</v>
      </c>
      <c r="D293" s="143">
        <v>-94162.428000000014</v>
      </c>
      <c r="E293" s="143">
        <v>55853850.491999991</v>
      </c>
      <c r="F293" s="143">
        <v>58266435.359999999</v>
      </c>
      <c r="G293" s="143">
        <v>1052478.38448</v>
      </c>
      <c r="H293" s="143">
        <v>59318913.744479999</v>
      </c>
      <c r="I293" s="143">
        <f>(Taulukko2[[#This Row],[Sote-nettokustannus TP2021 (oikaisut huomioitu)]]+Taulukko2[[#This Row],[Sote-nettokustannus TP2022 (oikaisut huomioitu)]])/2</f>
        <v>57586382.118239999</v>
      </c>
      <c r="J293" s="146">
        <f t="shared" si="19"/>
        <v>59649280.091364473</v>
      </c>
      <c r="K293" s="143">
        <v>2625135.9700000002</v>
      </c>
      <c r="L293" s="143">
        <v>3238421.37</v>
      </c>
      <c r="M293" s="143">
        <f t="shared" si="20"/>
        <v>2931778.67</v>
      </c>
      <c r="N293" s="146">
        <f t="shared" si="21"/>
        <v>3008665.5519185173</v>
      </c>
      <c r="O293" s="147">
        <f t="shared" si="18"/>
        <v>62657945.643282987</v>
      </c>
    </row>
    <row r="294" spans="1:15" ht="15" x14ac:dyDescent="0.25">
      <c r="A294" s="142">
        <v>980</v>
      </c>
      <c r="B294" s="142" t="s">
        <v>297</v>
      </c>
      <c r="C294" s="143">
        <v>99817065.539999977</v>
      </c>
      <c r="D294" s="143"/>
      <c r="E294" s="143">
        <v>99817065.539999977</v>
      </c>
      <c r="F294" s="143">
        <v>108150193.27</v>
      </c>
      <c r="G294" s="143"/>
      <c r="H294" s="143">
        <v>108150193.27</v>
      </c>
      <c r="I294" s="143">
        <f>(Taulukko2[[#This Row],[Sote-nettokustannus TP2021 (oikaisut huomioitu)]]+Taulukko2[[#This Row],[Sote-nettokustannus TP2022 (oikaisut huomioitu)]])/2</f>
        <v>103983629.40499999</v>
      </c>
      <c r="J294" s="146">
        <f t="shared" si="19"/>
        <v>107708600.66465057</v>
      </c>
      <c r="K294" s="143">
        <v>2545803.9500000002</v>
      </c>
      <c r="L294" s="143">
        <v>2614964.35</v>
      </c>
      <c r="M294" s="143">
        <f t="shared" si="20"/>
        <v>2580384.1500000004</v>
      </c>
      <c r="N294" s="146">
        <f t="shared" si="21"/>
        <v>2648055.5924167172</v>
      </c>
      <c r="O294" s="147">
        <f t="shared" si="18"/>
        <v>110356656.25706729</v>
      </c>
    </row>
    <row r="295" spans="1:15" ht="15" x14ac:dyDescent="0.25">
      <c r="A295" s="142">
        <v>981</v>
      </c>
      <c r="B295" s="142" t="s">
        <v>298</v>
      </c>
      <c r="C295" s="143">
        <v>7817930.1799999997</v>
      </c>
      <c r="D295" s="143"/>
      <c r="E295" s="143">
        <v>7817930.1799999997</v>
      </c>
      <c r="F295" s="143">
        <v>8254809.46</v>
      </c>
      <c r="G295" s="143"/>
      <c r="H295" s="143">
        <v>8254809.46</v>
      </c>
      <c r="I295" s="143">
        <f>(Taulukko2[[#This Row],[Sote-nettokustannus TP2021 (oikaisut huomioitu)]]+Taulukko2[[#This Row],[Sote-nettokustannus TP2022 (oikaisut huomioitu)]])/2</f>
        <v>8036369.8200000003</v>
      </c>
      <c r="J295" s="146">
        <f t="shared" si="19"/>
        <v>8324254.0454565883</v>
      </c>
      <c r="K295" s="143">
        <v>130738.73000000001</v>
      </c>
      <c r="L295" s="143">
        <v>100368.02</v>
      </c>
      <c r="M295" s="143">
        <f t="shared" si="20"/>
        <v>115553.375</v>
      </c>
      <c r="N295" s="146">
        <f t="shared" si="21"/>
        <v>118583.80113339947</v>
      </c>
      <c r="O295" s="147">
        <f t="shared" si="18"/>
        <v>8442837.8465899881</v>
      </c>
    </row>
    <row r="296" spans="1:15" ht="15" x14ac:dyDescent="0.25">
      <c r="A296" s="142">
        <v>989</v>
      </c>
      <c r="B296" s="142" t="s">
        <v>299</v>
      </c>
      <c r="C296" s="143">
        <v>27322237.899999999</v>
      </c>
      <c r="D296" s="143"/>
      <c r="E296" s="143">
        <v>27322237.899999999</v>
      </c>
      <c r="F296" s="143">
        <v>27420288.440000001</v>
      </c>
      <c r="G296" s="143"/>
      <c r="H296" s="143">
        <v>27420288.440000001</v>
      </c>
      <c r="I296" s="143">
        <f>(Taulukko2[[#This Row],[Sote-nettokustannus TP2021 (oikaisut huomioitu)]]+Taulukko2[[#This Row],[Sote-nettokustannus TP2022 (oikaisut huomioitu)]])/2</f>
        <v>27371263.170000002</v>
      </c>
      <c r="J296" s="146">
        <f t="shared" si="19"/>
        <v>28351774.902779356</v>
      </c>
      <c r="K296" s="143">
        <v>558733.03</v>
      </c>
      <c r="L296" s="143">
        <v>597685.15</v>
      </c>
      <c r="M296" s="143">
        <f t="shared" si="20"/>
        <v>578209.09000000008</v>
      </c>
      <c r="N296" s="146">
        <f t="shared" si="21"/>
        <v>593372.8179041408</v>
      </c>
      <c r="O296" s="147">
        <f t="shared" si="18"/>
        <v>28945147.720683496</v>
      </c>
    </row>
    <row r="297" spans="1:15" ht="15" x14ac:dyDescent="0.25">
      <c r="A297" s="142">
        <v>992</v>
      </c>
      <c r="B297" s="142" t="s">
        <v>300</v>
      </c>
      <c r="C297" s="143">
        <v>74230651.570000008</v>
      </c>
      <c r="D297" s="143"/>
      <c r="E297" s="143">
        <v>74230651.570000008</v>
      </c>
      <c r="F297" s="143">
        <v>82080909.769999996</v>
      </c>
      <c r="G297" s="143"/>
      <c r="H297" s="143">
        <v>82080909.769999996</v>
      </c>
      <c r="I297" s="143">
        <f>(Taulukko2[[#This Row],[Sote-nettokustannus TP2021 (oikaisut huomioitu)]]+Taulukko2[[#This Row],[Sote-nettokustannus TP2022 (oikaisut huomioitu)]])/2</f>
        <v>78155780.670000002</v>
      </c>
      <c r="J297" s="146">
        <f t="shared" si="19"/>
        <v>80955529.423117727</v>
      </c>
      <c r="K297" s="143">
        <v>1694255.04</v>
      </c>
      <c r="L297" s="143">
        <v>1741473.96</v>
      </c>
      <c r="M297" s="143">
        <f t="shared" si="20"/>
        <v>1717864.5</v>
      </c>
      <c r="N297" s="146">
        <f t="shared" si="21"/>
        <v>1762916.074429905</v>
      </c>
      <c r="O297" s="147">
        <f t="shared" si="18"/>
        <v>82718445.497547626</v>
      </c>
    </row>
  </sheetData>
  <pageMargins left="0.7" right="0.7" top="0.75" bottom="0.75" header="0.3" footer="0.3"/>
  <pageSetup paperSize="9" orientation="portrait" r:id="rId1"/>
  <ignoredErrors>
    <ignoredError sqref="I4:O4 B4:C4 F4 I5:J5 I6:J297"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zoomScale="80" zoomScaleNormal="80" workbookViewId="0"/>
  </sheetViews>
  <sheetFormatPr defaultColWidth="14.125" defaultRowHeight="14.25" x14ac:dyDescent="0.2"/>
  <cols>
    <col min="1" max="2" width="9.875" customWidth="1"/>
    <col min="3" max="3" width="11.375" bestFit="1" customWidth="1"/>
    <col min="4" max="4" width="21.25" customWidth="1"/>
    <col min="5" max="5" width="20.125" customWidth="1"/>
    <col min="6" max="6" width="14.125" customWidth="1"/>
    <col min="7" max="7" width="24.375" customWidth="1"/>
    <col min="8" max="8" width="22.625" bestFit="1" customWidth="1"/>
    <col min="9" max="9" width="21.75" customWidth="1"/>
    <col min="10" max="11" width="20.625" customWidth="1"/>
    <col min="12" max="12" width="25.875" customWidth="1"/>
    <col min="13" max="13" width="22.375" customWidth="1"/>
    <col min="14" max="14" width="17.625" customWidth="1"/>
    <col min="15" max="15" width="14.625" customWidth="1"/>
    <col min="16" max="16" width="20" customWidth="1"/>
    <col min="17" max="17" width="14.125" customWidth="1"/>
  </cols>
  <sheetData>
    <row r="1" spans="1:16" ht="23.25" x14ac:dyDescent="0.35">
      <c r="A1" s="16" t="s">
        <v>388</v>
      </c>
    </row>
    <row r="2" spans="1:16" x14ac:dyDescent="0.2">
      <c r="A2" s="117"/>
    </row>
    <row r="3" spans="1:16" ht="15.75" thickBot="1" x14ac:dyDescent="0.3">
      <c r="N3" s="73">
        <v>-0.59999999999999987</v>
      </c>
      <c r="O3" s="74">
        <f>((M5+N5)/C5)*-1</f>
        <v>2.5786365386868871E-12</v>
      </c>
      <c r="P3" s="75"/>
    </row>
    <row r="4" spans="1:16" s="70" customFormat="1" ht="42.75" x14ac:dyDescent="0.2">
      <c r="A4" s="69" t="s">
        <v>6</v>
      </c>
      <c r="B4" s="69" t="s">
        <v>347</v>
      </c>
      <c r="C4" s="69" t="s">
        <v>395</v>
      </c>
      <c r="D4" s="68" t="s">
        <v>424</v>
      </c>
      <c r="E4" s="69" t="s">
        <v>350</v>
      </c>
      <c r="F4" s="69" t="s">
        <v>355</v>
      </c>
      <c r="G4" s="69" t="s">
        <v>351</v>
      </c>
      <c r="H4" s="69" t="s">
        <v>352</v>
      </c>
      <c r="I4" s="69" t="s">
        <v>386</v>
      </c>
      <c r="J4" s="69" t="s">
        <v>389</v>
      </c>
      <c r="K4" s="69" t="s">
        <v>394</v>
      </c>
      <c r="L4" s="68" t="s">
        <v>356</v>
      </c>
      <c r="M4" s="72" t="s">
        <v>353</v>
      </c>
      <c r="N4" s="69" t="s">
        <v>363</v>
      </c>
      <c r="O4" s="69" t="s">
        <v>354</v>
      </c>
      <c r="P4" s="151" t="s">
        <v>416</v>
      </c>
    </row>
    <row r="5" spans="1:16" ht="15" x14ac:dyDescent="0.25">
      <c r="A5" s="76"/>
      <c r="B5" s="76" t="s">
        <v>7</v>
      </c>
      <c r="C5" s="77">
        <f t="shared" ref="C5:I5" si="0">SUM(C6:C298)</f>
        <v>5533611</v>
      </c>
      <c r="D5" s="78">
        <f t="shared" si="0"/>
        <v>21883844042.145897</v>
      </c>
      <c r="E5" s="77">
        <f t="shared" si="0"/>
        <v>5361103752.8700047</v>
      </c>
      <c r="F5" s="77">
        <f t="shared" si="0"/>
        <v>905480070.39596236</v>
      </c>
      <c r="G5" s="77">
        <f t="shared" si="0"/>
        <v>1944000000.0000002</v>
      </c>
      <c r="H5" s="77">
        <f t="shared" si="0"/>
        <v>13531848379.554062</v>
      </c>
      <c r="I5" s="77">
        <f t="shared" si="0"/>
        <v>64000000.000000104</v>
      </c>
      <c r="J5" s="77">
        <f>SUM(J6:J298)</f>
        <v>6.9849193096160889E-9</v>
      </c>
      <c r="K5" s="77">
        <f>SUM(K6:K298)</f>
        <v>205411839.3258819</v>
      </c>
      <c r="L5" s="78">
        <f>SUM(L6:L298)</f>
        <v>21883844042.145931</v>
      </c>
      <c r="M5" s="79">
        <f>Taulukko13[[#This Row],[Siirtyvät kustannukset (TP21+TP22)]]-Taulukko13[[#This Row],[Siirtyvät tulot ml. verokust. alenema ja tasauksen neutralisointi ]]</f>
        <v>-3.4332275390625E-5</v>
      </c>
      <c r="N5" s="77">
        <f>SUM(N6:N298)</f>
        <v>2.0063103875145316E-5</v>
      </c>
      <c r="O5" s="77">
        <f>SUM(O6:O298)</f>
        <v>1.4269171515479692E-5</v>
      </c>
      <c r="P5" s="152">
        <f>SUM(P6:P298)</f>
        <v>3.4326920285820961E-5</v>
      </c>
    </row>
    <row r="6" spans="1:16" x14ac:dyDescent="0.2">
      <c r="A6">
        <v>5</v>
      </c>
      <c r="B6" t="s">
        <v>8</v>
      </c>
      <c r="C6" s="66">
        <v>9183</v>
      </c>
      <c r="D6" s="67">
        <v>41393439.469212383</v>
      </c>
      <c r="E6" s="66">
        <v>17031072.867432587</v>
      </c>
      <c r="F6" s="66">
        <v>955614.27346494352</v>
      </c>
      <c r="G6" s="66">
        <v>4604771.9253565799</v>
      </c>
      <c r="H6" s="66">
        <v>15093209.691011557</v>
      </c>
      <c r="I6" s="66">
        <v>71143.684047033748</v>
      </c>
      <c r="J6" s="66">
        <v>-5295498.9968587561</v>
      </c>
      <c r="K6" s="66">
        <v>340879.92822942813</v>
      </c>
      <c r="L6" s="67">
        <f>E6+F6+G6+H6-I6-J6+Taulukko13[[#This Row],[Jälkikäteistarkistuksesta aiheutuva valtionosuuden lisäsiirto]]</f>
        <v>43249903.998306811</v>
      </c>
      <c r="M6" s="71">
        <f>Taulukko13[[#This Row],[Siirtyvät kustannukset (TP21+TP22)]]-Taulukko13[[#This Row],[Siirtyvät tulot ml. verokust. alenema ja tasauksen neutralisointi ]]</f>
        <v>-1856464.5290944278</v>
      </c>
      <c r="N6" s="66">
        <f>Taulukko13[[#This Row],[Siirtyvien kustannusten ja tulojen erotus]]*$N$3</f>
        <v>1113878.7174566565</v>
      </c>
      <c r="O6" s="66">
        <f>$O$3*Taulukko13[[#This Row],[Asukasluku 31.12.2022]]</f>
        <v>2.3679619334761683E-8</v>
      </c>
      <c r="P6" s="153">
        <f>Taulukko13[[#This Row],[Muutoksen rajaus (omavastuu 40 %)]]+Taulukko13[[#This Row],[Neutralisointi]]</f>
        <v>1113878.7174566803</v>
      </c>
    </row>
    <row r="7" spans="1:16" x14ac:dyDescent="0.2">
      <c r="A7">
        <v>9</v>
      </c>
      <c r="B7" t="s">
        <v>9</v>
      </c>
      <c r="C7" s="66">
        <v>2447</v>
      </c>
      <c r="D7" s="67">
        <v>11350938.347166825</v>
      </c>
      <c r="E7" s="66">
        <v>5156578.2172588082</v>
      </c>
      <c r="F7" s="66">
        <v>124337.8888704656</v>
      </c>
      <c r="G7" s="66">
        <v>1226236.4535686029</v>
      </c>
      <c r="H7" s="66">
        <v>4148944.6698609046</v>
      </c>
      <c r="I7" s="66">
        <v>18943.261193157548</v>
      </c>
      <c r="J7" s="66">
        <v>-1460528.1829936667</v>
      </c>
      <c r="K7" s="66">
        <v>90834.496828641029</v>
      </c>
      <c r="L7" s="67">
        <f>E7+F7+G7+H7-I7-J7+Taulukko13[[#This Row],[Jälkikäteistarkistuksesta aiheutuva valtionosuuden lisäsiirto]]</f>
        <v>12188516.648187932</v>
      </c>
      <c r="M7" s="71">
        <f>Taulukko13[[#This Row],[Siirtyvät kustannukset (TP21+TP22)]]-Taulukko13[[#This Row],[Siirtyvät tulot ml. verokust. alenema ja tasauksen neutralisointi ]]</f>
        <v>-837578.30102110654</v>
      </c>
      <c r="N7" s="66">
        <f>Taulukko13[[#This Row],[Siirtyvien kustannusten ja tulojen erotus]]*$N$3</f>
        <v>502546.98061266378</v>
      </c>
      <c r="O7" s="66">
        <f>$O$3*Taulukko13[[#This Row],[Asukasluku 31.12.2022]]</f>
        <v>6.3099236101668128E-9</v>
      </c>
      <c r="P7" s="153">
        <f>Taulukko13[[#This Row],[Muutoksen rajaus (omavastuu 40 %)]]+Taulukko13[[#This Row],[Neutralisointi]]</f>
        <v>502546.98061267007</v>
      </c>
    </row>
    <row r="8" spans="1:16" x14ac:dyDescent="0.2">
      <c r="A8">
        <v>10</v>
      </c>
      <c r="B8" t="s">
        <v>10</v>
      </c>
      <c r="C8" s="66">
        <v>11102</v>
      </c>
      <c r="D8" s="67">
        <v>53313441.683196969</v>
      </c>
      <c r="E8" s="66">
        <v>21635195.497363612</v>
      </c>
      <c r="F8" s="66">
        <v>1199780.7466361336</v>
      </c>
      <c r="G8" s="66">
        <v>5629357.8782567978</v>
      </c>
      <c r="H8" s="66">
        <v>17459958.09294809</v>
      </c>
      <c r="I8" s="66">
        <v>82717.747253130074</v>
      </c>
      <c r="J8" s="66">
        <v>-6440194.5723112822</v>
      </c>
      <c r="K8" s="66">
        <v>412114.66440195049</v>
      </c>
      <c r="L8" s="67">
        <f>E8+F8+G8+H8-I8-J8+Taulukko13[[#This Row],[Jälkikäteistarkistuksesta aiheutuva valtionosuuden lisäsiirto]]</f>
        <v>52693883.704664737</v>
      </c>
      <c r="M8" s="71">
        <f>Taulukko13[[#This Row],[Siirtyvät kustannukset (TP21+TP22)]]-Taulukko13[[#This Row],[Siirtyvät tulot ml. verokust. alenema ja tasauksen neutralisointi ]]</f>
        <v>619557.97853223234</v>
      </c>
      <c r="N8" s="66">
        <f>Taulukko13[[#This Row],[Siirtyvien kustannusten ja tulojen erotus]]*$N$3</f>
        <v>-371734.78711933934</v>
      </c>
      <c r="O8" s="66">
        <f>$O$3*Taulukko13[[#This Row],[Asukasluku 31.12.2022]]</f>
        <v>2.8628022852501819E-8</v>
      </c>
      <c r="P8" s="153">
        <f>Taulukko13[[#This Row],[Muutoksen rajaus (omavastuu 40 %)]]+Taulukko13[[#This Row],[Neutralisointi]]</f>
        <v>-371734.7871193107</v>
      </c>
    </row>
    <row r="9" spans="1:16" x14ac:dyDescent="0.2">
      <c r="A9">
        <v>16</v>
      </c>
      <c r="B9" t="s">
        <v>11</v>
      </c>
      <c r="C9" s="66">
        <v>8014</v>
      </c>
      <c r="D9" s="67">
        <v>32749933.355106786</v>
      </c>
      <c r="E9" s="66">
        <v>13820661.920855887</v>
      </c>
      <c r="F9" s="66">
        <v>750509.18580120639</v>
      </c>
      <c r="G9" s="66">
        <v>3321823.4115042505</v>
      </c>
      <c r="H9" s="66">
        <v>16707646.305434467</v>
      </c>
      <c r="I9" s="66">
        <v>77391.184616496743</v>
      </c>
      <c r="J9" s="66">
        <v>-1645097.332930427</v>
      </c>
      <c r="K9" s="66">
        <v>297485.76117071079</v>
      </c>
      <c r="L9" s="67">
        <f>E9+F9+G9+H9-I9-J9+Taulukko13[[#This Row],[Jälkikäteistarkistuksesta aiheutuva valtionosuuden lisäsiirto]]</f>
        <v>36465832.733080454</v>
      </c>
      <c r="M9" s="71">
        <f>Taulukko13[[#This Row],[Siirtyvät kustannukset (TP21+TP22)]]-Taulukko13[[#This Row],[Siirtyvät tulot ml. verokust. alenema ja tasauksen neutralisointi ]]</f>
        <v>-3715899.3779736683</v>
      </c>
      <c r="N9" s="66">
        <f>Taulukko13[[#This Row],[Siirtyvien kustannusten ja tulojen erotus]]*$N$3</f>
        <v>2229539.6267842003</v>
      </c>
      <c r="O9" s="66">
        <f>$O$3*Taulukko13[[#This Row],[Asukasluku 31.12.2022]]</f>
        <v>2.0665193221036714E-8</v>
      </c>
      <c r="P9" s="153">
        <f>Taulukko13[[#This Row],[Muutoksen rajaus (omavastuu 40 %)]]+Taulukko13[[#This Row],[Neutralisointi]]</f>
        <v>2229539.6267842208</v>
      </c>
    </row>
    <row r="10" spans="1:16" x14ac:dyDescent="0.2">
      <c r="A10">
        <v>18</v>
      </c>
      <c r="B10" t="s">
        <v>12</v>
      </c>
      <c r="C10" s="66">
        <v>4763</v>
      </c>
      <c r="D10" s="67">
        <v>16944151.064633511</v>
      </c>
      <c r="E10" s="66">
        <v>2179862.3916982608</v>
      </c>
      <c r="F10" s="66">
        <v>508014.39186476055</v>
      </c>
      <c r="G10" s="66">
        <v>1945984.3257119369</v>
      </c>
      <c r="H10" s="66">
        <v>11165101.296345536</v>
      </c>
      <c r="I10" s="66">
        <v>51746.3744511572</v>
      </c>
      <c r="J10" s="66">
        <v>-332778.38320859458</v>
      </c>
      <c r="K10" s="66">
        <v>176806.17425207081</v>
      </c>
      <c r="L10" s="67">
        <f>E10+F10+G10+H10-I10-J10+Taulukko13[[#This Row],[Jälkikäteistarkistuksesta aiheutuva valtionosuuden lisäsiirto]]</f>
        <v>16256800.588630002</v>
      </c>
      <c r="M10" s="71">
        <f>Taulukko13[[#This Row],[Siirtyvät kustannukset (TP21+TP22)]]-Taulukko13[[#This Row],[Siirtyvät tulot ml. verokust. alenema ja tasauksen neutralisointi ]]</f>
        <v>687350.47600350901</v>
      </c>
      <c r="N10" s="66">
        <f>Taulukko13[[#This Row],[Siirtyvien kustannusten ja tulojen erotus]]*$N$3</f>
        <v>-412410.28560210532</v>
      </c>
      <c r="O10" s="66">
        <f>$O$3*Taulukko13[[#This Row],[Asukasluku 31.12.2022]]</f>
        <v>1.2282045833765643E-8</v>
      </c>
      <c r="P10" s="153">
        <f>Taulukko13[[#This Row],[Muutoksen rajaus (omavastuu 40 %)]]+Taulukko13[[#This Row],[Neutralisointi]]</f>
        <v>-412410.28560209303</v>
      </c>
    </row>
    <row r="11" spans="1:16" x14ac:dyDescent="0.2">
      <c r="A11">
        <v>19</v>
      </c>
      <c r="B11" t="s">
        <v>13</v>
      </c>
      <c r="C11" s="66">
        <v>3965</v>
      </c>
      <c r="D11" s="67">
        <v>13840550.499531865</v>
      </c>
      <c r="E11" s="66">
        <v>2242519.5070708208</v>
      </c>
      <c r="F11" s="66">
        <v>272140.29242210032</v>
      </c>
      <c r="G11" s="66">
        <v>1573100.269409501</v>
      </c>
      <c r="H11" s="66">
        <v>8424964.4619021378</v>
      </c>
      <c r="I11" s="66">
        <v>38553.857537173237</v>
      </c>
      <c r="J11" s="66">
        <v>-644766.16593857575</v>
      </c>
      <c r="K11" s="66">
        <v>147183.8087149823</v>
      </c>
      <c r="L11" s="67">
        <f>E11+F11+G11+H11-I11-J11+Taulukko13[[#This Row],[Jälkikäteistarkistuksesta aiheutuva valtionosuuden lisäsiirto]]</f>
        <v>13266120.647920944</v>
      </c>
      <c r="M11" s="71">
        <f>Taulukko13[[#This Row],[Siirtyvät kustannukset (TP21+TP22)]]-Taulukko13[[#This Row],[Siirtyvät tulot ml. verokust. alenema ja tasauksen neutralisointi ]]</f>
        <v>574429.85161092132</v>
      </c>
      <c r="N11" s="66">
        <f>Taulukko13[[#This Row],[Siirtyvien kustannusten ja tulojen erotus]]*$N$3</f>
        <v>-344657.91096655274</v>
      </c>
      <c r="O11" s="66">
        <f>$O$3*Taulukko13[[#This Row],[Asukasluku 31.12.2022]]</f>
        <v>1.0224293875893507E-8</v>
      </c>
      <c r="P11" s="153">
        <f>Taulukko13[[#This Row],[Muutoksen rajaus (omavastuu 40 %)]]+Taulukko13[[#This Row],[Neutralisointi]]</f>
        <v>-344657.91096654249</v>
      </c>
    </row>
    <row r="12" spans="1:16" x14ac:dyDescent="0.2">
      <c r="A12">
        <v>20</v>
      </c>
      <c r="B12" t="s">
        <v>14</v>
      </c>
      <c r="C12" s="66">
        <v>16473</v>
      </c>
      <c r="D12" s="67">
        <v>66359105.784670331</v>
      </c>
      <c r="E12" s="66">
        <v>15352955.380463967</v>
      </c>
      <c r="F12" s="66">
        <v>804682.95908075687</v>
      </c>
      <c r="G12" s="66">
        <v>6462012.6143403156</v>
      </c>
      <c r="H12" s="66">
        <v>35485285.282862619</v>
      </c>
      <c r="I12" s="66">
        <v>160871.72744846821</v>
      </c>
      <c r="J12" s="66">
        <v>-3441101.4660751279</v>
      </c>
      <c r="K12" s="66">
        <v>611490.26001561247</v>
      </c>
      <c r="L12" s="67">
        <f>E12+F12+G12+H12-I12-J12+Taulukko13[[#This Row],[Jälkikäteistarkistuksesta aiheutuva valtionosuuden lisäsiirto]]</f>
        <v>61996656.235389933</v>
      </c>
      <c r="M12" s="71">
        <f>Taulukko13[[#This Row],[Siirtyvät kustannukset (TP21+TP22)]]-Taulukko13[[#This Row],[Siirtyvät tulot ml. verokust. alenema ja tasauksen neutralisointi ]]</f>
        <v>4362449.5492803976</v>
      </c>
      <c r="N12" s="66">
        <f>Taulukko13[[#This Row],[Siirtyvien kustannusten ja tulojen erotus]]*$N$3</f>
        <v>-2617469.7295682379</v>
      </c>
      <c r="O12" s="66">
        <f>$O$3*Taulukko13[[#This Row],[Asukasluku 31.12.2022]]</f>
        <v>4.2477879701789094E-8</v>
      </c>
      <c r="P12" s="153">
        <f>Taulukko13[[#This Row],[Muutoksen rajaus (omavastuu 40 %)]]+Taulukko13[[#This Row],[Neutralisointi]]</f>
        <v>-2617469.7295681955</v>
      </c>
    </row>
    <row r="13" spans="1:16" x14ac:dyDescent="0.2">
      <c r="A13">
        <v>46</v>
      </c>
      <c r="B13" t="s">
        <v>15</v>
      </c>
      <c r="C13" s="66">
        <v>1341</v>
      </c>
      <c r="D13" s="67">
        <v>6737835.0169957737</v>
      </c>
      <c r="E13" s="66">
        <v>3568817.8934533498</v>
      </c>
      <c r="F13" s="66">
        <v>254466.68498314166</v>
      </c>
      <c r="G13" s="66">
        <v>701815.84439912078</v>
      </c>
      <c r="H13" s="66">
        <v>2129880.9596040361</v>
      </c>
      <c r="I13" s="66">
        <v>10569.701297756899</v>
      </c>
      <c r="J13" s="66">
        <v>-671159.82273345289</v>
      </c>
      <c r="K13" s="66">
        <v>49778.937575483294</v>
      </c>
      <c r="L13" s="67">
        <f>E13+F13+G13+H13-I13-J13+Taulukko13[[#This Row],[Jälkikäteistarkistuksesta aiheutuva valtionosuuden lisäsiirto]]</f>
        <v>7365350.4414508278</v>
      </c>
      <c r="M13" s="71">
        <f>Taulukko13[[#This Row],[Siirtyvät kustannukset (TP21+TP22)]]-Taulukko13[[#This Row],[Siirtyvät tulot ml. verokust. alenema ja tasauksen neutralisointi ]]</f>
        <v>-627515.4244550541</v>
      </c>
      <c r="N13" s="66">
        <f>Taulukko13[[#This Row],[Siirtyvien kustannusten ja tulojen erotus]]*$N$3</f>
        <v>376509.25467303238</v>
      </c>
      <c r="O13" s="66">
        <f>$O$3*Taulukko13[[#This Row],[Asukasluku 31.12.2022]]</f>
        <v>3.4579515983791157E-9</v>
      </c>
      <c r="P13" s="153">
        <f>Taulukko13[[#This Row],[Muutoksen rajaus (omavastuu 40 %)]]+Taulukko13[[#This Row],[Neutralisointi]]</f>
        <v>376509.25467303582</v>
      </c>
    </row>
    <row r="14" spans="1:16" x14ac:dyDescent="0.2">
      <c r="A14">
        <v>47</v>
      </c>
      <c r="B14" t="s">
        <v>16</v>
      </c>
      <c r="C14" s="66">
        <v>1811</v>
      </c>
      <c r="D14" s="67">
        <v>9899184.2265558913</v>
      </c>
      <c r="E14" s="66">
        <v>4376127.0890675681</v>
      </c>
      <c r="F14" s="66">
        <v>277506.71060730901</v>
      </c>
      <c r="G14" s="66">
        <v>903082.79052061611</v>
      </c>
      <c r="H14" s="66">
        <v>3269093.7692962997</v>
      </c>
      <c r="I14" s="66">
        <v>15721.913614469073</v>
      </c>
      <c r="J14" s="66">
        <v>-830189.91901177377</v>
      </c>
      <c r="K14" s="66">
        <v>67225.694220134421</v>
      </c>
      <c r="L14" s="67">
        <f>E14+F14+G14+H14-I14-J14+Taulukko13[[#This Row],[Jälkikäteistarkistuksesta aiheutuva valtionosuuden lisäsiirto]]</f>
        <v>9707504.0591092315</v>
      </c>
      <c r="M14" s="71">
        <f>Taulukko13[[#This Row],[Siirtyvät kustannukset (TP21+TP22)]]-Taulukko13[[#This Row],[Siirtyvät tulot ml. verokust. alenema ja tasauksen neutralisointi ]]</f>
        <v>191680.16744665988</v>
      </c>
      <c r="N14" s="66">
        <f>Taulukko13[[#This Row],[Siirtyvien kustannusten ja tulojen erotus]]*$N$3</f>
        <v>-115008.1004679959</v>
      </c>
      <c r="O14" s="66">
        <f>$O$3*Taulukko13[[#This Row],[Asukasluku 31.12.2022]]</f>
        <v>4.6699107715619527E-9</v>
      </c>
      <c r="P14" s="153">
        <f>Taulukko13[[#This Row],[Muutoksen rajaus (omavastuu 40 %)]]+Taulukko13[[#This Row],[Neutralisointi]]</f>
        <v>-115008.10046799123</v>
      </c>
    </row>
    <row r="15" spans="1:16" x14ac:dyDescent="0.2">
      <c r="A15">
        <v>49</v>
      </c>
      <c r="B15" t="s">
        <v>17</v>
      </c>
      <c r="C15" s="66">
        <v>305274</v>
      </c>
      <c r="D15" s="67">
        <v>892458679.71684003</v>
      </c>
      <c r="E15" s="66">
        <v>26844831.942121774</v>
      </c>
      <c r="F15" s="66">
        <v>67585458.066925853</v>
      </c>
      <c r="G15" s="66">
        <v>68483579.902044415</v>
      </c>
      <c r="H15" s="66">
        <v>1049341913.2011387</v>
      </c>
      <c r="I15" s="66">
        <v>4951286.6600609599</v>
      </c>
      <c r="J15" s="66">
        <v>132384593.36412215</v>
      </c>
      <c r="K15" s="66">
        <v>11332002.527530268</v>
      </c>
      <c r="L15" s="67">
        <f>E15+F15+G15+H15-I15-J15+Taulukko13[[#This Row],[Jälkikäteistarkistuksesta aiheutuva valtionosuuden lisäsiirto]]</f>
        <v>1086251905.6155779</v>
      </c>
      <c r="M15" s="71">
        <f>Taulukko13[[#This Row],[Siirtyvät kustannukset (TP21+TP22)]]-Taulukko13[[#This Row],[Siirtyvät tulot ml. verokust. alenema ja tasauksen neutralisointi ]]</f>
        <v>-193793225.89873791</v>
      </c>
      <c r="N15" s="66">
        <f>Taulukko13[[#This Row],[Siirtyvien kustannusten ja tulojen erotus]]*$N$3</f>
        <v>116275935.53924271</v>
      </c>
      <c r="O15" s="66">
        <f>$O$3*Taulukko13[[#This Row],[Asukasluku 31.12.2022]]</f>
        <v>7.8719069071110074E-7</v>
      </c>
      <c r="P15" s="153">
        <f>Taulukko13[[#This Row],[Muutoksen rajaus (omavastuu 40 %)]]+Taulukko13[[#This Row],[Neutralisointi]]</f>
        <v>116275935.5392435</v>
      </c>
    </row>
    <row r="16" spans="1:16" x14ac:dyDescent="0.2">
      <c r="A16">
        <v>50</v>
      </c>
      <c r="B16" t="s">
        <v>18</v>
      </c>
      <c r="C16" s="66">
        <v>11276</v>
      </c>
      <c r="D16" s="67">
        <v>48560288.777287982</v>
      </c>
      <c r="E16" s="66">
        <v>14978303.982425444</v>
      </c>
      <c r="F16" s="66">
        <v>1092270.5646598502</v>
      </c>
      <c r="G16" s="66">
        <v>4781420.2530123517</v>
      </c>
      <c r="H16" s="66">
        <v>24585260.411541652</v>
      </c>
      <c r="I16" s="66">
        <v>113827.29070506011</v>
      </c>
      <c r="J16" s="66">
        <v>-1428089.3212359773</v>
      </c>
      <c r="K16" s="66">
        <v>418573.67643635324</v>
      </c>
      <c r="L16" s="67">
        <f>E16+F16+G16+H16-I16-J16+Taulukko13[[#This Row],[Jälkikäteistarkistuksesta aiheutuva valtionosuuden lisäsiirto]]</f>
        <v>47170090.918606564</v>
      </c>
      <c r="M16" s="71">
        <f>Taulukko13[[#This Row],[Siirtyvät kustannukset (TP21+TP22)]]-Taulukko13[[#This Row],[Siirtyvät tulot ml. verokust. alenema ja tasauksen neutralisointi ]]</f>
        <v>1390197.858681418</v>
      </c>
      <c r="N16" s="66">
        <f>Taulukko13[[#This Row],[Siirtyvien kustannusten ja tulojen erotus]]*$N$3</f>
        <v>-834118.71520885057</v>
      </c>
      <c r="O16" s="66">
        <f>$O$3*Taulukko13[[#This Row],[Asukasluku 31.12.2022]]</f>
        <v>2.9076705610233338E-8</v>
      </c>
      <c r="P16" s="153">
        <f>Taulukko13[[#This Row],[Muutoksen rajaus (omavastuu 40 %)]]+Taulukko13[[#This Row],[Neutralisointi]]</f>
        <v>-834118.71520882146</v>
      </c>
    </row>
    <row r="17" spans="1:16" x14ac:dyDescent="0.2">
      <c r="A17">
        <v>51</v>
      </c>
      <c r="B17" t="s">
        <v>19</v>
      </c>
      <c r="C17" s="66">
        <v>9211</v>
      </c>
      <c r="D17" s="67">
        <v>41680487.307480231</v>
      </c>
      <c r="E17" s="66">
        <v>7915115.9378175717</v>
      </c>
      <c r="F17" s="66">
        <v>997014.51824628212</v>
      </c>
      <c r="G17" s="66">
        <v>4080037.3394414457</v>
      </c>
      <c r="H17" s="66">
        <v>21874904.529173113</v>
      </c>
      <c r="I17" s="66">
        <v>101390.14459007535</v>
      </c>
      <c r="J17" s="66">
        <v>330845.54633360571</v>
      </c>
      <c r="K17" s="66">
        <v>341919.30947634351</v>
      </c>
      <c r="L17" s="67">
        <f>E17+F17+G17+H17-I17-J17+Taulukko13[[#This Row],[Jälkikäteistarkistuksesta aiheutuva valtionosuuden lisäsiirto]]</f>
        <v>34776755.943231083</v>
      </c>
      <c r="M17" s="71">
        <f>Taulukko13[[#This Row],[Siirtyvät kustannukset (TP21+TP22)]]-Taulukko13[[#This Row],[Siirtyvät tulot ml. verokust. alenema ja tasauksen neutralisointi ]]</f>
        <v>6903731.3642491475</v>
      </c>
      <c r="N17" s="66">
        <f>Taulukko13[[#This Row],[Siirtyvien kustannusten ja tulojen erotus]]*$N$3</f>
        <v>-4142238.8185494877</v>
      </c>
      <c r="O17" s="66">
        <f>$O$3*Taulukko13[[#This Row],[Asukasluku 31.12.2022]]</f>
        <v>2.3751821157844916E-8</v>
      </c>
      <c r="P17" s="153">
        <f>Taulukko13[[#This Row],[Muutoksen rajaus (omavastuu 40 %)]]+Taulukko13[[#This Row],[Neutralisointi]]</f>
        <v>-4142238.818549464</v>
      </c>
    </row>
    <row r="18" spans="1:16" x14ac:dyDescent="0.2">
      <c r="A18">
        <v>52</v>
      </c>
      <c r="B18" t="s">
        <v>20</v>
      </c>
      <c r="C18" s="66">
        <v>2346</v>
      </c>
      <c r="D18" s="67">
        <v>11077230.207172638</v>
      </c>
      <c r="E18" s="66">
        <v>5083854.7315053362</v>
      </c>
      <c r="F18" s="66">
        <v>310078.54915158555</v>
      </c>
      <c r="G18" s="66">
        <v>1274358.835871812</v>
      </c>
      <c r="H18" s="66">
        <v>3966697.7325053448</v>
      </c>
      <c r="I18" s="66">
        <v>18958.748703053232</v>
      </c>
      <c r="J18" s="66">
        <v>-1176267.123989108</v>
      </c>
      <c r="K18" s="66">
        <v>87085.300187981964</v>
      </c>
      <c r="L18" s="67">
        <f>E18+F18+G18+H18-I18-J18+Taulukko13[[#This Row],[Jälkikäteistarkistuksesta aiheutuva valtionosuuden lisäsiirto]]</f>
        <v>11879383.524508115</v>
      </c>
      <c r="M18" s="71">
        <f>Taulukko13[[#This Row],[Siirtyvät kustannukset (TP21+TP22)]]-Taulukko13[[#This Row],[Siirtyvät tulot ml. verokust. alenema ja tasauksen neutralisointi ]]</f>
        <v>-802153.3173354771</v>
      </c>
      <c r="N18" s="66">
        <f>Taulukko13[[#This Row],[Siirtyvien kustannusten ja tulojen erotus]]*$N$3</f>
        <v>481291.99040128617</v>
      </c>
      <c r="O18" s="66">
        <f>$O$3*Taulukko13[[#This Row],[Asukasluku 31.12.2022]]</f>
        <v>6.049481319759437E-9</v>
      </c>
      <c r="P18" s="153">
        <f>Taulukko13[[#This Row],[Muutoksen rajaus (omavastuu 40 %)]]+Taulukko13[[#This Row],[Neutralisointi]]</f>
        <v>481291.99040129222</v>
      </c>
    </row>
    <row r="19" spans="1:16" x14ac:dyDescent="0.2">
      <c r="A19">
        <v>61</v>
      </c>
      <c r="B19" t="s">
        <v>21</v>
      </c>
      <c r="C19" s="66">
        <v>16459</v>
      </c>
      <c r="D19" s="67">
        <v>75133815.759636909</v>
      </c>
      <c r="E19" s="66">
        <v>29360643.818721361</v>
      </c>
      <c r="F19" s="66">
        <v>2069634.8018433689</v>
      </c>
      <c r="G19" s="66">
        <v>6839166.1330739111</v>
      </c>
      <c r="H19" s="66">
        <v>33159653.499156546</v>
      </c>
      <c r="I19" s="66">
        <v>156169.78300939046</v>
      </c>
      <c r="J19" s="66">
        <v>-4403121.406217427</v>
      </c>
      <c r="K19" s="66">
        <v>610970.56939215481</v>
      </c>
      <c r="L19" s="67">
        <f>E19+F19+G19+H19-I19-J19+Taulukko13[[#This Row],[Jälkikäteistarkistuksesta aiheutuva valtionosuuden lisäsiirto]]</f>
        <v>76287020.44539538</v>
      </c>
      <c r="M19" s="71">
        <f>Taulukko13[[#This Row],[Siirtyvät kustannukset (TP21+TP22)]]-Taulukko13[[#This Row],[Siirtyvät tulot ml. verokust. alenema ja tasauksen neutralisointi ]]</f>
        <v>-1153204.6857584715</v>
      </c>
      <c r="N19" s="66">
        <f>Taulukko13[[#This Row],[Siirtyvien kustannusten ja tulojen erotus]]*$N$3</f>
        <v>691922.81145508273</v>
      </c>
      <c r="O19" s="66">
        <f>$O$3*Taulukko13[[#This Row],[Asukasluku 31.12.2022]]</f>
        <v>4.2441778790247474E-8</v>
      </c>
      <c r="P19" s="153">
        <f>Taulukko13[[#This Row],[Muutoksen rajaus (omavastuu 40 %)]]+Taulukko13[[#This Row],[Neutralisointi]]</f>
        <v>691922.81145512522</v>
      </c>
    </row>
    <row r="20" spans="1:16" x14ac:dyDescent="0.2">
      <c r="A20">
        <v>69</v>
      </c>
      <c r="B20" t="s">
        <v>22</v>
      </c>
      <c r="C20" s="66">
        <v>6687</v>
      </c>
      <c r="D20" s="67">
        <v>33765442.348487929</v>
      </c>
      <c r="E20" s="66">
        <v>11617939.346811287</v>
      </c>
      <c r="F20" s="66">
        <v>637890.01787577965</v>
      </c>
      <c r="G20" s="66">
        <v>3112628.242060496</v>
      </c>
      <c r="H20" s="66">
        <v>11822204.836527254</v>
      </c>
      <c r="I20" s="66">
        <v>55235.016190585775</v>
      </c>
      <c r="J20" s="66">
        <v>-3421061.9946365235</v>
      </c>
      <c r="K20" s="66">
        <v>248226.51421868516</v>
      </c>
      <c r="L20" s="67">
        <f>E20+F20+G20+H20-I20-J20+Taulukko13[[#This Row],[Jälkikäteistarkistuksesta aiheutuva valtionosuuden lisäsiirto]]</f>
        <v>30804715.935939442</v>
      </c>
      <c r="M20" s="71">
        <f>Taulukko13[[#This Row],[Siirtyvät kustannukset (TP21+TP22)]]-Taulukko13[[#This Row],[Siirtyvät tulot ml. verokust. alenema ja tasauksen neutralisointi ]]</f>
        <v>2960726.4125484861</v>
      </c>
      <c r="N20" s="66">
        <f>Taulukko13[[#This Row],[Siirtyvien kustannusten ja tulojen erotus]]*$N$3</f>
        <v>-1776435.8475290914</v>
      </c>
      <c r="O20" s="66">
        <f>$O$3*Taulukko13[[#This Row],[Asukasluku 31.12.2022]]</f>
        <v>1.7243342534199213E-8</v>
      </c>
      <c r="P20" s="153">
        <f>Taulukko13[[#This Row],[Muutoksen rajaus (omavastuu 40 %)]]+Taulukko13[[#This Row],[Neutralisointi]]</f>
        <v>-1776435.8475290742</v>
      </c>
    </row>
    <row r="21" spans="1:16" x14ac:dyDescent="0.2">
      <c r="A21">
        <v>71</v>
      </c>
      <c r="B21" t="s">
        <v>23</v>
      </c>
      <c r="C21" s="66">
        <v>6591</v>
      </c>
      <c r="D21" s="67">
        <v>30979028.414139323</v>
      </c>
      <c r="E21" s="66">
        <v>11993128.498569369</v>
      </c>
      <c r="F21" s="66">
        <v>594414.84318985604</v>
      </c>
      <c r="G21" s="66">
        <v>3056883.1867675995</v>
      </c>
      <c r="H21" s="66">
        <v>10972572.848520454</v>
      </c>
      <c r="I21" s="66">
        <v>51275.914019398959</v>
      </c>
      <c r="J21" s="66">
        <v>-3695149.0992096304</v>
      </c>
      <c r="K21" s="66">
        <v>244662.92137211814</v>
      </c>
      <c r="L21" s="67">
        <f>E21+F21+G21+H21-I21-J21+Taulukko13[[#This Row],[Jälkikäteistarkistuksesta aiheutuva valtionosuuden lisäsiirto]]</f>
        <v>30505535.483609628</v>
      </c>
      <c r="M21" s="71">
        <f>Taulukko13[[#This Row],[Siirtyvät kustannukset (TP21+TP22)]]-Taulukko13[[#This Row],[Siirtyvät tulot ml. verokust. alenema ja tasauksen neutralisointi ]]</f>
        <v>473492.930529695</v>
      </c>
      <c r="N21" s="66">
        <f>Taulukko13[[#This Row],[Siirtyvien kustannusten ja tulojen erotus]]*$N$3</f>
        <v>-284095.75831781694</v>
      </c>
      <c r="O21" s="66">
        <f>$O$3*Taulukko13[[#This Row],[Asukasluku 31.12.2022]]</f>
        <v>1.6995793426485273E-8</v>
      </c>
      <c r="P21" s="153">
        <f>Taulukko13[[#This Row],[Muutoksen rajaus (omavastuu 40 %)]]+Taulukko13[[#This Row],[Neutralisointi]]</f>
        <v>-284095.75831779995</v>
      </c>
    </row>
    <row r="22" spans="1:16" x14ac:dyDescent="0.2">
      <c r="A22">
        <v>72</v>
      </c>
      <c r="B22" t="s">
        <v>24</v>
      </c>
      <c r="C22" s="66">
        <v>960</v>
      </c>
      <c r="D22" s="67">
        <v>4969925.8046679525</v>
      </c>
      <c r="E22" s="66">
        <v>1904545.2628569978</v>
      </c>
      <c r="F22" s="66">
        <v>53292.388546143615</v>
      </c>
      <c r="G22" s="66">
        <v>391496.22208573704</v>
      </c>
      <c r="H22" s="66">
        <v>2125116.6987500135</v>
      </c>
      <c r="I22" s="66">
        <v>9656.7853304907439</v>
      </c>
      <c r="J22" s="66">
        <v>-184462.39312652545</v>
      </c>
      <c r="K22" s="66">
        <v>35635.928465670368</v>
      </c>
      <c r="L22" s="67">
        <f>E22+F22+G22+H22-I22-J22+Taulukko13[[#This Row],[Jälkikäteistarkistuksesta aiheutuva valtionosuuden lisäsiirto]]</f>
        <v>4684892.1085005961</v>
      </c>
      <c r="M22" s="71">
        <f>Taulukko13[[#This Row],[Siirtyvät kustannukset (TP21+TP22)]]-Taulukko13[[#This Row],[Siirtyvät tulot ml. verokust. alenema ja tasauksen neutralisointi ]]</f>
        <v>285033.69616735633</v>
      </c>
      <c r="N22" s="66">
        <f>Taulukko13[[#This Row],[Siirtyvien kustannusten ja tulojen erotus]]*$N$3</f>
        <v>-171020.21770041375</v>
      </c>
      <c r="O22" s="66">
        <f>$O$3*Taulukko13[[#This Row],[Asukasluku 31.12.2022]]</f>
        <v>2.4754910771394117E-9</v>
      </c>
      <c r="P22" s="153">
        <f>Taulukko13[[#This Row],[Muutoksen rajaus (omavastuu 40 %)]]+Taulukko13[[#This Row],[Neutralisointi]]</f>
        <v>-171020.21770041127</v>
      </c>
    </row>
    <row r="23" spans="1:16" x14ac:dyDescent="0.2">
      <c r="A23">
        <v>74</v>
      </c>
      <c r="B23" t="s">
        <v>25</v>
      </c>
      <c r="C23" s="66">
        <v>1052</v>
      </c>
      <c r="D23" s="67">
        <v>5540447.2011170918</v>
      </c>
      <c r="E23" s="66">
        <v>2729035.5246011144</v>
      </c>
      <c r="F23" s="66">
        <v>170597.68641687784</v>
      </c>
      <c r="G23" s="66">
        <v>620480.17281413835</v>
      </c>
      <c r="H23" s="66">
        <v>1697317.4975059312</v>
      </c>
      <c r="I23" s="66">
        <v>8280.3804170205476</v>
      </c>
      <c r="J23" s="66">
        <v>-635779.06689211621</v>
      </c>
      <c r="K23" s="66">
        <v>39051.03827696378</v>
      </c>
      <c r="L23" s="67">
        <f>E23+F23+G23+H23-I23-J23+Taulukko13[[#This Row],[Jälkikäteistarkistuksesta aiheutuva valtionosuuden lisäsiirto]]</f>
        <v>5883980.606090121</v>
      </c>
      <c r="M23" s="71">
        <f>Taulukko13[[#This Row],[Siirtyvät kustannukset (TP21+TP22)]]-Taulukko13[[#This Row],[Siirtyvät tulot ml. verokust. alenema ja tasauksen neutralisointi ]]</f>
        <v>-343533.40497302916</v>
      </c>
      <c r="N23" s="66">
        <f>Taulukko13[[#This Row],[Siirtyvien kustannusten ja tulojen erotus]]*$N$3</f>
        <v>206120.04298381746</v>
      </c>
      <c r="O23" s="66">
        <f>$O$3*Taulukko13[[#This Row],[Asukasluku 31.12.2022]]</f>
        <v>2.712725638698605E-9</v>
      </c>
      <c r="P23" s="153">
        <f>Taulukko13[[#This Row],[Muutoksen rajaus (omavastuu 40 %)]]+Taulukko13[[#This Row],[Neutralisointi]]</f>
        <v>206120.04298382017</v>
      </c>
    </row>
    <row r="24" spans="1:16" x14ac:dyDescent="0.2">
      <c r="A24">
        <v>75</v>
      </c>
      <c r="B24" t="s">
        <v>26</v>
      </c>
      <c r="C24" s="66">
        <v>19549</v>
      </c>
      <c r="D24" s="67">
        <v>97215020.72095117</v>
      </c>
      <c r="E24" s="66">
        <v>31910027.502460785</v>
      </c>
      <c r="F24" s="66">
        <v>6668714.8605975173</v>
      </c>
      <c r="G24" s="66">
        <v>7506814.4456494143</v>
      </c>
      <c r="H24" s="66">
        <v>45299413.550346985</v>
      </c>
      <c r="I24" s="66">
        <v>230372.27627192769</v>
      </c>
      <c r="J24" s="66">
        <v>1264828.7735206392</v>
      </c>
      <c r="K24" s="66">
        <v>725673.71414103126</v>
      </c>
      <c r="L24" s="67">
        <f>E24+F24+G24+H24-I24-J24+Taulukko13[[#This Row],[Jälkikäteistarkistuksesta aiheutuva valtionosuuden lisäsiirto]]</f>
        <v>90615443.023403168</v>
      </c>
      <c r="M24" s="71">
        <f>Taulukko13[[#This Row],[Siirtyvät kustannukset (TP21+TP22)]]-Taulukko13[[#This Row],[Siirtyvät tulot ml. verokust. alenema ja tasauksen neutralisointi ]]</f>
        <v>6599577.697548002</v>
      </c>
      <c r="N24" s="66">
        <f>Taulukko13[[#This Row],[Siirtyvien kustannusten ja tulojen erotus]]*$N$3</f>
        <v>-3959746.6185288006</v>
      </c>
      <c r="O24" s="66">
        <f>$O$3*Taulukko13[[#This Row],[Asukasluku 31.12.2022]]</f>
        <v>5.0409765694789952E-8</v>
      </c>
      <c r="P24" s="153">
        <f>Taulukko13[[#This Row],[Muutoksen rajaus (omavastuu 40 %)]]+Taulukko13[[#This Row],[Neutralisointi]]</f>
        <v>-3959746.6185287503</v>
      </c>
    </row>
    <row r="25" spans="1:16" x14ac:dyDescent="0.2">
      <c r="A25">
        <v>77</v>
      </c>
      <c r="B25" t="s">
        <v>27</v>
      </c>
      <c r="C25" s="66">
        <v>4601</v>
      </c>
      <c r="D25" s="67">
        <v>24394850.997294739</v>
      </c>
      <c r="E25" s="66">
        <v>10287979.037627243</v>
      </c>
      <c r="F25" s="66">
        <v>436359.50876812695</v>
      </c>
      <c r="G25" s="66">
        <v>2460356.6030654614</v>
      </c>
      <c r="H25" s="66">
        <v>7707838.554595097</v>
      </c>
      <c r="I25" s="66">
        <v>36102.848103940632</v>
      </c>
      <c r="J25" s="66">
        <v>-2646384.5613471586</v>
      </c>
      <c r="K25" s="66">
        <v>170792.61132348893</v>
      </c>
      <c r="L25" s="67">
        <f>E25+F25+G25+H25-I25-J25+Taulukko13[[#This Row],[Jälkikäteistarkistuksesta aiheutuva valtionosuuden lisäsiirto]]</f>
        <v>23673608.028622635</v>
      </c>
      <c r="M25" s="71">
        <f>Taulukko13[[#This Row],[Siirtyvät kustannukset (TP21+TP22)]]-Taulukko13[[#This Row],[Siirtyvät tulot ml. verokust. alenema ja tasauksen neutralisointi ]]</f>
        <v>721242.96867210418</v>
      </c>
      <c r="N25" s="66">
        <f>Taulukko13[[#This Row],[Siirtyvien kustannusten ja tulojen erotus]]*$N$3</f>
        <v>-432745.78120326239</v>
      </c>
      <c r="O25" s="66">
        <f>$O$3*Taulukko13[[#This Row],[Asukasluku 31.12.2022]]</f>
        <v>1.1864306714498368E-8</v>
      </c>
      <c r="P25" s="153">
        <f>Taulukko13[[#This Row],[Muutoksen rajaus (omavastuu 40 %)]]+Taulukko13[[#This Row],[Neutralisointi]]</f>
        <v>-432745.78120325052</v>
      </c>
    </row>
    <row r="26" spans="1:16" x14ac:dyDescent="0.2">
      <c r="A26">
        <v>78</v>
      </c>
      <c r="B26" t="s">
        <v>28</v>
      </c>
      <c r="C26" s="66">
        <v>7832</v>
      </c>
      <c r="D26" s="67">
        <v>38812612.038636856</v>
      </c>
      <c r="E26" s="66">
        <v>11097765.271144416</v>
      </c>
      <c r="F26" s="66">
        <v>1717114.4182402738</v>
      </c>
      <c r="G26" s="66">
        <v>2842539.4999540825</v>
      </c>
      <c r="H26" s="66">
        <v>20286177.61547032</v>
      </c>
      <c r="I26" s="66">
        <v>97539.561771371402</v>
      </c>
      <c r="J26" s="66">
        <v>975178.91923836921</v>
      </c>
      <c r="K26" s="66">
        <v>290729.78306576074</v>
      </c>
      <c r="L26" s="67">
        <f>E26+F26+G26+H26-I26-J26+Taulukko13[[#This Row],[Jälkikäteistarkistuksesta aiheutuva valtionosuuden lisäsiirto]]</f>
        <v>35161608.106865115</v>
      </c>
      <c r="M26" s="71">
        <f>Taulukko13[[#This Row],[Siirtyvät kustannukset (TP21+TP22)]]-Taulukko13[[#This Row],[Siirtyvät tulot ml. verokust. alenema ja tasauksen neutralisointi ]]</f>
        <v>3651003.9317717403</v>
      </c>
      <c r="N26" s="66">
        <f>Taulukko13[[#This Row],[Siirtyvien kustannusten ja tulojen erotus]]*$N$3</f>
        <v>-2190602.3590630437</v>
      </c>
      <c r="O26" s="66">
        <f>$O$3*Taulukko13[[#This Row],[Asukasluku 31.12.2022]]</f>
        <v>2.0195881370995699E-8</v>
      </c>
      <c r="P26" s="153">
        <f>Taulukko13[[#This Row],[Muutoksen rajaus (omavastuu 40 %)]]+Taulukko13[[#This Row],[Neutralisointi]]</f>
        <v>-2190602.3590630237</v>
      </c>
    </row>
    <row r="27" spans="1:16" x14ac:dyDescent="0.2">
      <c r="A27">
        <v>79</v>
      </c>
      <c r="B27" t="s">
        <v>29</v>
      </c>
      <c r="C27" s="66">
        <v>6753</v>
      </c>
      <c r="D27" s="67">
        <v>33892727.149690002</v>
      </c>
      <c r="E27" s="66">
        <v>11370384.976055356</v>
      </c>
      <c r="F27" s="66">
        <v>3699023.3365986198</v>
      </c>
      <c r="G27" s="66">
        <v>2527863.0506040272</v>
      </c>
      <c r="H27" s="66">
        <v>15276891.590891959</v>
      </c>
      <c r="I27" s="66">
        <v>84119.341024176872</v>
      </c>
      <c r="J27" s="66">
        <v>814219.63212843298</v>
      </c>
      <c r="K27" s="66">
        <v>250676.48430070002</v>
      </c>
      <c r="L27" s="67">
        <f>E27+F27+G27+H27-I27-J27+Taulukko13[[#This Row],[Jälkikäteistarkistuksesta aiheutuva valtionosuuden lisäsiirto]]</f>
        <v>32226500.465298053</v>
      </c>
      <c r="M27" s="71">
        <f>Taulukko13[[#This Row],[Siirtyvät kustannukset (TP21+TP22)]]-Taulukko13[[#This Row],[Siirtyvät tulot ml. verokust. alenema ja tasauksen neutralisointi ]]</f>
        <v>1666226.6843919493</v>
      </c>
      <c r="N27" s="66">
        <f>Taulukko13[[#This Row],[Siirtyvien kustannusten ja tulojen erotus]]*$N$3</f>
        <v>-999736.01063516934</v>
      </c>
      <c r="O27" s="66">
        <f>$O$3*Taulukko13[[#This Row],[Asukasluku 31.12.2022]]</f>
        <v>1.7413532545752549E-8</v>
      </c>
      <c r="P27" s="153">
        <f>Taulukko13[[#This Row],[Muutoksen rajaus (omavastuu 40 %)]]+Taulukko13[[#This Row],[Neutralisointi]]</f>
        <v>-999736.01063515188</v>
      </c>
    </row>
    <row r="28" spans="1:16" x14ac:dyDescent="0.2">
      <c r="A28">
        <v>81</v>
      </c>
      <c r="B28" t="s">
        <v>30</v>
      </c>
      <c r="C28" s="66">
        <v>2574</v>
      </c>
      <c r="D28" s="67">
        <v>14682893.616672503</v>
      </c>
      <c r="E28" s="66">
        <v>6826585.7778755147</v>
      </c>
      <c r="F28" s="66">
        <v>549787.45042941859</v>
      </c>
      <c r="G28" s="66">
        <v>1480883.1455976253</v>
      </c>
      <c r="H28" s="66">
        <v>4386761.1327788103</v>
      </c>
      <c r="I28" s="66">
        <v>21883.488376716978</v>
      </c>
      <c r="J28" s="66">
        <v>-1168963.4110535933</v>
      </c>
      <c r="K28" s="66">
        <v>95548.833198578679</v>
      </c>
      <c r="L28" s="67">
        <f>E28+F28+G28+H28-I28-J28+Taulukko13[[#This Row],[Jälkikäteistarkistuksesta aiheutuva valtionosuuden lisäsiirto]]</f>
        <v>14486646.262556827</v>
      </c>
      <c r="M28" s="71">
        <f>Taulukko13[[#This Row],[Siirtyvät kustannukset (TP21+TP22)]]-Taulukko13[[#This Row],[Siirtyvät tulot ml. verokust. alenema ja tasauksen neutralisointi ]]</f>
        <v>196247.35411567613</v>
      </c>
      <c r="N28" s="66">
        <f>Taulukko13[[#This Row],[Siirtyvien kustannusten ja tulojen erotus]]*$N$3</f>
        <v>-117748.41246940565</v>
      </c>
      <c r="O28" s="66">
        <f>$O$3*Taulukko13[[#This Row],[Asukasluku 31.12.2022]]</f>
        <v>6.6374104505800475E-9</v>
      </c>
      <c r="P28" s="153">
        <f>Taulukko13[[#This Row],[Muutoksen rajaus (omavastuu 40 %)]]+Taulukko13[[#This Row],[Neutralisointi]]</f>
        <v>-117748.41246939902</v>
      </c>
    </row>
    <row r="29" spans="1:16" x14ac:dyDescent="0.2">
      <c r="A29">
        <v>82</v>
      </c>
      <c r="B29" t="s">
        <v>31</v>
      </c>
      <c r="C29" s="66">
        <v>9359</v>
      </c>
      <c r="D29" s="67">
        <v>31762215.284153655</v>
      </c>
      <c r="E29" s="66">
        <v>5793496.3318549842</v>
      </c>
      <c r="F29" s="66">
        <v>643977.55932603893</v>
      </c>
      <c r="G29" s="66">
        <v>3300736.1302879015</v>
      </c>
      <c r="H29" s="66">
        <v>22996330.201220483</v>
      </c>
      <c r="I29" s="66">
        <v>104796.37572283775</v>
      </c>
      <c r="J29" s="66">
        <v>-30750.047210129858</v>
      </c>
      <c r="K29" s="66">
        <v>347413.18178146769</v>
      </c>
      <c r="L29" s="67">
        <f>E29+F29+G29+H29-I29-J29+Taulukko13[[#This Row],[Jälkikäteistarkistuksesta aiheutuva valtionosuuden lisäsiirto]]</f>
        <v>33007907.075958166</v>
      </c>
      <c r="M29" s="71">
        <f>Taulukko13[[#This Row],[Siirtyvät kustannukset (TP21+TP22)]]-Taulukko13[[#This Row],[Siirtyvät tulot ml. verokust. alenema ja tasauksen neutralisointi ]]</f>
        <v>-1245691.7918045111</v>
      </c>
      <c r="N29" s="66">
        <f>Taulukko13[[#This Row],[Siirtyvien kustannusten ja tulojen erotus]]*$N$3</f>
        <v>747415.07508270652</v>
      </c>
      <c r="O29" s="66">
        <f>$O$3*Taulukko13[[#This Row],[Asukasluku 31.12.2022]]</f>
        <v>2.4133459365570575E-8</v>
      </c>
      <c r="P29" s="153">
        <f>Taulukko13[[#This Row],[Muutoksen rajaus (omavastuu 40 %)]]+Taulukko13[[#This Row],[Neutralisointi]]</f>
        <v>747415.07508273062</v>
      </c>
    </row>
    <row r="30" spans="1:16" x14ac:dyDescent="0.2">
      <c r="A30">
        <v>86</v>
      </c>
      <c r="B30" t="s">
        <v>32</v>
      </c>
      <c r="C30" s="66">
        <v>8031</v>
      </c>
      <c r="D30" s="67">
        <v>30848076.702235464</v>
      </c>
      <c r="E30" s="66">
        <v>6841305.315204992</v>
      </c>
      <c r="F30" s="66">
        <v>524817.11813912902</v>
      </c>
      <c r="G30" s="66">
        <v>3340146.1501215966</v>
      </c>
      <c r="H30" s="66">
        <v>18528405.553650238</v>
      </c>
      <c r="I30" s="66">
        <v>84462.042629413249</v>
      </c>
      <c r="J30" s="66">
        <v>-820297.7654190195</v>
      </c>
      <c r="K30" s="66">
        <v>298116.81407062366</v>
      </c>
      <c r="L30" s="67">
        <f>E30+F30+G30+H30-I30-J30+Taulukko13[[#This Row],[Jälkikäteistarkistuksesta aiheutuva valtionosuuden lisäsiirto]]</f>
        <v>30268626.673976187</v>
      </c>
      <c r="M30" s="71">
        <f>Taulukko13[[#This Row],[Siirtyvät kustannukset (TP21+TP22)]]-Taulukko13[[#This Row],[Siirtyvät tulot ml. verokust. alenema ja tasauksen neutralisointi ]]</f>
        <v>579450.02825927734</v>
      </c>
      <c r="N30" s="66">
        <f>Taulukko13[[#This Row],[Siirtyvien kustannusten ja tulojen erotus]]*$N$3</f>
        <v>-347670.0169555663</v>
      </c>
      <c r="O30" s="66">
        <f>$O$3*Taulukko13[[#This Row],[Asukasluku 31.12.2022]]</f>
        <v>2.070903004219439E-8</v>
      </c>
      <c r="P30" s="153">
        <f>Taulukko13[[#This Row],[Muutoksen rajaus (omavastuu 40 %)]]+Taulukko13[[#This Row],[Neutralisointi]]</f>
        <v>-347670.01695554558</v>
      </c>
    </row>
    <row r="31" spans="1:16" x14ac:dyDescent="0.2">
      <c r="A31">
        <v>90</v>
      </c>
      <c r="B31" t="s">
        <v>33</v>
      </c>
      <c r="C31" s="66">
        <v>3061</v>
      </c>
      <c r="D31" s="67">
        <v>19688093.221555717</v>
      </c>
      <c r="E31" s="66">
        <v>9821033.1725339442</v>
      </c>
      <c r="F31" s="66">
        <v>903984.79056397802</v>
      </c>
      <c r="G31" s="66">
        <v>1673075.1314722081</v>
      </c>
      <c r="H31" s="66">
        <v>5222583.3355082357</v>
      </c>
      <c r="I31" s="66">
        <v>27158.78920590596</v>
      </c>
      <c r="J31" s="66">
        <v>-1156585.1197899391</v>
      </c>
      <c r="K31" s="66">
        <v>113626.64274314271</v>
      </c>
      <c r="L31" s="67">
        <f>E31+F31+G31+H31-I31-J31+Taulukko13[[#This Row],[Jälkikäteistarkistuksesta aiheutuva valtionosuuden lisäsiirto]]</f>
        <v>18863729.403405543</v>
      </c>
      <c r="M31" s="71">
        <f>Taulukko13[[#This Row],[Siirtyvät kustannukset (TP21+TP22)]]-Taulukko13[[#This Row],[Siirtyvät tulot ml. verokust. alenema ja tasauksen neutralisointi ]]</f>
        <v>824363.81815017387</v>
      </c>
      <c r="N31" s="66">
        <f>Taulukko13[[#This Row],[Siirtyvien kustannusten ja tulojen erotus]]*$N$3</f>
        <v>-494618.2908901042</v>
      </c>
      <c r="O31" s="66">
        <f>$O$3*Taulukko13[[#This Row],[Asukasluku 31.12.2022]]</f>
        <v>7.8932064449205605E-9</v>
      </c>
      <c r="P31" s="153">
        <f>Taulukko13[[#This Row],[Muutoksen rajaus (omavastuu 40 %)]]+Taulukko13[[#This Row],[Neutralisointi]]</f>
        <v>-494618.29089009628</v>
      </c>
    </row>
    <row r="32" spans="1:16" x14ac:dyDescent="0.2">
      <c r="A32">
        <v>91</v>
      </c>
      <c r="B32" t="s">
        <v>34</v>
      </c>
      <c r="C32" s="66">
        <v>664028</v>
      </c>
      <c r="D32" s="67">
        <v>2469106229.9201937</v>
      </c>
      <c r="E32" s="66">
        <v>243837618.86699295</v>
      </c>
      <c r="F32" s="66">
        <v>231692980.49057543</v>
      </c>
      <c r="G32" s="66">
        <v>199340186.16893306</v>
      </c>
      <c r="H32" s="66">
        <v>2092033288.1726773</v>
      </c>
      <c r="I32" s="66">
        <v>10300969.581042049</v>
      </c>
      <c r="J32" s="66">
        <v>255917099.58899218</v>
      </c>
      <c r="K32" s="66">
        <v>24649223.236668922</v>
      </c>
      <c r="L32" s="67">
        <f>E32+F32+G32+H32-I32-J32+Taulukko13[[#This Row],[Jälkikäteistarkistuksesta aiheutuva valtionosuuden lisäsiirto]]</f>
        <v>2525335227.7658138</v>
      </c>
      <c r="M32" s="71">
        <f>Taulukko13[[#This Row],[Siirtyvät kustannukset (TP21+TP22)]]-Taulukko13[[#This Row],[Siirtyvät tulot ml. verokust. alenema ja tasauksen neutralisointi ]]</f>
        <v>-56228997.845620155</v>
      </c>
      <c r="N32" s="66">
        <f>Taulukko13[[#This Row],[Siirtyvien kustannusten ja tulojen erotus]]*$N$3</f>
        <v>33737398.707372084</v>
      </c>
      <c r="O32" s="66">
        <f>$O$3*Taulukko13[[#This Row],[Asukasluku 31.12.2022]]</f>
        <v>1.7122868635111763E-6</v>
      </c>
      <c r="P32" s="153">
        <f>Taulukko13[[#This Row],[Muutoksen rajaus (omavastuu 40 %)]]+Taulukko13[[#This Row],[Neutralisointi]]</f>
        <v>33737398.707373798</v>
      </c>
    </row>
    <row r="33" spans="1:16" x14ac:dyDescent="0.2">
      <c r="A33">
        <v>92</v>
      </c>
      <c r="B33" t="s">
        <v>35</v>
      </c>
      <c r="C33" s="66">
        <v>242819</v>
      </c>
      <c r="D33" s="67">
        <v>802490464.31666696</v>
      </c>
      <c r="E33" s="66">
        <v>42237774.074004054</v>
      </c>
      <c r="F33" s="66">
        <v>41838172.949899882</v>
      </c>
      <c r="G33" s="66">
        <v>67420458.955235496</v>
      </c>
      <c r="H33" s="66">
        <v>641641859.56424689</v>
      </c>
      <c r="I33" s="66">
        <v>3029834.9332806664</v>
      </c>
      <c r="J33" s="66">
        <v>39111103.956790961</v>
      </c>
      <c r="K33" s="66">
        <v>9013625.5355266817</v>
      </c>
      <c r="L33" s="67">
        <f>E33+F33+G33+H33-I33-J33+Taulukko13[[#This Row],[Jälkikäteistarkistuksesta aiheutuva valtionosuuden lisäsiirto]]</f>
        <v>760010952.18884134</v>
      </c>
      <c r="M33" s="71">
        <f>Taulukko13[[#This Row],[Siirtyvät kustannukset (TP21+TP22)]]-Taulukko13[[#This Row],[Siirtyvät tulot ml. verokust. alenema ja tasauksen neutralisointi ]]</f>
        <v>42479512.127825618</v>
      </c>
      <c r="N33" s="66">
        <f>Taulukko13[[#This Row],[Siirtyvien kustannusten ja tulojen erotus]]*$N$3</f>
        <v>-25487707.276695363</v>
      </c>
      <c r="O33" s="66">
        <f>$O$3*Taulukko13[[#This Row],[Asukasluku 31.12.2022]]</f>
        <v>6.2614194568741121E-7</v>
      </c>
      <c r="P33" s="153">
        <f>Taulukko13[[#This Row],[Muutoksen rajaus (omavastuu 40 %)]]+Taulukko13[[#This Row],[Neutralisointi]]</f>
        <v>-25487707.276694737</v>
      </c>
    </row>
    <row r="34" spans="1:16" x14ac:dyDescent="0.2">
      <c r="A34">
        <v>97</v>
      </c>
      <c r="B34" t="s">
        <v>36</v>
      </c>
      <c r="C34" s="66">
        <v>2091</v>
      </c>
      <c r="D34" s="67">
        <v>11479694.289833749</v>
      </c>
      <c r="E34" s="66">
        <v>4594576.6533796787</v>
      </c>
      <c r="F34" s="66">
        <v>371900.19883184391</v>
      </c>
      <c r="G34" s="66">
        <v>1064312.5532881608</v>
      </c>
      <c r="H34" s="66">
        <v>3875351.8225641325</v>
      </c>
      <c r="I34" s="66">
        <v>18827.869041815935</v>
      </c>
      <c r="J34" s="66">
        <v>-800874.0543490313</v>
      </c>
      <c r="K34" s="66">
        <v>77619.506689288275</v>
      </c>
      <c r="L34" s="67">
        <f>E34+F34+G34+H34-I34-J34+Taulukko13[[#This Row],[Jälkikäteistarkistuksesta aiheutuva valtionosuuden lisäsiirto]]</f>
        <v>10765806.92006032</v>
      </c>
      <c r="M34" s="71">
        <f>Taulukko13[[#This Row],[Siirtyvät kustannukset (TP21+TP22)]]-Taulukko13[[#This Row],[Siirtyvät tulot ml. verokust. alenema ja tasauksen neutralisointi ]]</f>
        <v>713887.36977342889</v>
      </c>
      <c r="N34" s="66">
        <f>Taulukko13[[#This Row],[Siirtyvien kustannusten ja tulojen erotus]]*$N$3</f>
        <v>-428332.42186405725</v>
      </c>
      <c r="O34" s="66">
        <f>$O$3*Taulukko13[[#This Row],[Asukasluku 31.12.2022]]</f>
        <v>5.391929002394281E-9</v>
      </c>
      <c r="P34" s="153">
        <f>Taulukko13[[#This Row],[Muutoksen rajaus (omavastuu 40 %)]]+Taulukko13[[#This Row],[Neutralisointi]]</f>
        <v>-428332.42186405184</v>
      </c>
    </row>
    <row r="35" spans="1:16" x14ac:dyDescent="0.2">
      <c r="A35">
        <v>98</v>
      </c>
      <c r="B35" t="s">
        <v>37</v>
      </c>
      <c r="C35" s="66">
        <v>22943</v>
      </c>
      <c r="D35" s="67">
        <v>84078439.918301776</v>
      </c>
      <c r="E35" s="66">
        <v>25491189.912915673</v>
      </c>
      <c r="F35" s="66">
        <v>1655894.3822749429</v>
      </c>
      <c r="G35" s="66">
        <v>8188518.6956843575</v>
      </c>
      <c r="H35" s="66">
        <v>55195389.399295904</v>
      </c>
      <c r="I35" s="66">
        <v>252019.07504107029</v>
      </c>
      <c r="J35" s="66">
        <v>-729139.32084760151</v>
      </c>
      <c r="K35" s="66">
        <v>851661.56957070343</v>
      </c>
      <c r="L35" s="67">
        <f>E35+F35+G35+H35-I35-J35+Taulukko13[[#This Row],[Jälkikäteistarkistuksesta aiheutuva valtionosuuden lisäsiirto]]</f>
        <v>91859774.205548108</v>
      </c>
      <c r="M35" s="71">
        <f>Taulukko13[[#This Row],[Siirtyvät kustannukset (TP21+TP22)]]-Taulukko13[[#This Row],[Siirtyvät tulot ml. verokust. alenema ja tasauksen neutralisointi ]]</f>
        <v>-7781334.2872463316</v>
      </c>
      <c r="N35" s="66">
        <f>Taulukko13[[#This Row],[Siirtyvien kustannusten ja tulojen erotus]]*$N$3</f>
        <v>4668800.5723477975</v>
      </c>
      <c r="O35" s="66">
        <f>$O$3*Taulukko13[[#This Row],[Asukasluku 31.12.2022]]</f>
        <v>5.9161658107093248E-8</v>
      </c>
      <c r="P35" s="153">
        <f>Taulukko13[[#This Row],[Muutoksen rajaus (omavastuu 40 %)]]+Taulukko13[[#This Row],[Neutralisointi]]</f>
        <v>4668800.5723478571</v>
      </c>
    </row>
    <row r="36" spans="1:16" x14ac:dyDescent="0.2">
      <c r="A36">
        <v>102</v>
      </c>
      <c r="B36" t="s">
        <v>38</v>
      </c>
      <c r="C36" s="66">
        <v>9745</v>
      </c>
      <c r="D36" s="67">
        <v>41479145.237857357</v>
      </c>
      <c r="E36" s="66">
        <v>13950767.352377666</v>
      </c>
      <c r="F36" s="66">
        <v>1127255.7595579959</v>
      </c>
      <c r="G36" s="66">
        <v>4610578.8557195226</v>
      </c>
      <c r="H36" s="66">
        <v>18733517.313726146</v>
      </c>
      <c r="I36" s="66">
        <v>88041.875690275992</v>
      </c>
      <c r="J36" s="66">
        <v>-3321874.5267728074</v>
      </c>
      <c r="K36" s="66">
        <v>361741.79468537268</v>
      </c>
      <c r="L36" s="67">
        <f>E36+F36+G36+H36-I36-J36+Taulukko13[[#This Row],[Jälkikäteistarkistuksesta aiheutuva valtionosuuden lisäsiirto]]</f>
        <v>42017693.727149233</v>
      </c>
      <c r="M36" s="71">
        <f>Taulukko13[[#This Row],[Siirtyvät kustannukset (TP21+TP22)]]-Taulukko13[[#This Row],[Siirtyvät tulot ml. verokust. alenema ja tasauksen neutralisointi ]]</f>
        <v>-538548.48929187655</v>
      </c>
      <c r="N36" s="66">
        <f>Taulukko13[[#This Row],[Siirtyvien kustannusten ja tulojen erotus]]*$N$3</f>
        <v>323129.09357512585</v>
      </c>
      <c r="O36" s="66">
        <f>$O$3*Taulukko13[[#This Row],[Asukasluku 31.12.2022]]</f>
        <v>2.5128813069503715E-8</v>
      </c>
      <c r="P36" s="153">
        <f>Taulukko13[[#This Row],[Muutoksen rajaus (omavastuu 40 %)]]+Taulukko13[[#This Row],[Neutralisointi]]</f>
        <v>323129.093575151</v>
      </c>
    </row>
    <row r="37" spans="1:16" x14ac:dyDescent="0.2">
      <c r="A37">
        <v>103</v>
      </c>
      <c r="B37" t="s">
        <v>39</v>
      </c>
      <c r="C37" s="66">
        <v>2161</v>
      </c>
      <c r="D37" s="67">
        <v>8798251.4240043666</v>
      </c>
      <c r="E37" s="66">
        <v>2929133.6228113989</v>
      </c>
      <c r="F37" s="66">
        <v>193369.05823018472</v>
      </c>
      <c r="G37" s="66">
        <v>1119389.9315861985</v>
      </c>
      <c r="H37" s="66">
        <v>3883787.0503116241</v>
      </c>
      <c r="I37" s="66">
        <v>18073.841836546915</v>
      </c>
      <c r="J37" s="66">
        <v>-851906.61985037359</v>
      </c>
      <c r="K37" s="66">
        <v>80217.959806576735</v>
      </c>
      <c r="L37" s="67">
        <f>E37+F37+G37+H37-I37-J37+Taulukko13[[#This Row],[Jälkikäteistarkistuksesta aiheutuva valtionosuuden lisäsiirto]]</f>
        <v>9039730.4007598087</v>
      </c>
      <c r="M37" s="71">
        <f>Taulukko13[[#This Row],[Siirtyvät kustannukset (TP21+TP22)]]-Taulukko13[[#This Row],[Siirtyvät tulot ml. verokust. alenema ja tasauksen neutralisointi ]]</f>
        <v>-241478.9767554421</v>
      </c>
      <c r="N37" s="66">
        <f>Taulukko13[[#This Row],[Siirtyvien kustannusten ja tulojen erotus]]*$N$3</f>
        <v>144887.38605326522</v>
      </c>
      <c r="O37" s="66">
        <f>$O$3*Taulukko13[[#This Row],[Asukasluku 31.12.2022]]</f>
        <v>5.5724335601023629E-9</v>
      </c>
      <c r="P37" s="153">
        <f>Taulukko13[[#This Row],[Muutoksen rajaus (omavastuu 40 %)]]+Taulukko13[[#This Row],[Neutralisointi]]</f>
        <v>144887.38605327078</v>
      </c>
    </row>
    <row r="38" spans="1:16" x14ac:dyDescent="0.2">
      <c r="A38">
        <v>105</v>
      </c>
      <c r="B38" t="s">
        <v>40</v>
      </c>
      <c r="C38" s="66">
        <v>2094</v>
      </c>
      <c r="D38" s="67">
        <v>13519948.573796961</v>
      </c>
      <c r="E38" s="66">
        <v>8000644.2532197759</v>
      </c>
      <c r="F38" s="66">
        <v>359192.96423094103</v>
      </c>
      <c r="G38" s="66">
        <v>1157963.1326509926</v>
      </c>
      <c r="H38" s="66">
        <v>3503357.7680363138</v>
      </c>
      <c r="I38" s="66">
        <v>17122.506267145294</v>
      </c>
      <c r="J38" s="66">
        <v>-1112108.3680026038</v>
      </c>
      <c r="K38" s="66">
        <v>77730.868965743488</v>
      </c>
      <c r="L38" s="67">
        <f>E38+F38+G38+H38-I38-J38+Taulukko13[[#This Row],[Jälkikäteistarkistuksesta aiheutuva valtionosuuden lisäsiirto]]</f>
        <v>14193874.848839225</v>
      </c>
      <c r="M38" s="71">
        <f>Taulukko13[[#This Row],[Siirtyvät kustannukset (TP21+TP22)]]-Taulukko13[[#This Row],[Siirtyvät tulot ml. verokust. alenema ja tasauksen neutralisointi ]]</f>
        <v>-673926.27504226379</v>
      </c>
      <c r="N38" s="66">
        <f>Taulukko13[[#This Row],[Siirtyvien kustannusten ja tulojen erotus]]*$N$3</f>
        <v>404355.76502535818</v>
      </c>
      <c r="O38" s="66">
        <f>$O$3*Taulukko13[[#This Row],[Asukasluku 31.12.2022]]</f>
        <v>5.3996649120103418E-9</v>
      </c>
      <c r="P38" s="153">
        <f>Taulukko13[[#This Row],[Muutoksen rajaus (omavastuu 40 %)]]+Taulukko13[[#This Row],[Neutralisointi]]</f>
        <v>404355.76502536359</v>
      </c>
    </row>
    <row r="39" spans="1:16" x14ac:dyDescent="0.2">
      <c r="A39">
        <v>106</v>
      </c>
      <c r="B39" t="s">
        <v>41</v>
      </c>
      <c r="C39" s="66">
        <v>46797</v>
      </c>
      <c r="D39" s="67">
        <v>188707498.93203643</v>
      </c>
      <c r="E39" s="66">
        <v>45470608.762349918</v>
      </c>
      <c r="F39" s="66">
        <v>7209167.9352826923</v>
      </c>
      <c r="G39" s="66">
        <v>15087308.61268465</v>
      </c>
      <c r="H39" s="66">
        <v>125197366.69720201</v>
      </c>
      <c r="I39" s="66">
        <v>586951.95900376956</v>
      </c>
      <c r="J39" s="66">
        <v>7066997.2023356138</v>
      </c>
      <c r="K39" s="66">
        <v>1737140.1504249752</v>
      </c>
      <c r="L39" s="67">
        <f>E39+F39+G39+H39-I39-J39+Taulukko13[[#This Row],[Jälkikäteistarkistuksesta aiheutuva valtionosuuden lisäsiirto]]</f>
        <v>187047642.99660486</v>
      </c>
      <c r="M39" s="71">
        <f>Taulukko13[[#This Row],[Siirtyvät kustannukset (TP21+TP22)]]-Taulukko13[[#This Row],[Siirtyvät tulot ml. verokust. alenema ja tasauksen neutralisointi ]]</f>
        <v>1659855.9354315698</v>
      </c>
      <c r="N39" s="66">
        <f>Taulukko13[[#This Row],[Siirtyvien kustannusten ja tulojen erotus]]*$N$3</f>
        <v>-995913.56125894166</v>
      </c>
      <c r="O39" s="66">
        <f>$O$3*Taulukko13[[#This Row],[Asukasluku 31.12.2022]]</f>
        <v>1.2067245410093026E-7</v>
      </c>
      <c r="P39" s="153">
        <f>Taulukko13[[#This Row],[Muutoksen rajaus (omavastuu 40 %)]]+Taulukko13[[#This Row],[Neutralisointi]]</f>
        <v>-995913.56125882093</v>
      </c>
    </row>
    <row r="40" spans="1:16" x14ac:dyDescent="0.2">
      <c r="A40">
        <v>108</v>
      </c>
      <c r="B40" t="s">
        <v>42</v>
      </c>
      <c r="C40" s="66">
        <v>10257</v>
      </c>
      <c r="D40" s="67">
        <v>38988003.838110149</v>
      </c>
      <c r="E40" s="66">
        <v>11218927.569692764</v>
      </c>
      <c r="F40" s="66">
        <v>1020031.2698436014</v>
      </c>
      <c r="G40" s="66">
        <v>4145926.7013224307</v>
      </c>
      <c r="H40" s="66">
        <v>21137617.266698729</v>
      </c>
      <c r="I40" s="66">
        <v>98223.816910088921</v>
      </c>
      <c r="J40" s="66">
        <v>-2747501.4642889448</v>
      </c>
      <c r="K40" s="66">
        <v>380747.62320039683</v>
      </c>
      <c r="L40" s="67">
        <f>E40+F40+G40+H40-I40-J40+Taulukko13[[#This Row],[Jälkikäteistarkistuksesta aiheutuva valtionosuuden lisäsiirto]]</f>
        <v>40552528.078136772</v>
      </c>
      <c r="M40" s="71">
        <f>Taulukko13[[#This Row],[Siirtyvät kustannukset (TP21+TP22)]]-Taulukko13[[#This Row],[Siirtyvät tulot ml. verokust. alenema ja tasauksen neutralisointi ]]</f>
        <v>-1564524.240026623</v>
      </c>
      <c r="N40" s="66">
        <f>Taulukko13[[#This Row],[Siirtyvien kustannusten ja tulojen erotus]]*$N$3</f>
        <v>938714.54401597357</v>
      </c>
      <c r="O40" s="66">
        <f>$O$3*Taulukko13[[#This Row],[Asukasluku 31.12.2022]]</f>
        <v>2.64490749773114E-8</v>
      </c>
      <c r="P40" s="153">
        <f>Taulukko13[[#This Row],[Muutoksen rajaus (omavastuu 40 %)]]+Taulukko13[[#This Row],[Neutralisointi]]</f>
        <v>938714.544016</v>
      </c>
    </row>
    <row r="41" spans="1:16" x14ac:dyDescent="0.2">
      <c r="A41">
        <v>109</v>
      </c>
      <c r="B41" t="s">
        <v>43</v>
      </c>
      <c r="C41" s="66">
        <v>68043</v>
      </c>
      <c r="D41" s="67">
        <v>275512087.10625654</v>
      </c>
      <c r="E41" s="66">
        <v>82067678.355447352</v>
      </c>
      <c r="F41" s="66">
        <v>7782075.6698239129</v>
      </c>
      <c r="G41" s="66">
        <v>23942839.457125414</v>
      </c>
      <c r="H41" s="66">
        <v>163440152.33202642</v>
      </c>
      <c r="I41" s="66">
        <v>759020.10750170029</v>
      </c>
      <c r="J41" s="66">
        <v>1457820.3472425546</v>
      </c>
      <c r="K41" s="66">
        <v>2525807.7922808426</v>
      </c>
      <c r="L41" s="67">
        <f>E41+F41+G41+H41-I41-J41+Taulukko13[[#This Row],[Jälkikäteistarkistuksesta aiheutuva valtionosuuden lisäsiirto]]</f>
        <v>277541713.15195972</v>
      </c>
      <c r="M41" s="71">
        <f>Taulukko13[[#This Row],[Siirtyvät kustannukset (TP21+TP22)]]-Taulukko13[[#This Row],[Siirtyvät tulot ml. verokust. alenema ja tasauksen neutralisointi ]]</f>
        <v>-2029626.0457031727</v>
      </c>
      <c r="N41" s="66">
        <f>Taulukko13[[#This Row],[Siirtyvien kustannusten ja tulojen erotus]]*$N$3</f>
        <v>1217775.6274219034</v>
      </c>
      <c r="O41" s="66">
        <f>$O$3*Taulukko13[[#This Row],[Asukasluku 31.12.2022]]</f>
        <v>1.7545816600187187E-7</v>
      </c>
      <c r="P41" s="153">
        <f>Taulukko13[[#This Row],[Muutoksen rajaus (omavastuu 40 %)]]+Taulukko13[[#This Row],[Neutralisointi]]</f>
        <v>1217775.627422079</v>
      </c>
    </row>
    <row r="42" spans="1:16" x14ac:dyDescent="0.2">
      <c r="A42">
        <v>111</v>
      </c>
      <c r="B42" t="s">
        <v>44</v>
      </c>
      <c r="C42" s="66">
        <v>18131</v>
      </c>
      <c r="D42" s="67">
        <v>84683059.374101982</v>
      </c>
      <c r="E42" s="66">
        <v>38246773.960540608</v>
      </c>
      <c r="F42" s="66">
        <v>1440494.8213401139</v>
      </c>
      <c r="G42" s="66">
        <v>7320553.7821606165</v>
      </c>
      <c r="H42" s="66">
        <v>39240127.287121177</v>
      </c>
      <c r="I42" s="66">
        <v>180335.29014507771</v>
      </c>
      <c r="J42" s="66">
        <v>-3488917.5346646295</v>
      </c>
      <c r="K42" s="66">
        <v>673036.47813653073</v>
      </c>
      <c r="L42" s="67">
        <f>E42+F42+G42+H42-I42-J42+Taulukko13[[#This Row],[Jälkikäteistarkistuksesta aiheutuva valtionosuuden lisäsiirto]]</f>
        <v>90229568.573818594</v>
      </c>
      <c r="M42" s="71">
        <f>Taulukko13[[#This Row],[Siirtyvät kustannukset (TP21+TP22)]]-Taulukko13[[#This Row],[Siirtyvät tulot ml. verokust. alenema ja tasauksen neutralisointi ]]</f>
        <v>-5546509.1997166127</v>
      </c>
      <c r="N42" s="66">
        <f>Taulukko13[[#This Row],[Siirtyvien kustannusten ja tulojen erotus]]*$N$3</f>
        <v>3327905.5198299671</v>
      </c>
      <c r="O42" s="66">
        <f>$O$3*Taulukko13[[#This Row],[Asukasluku 31.12.2022]]</f>
        <v>4.6753259082931952E-8</v>
      </c>
      <c r="P42" s="153">
        <f>Taulukko13[[#This Row],[Muutoksen rajaus (omavastuu 40 %)]]+Taulukko13[[#This Row],[Neutralisointi]]</f>
        <v>3327905.5198300136</v>
      </c>
    </row>
    <row r="43" spans="1:16" x14ac:dyDescent="0.2">
      <c r="A43">
        <v>139</v>
      </c>
      <c r="B43" t="s">
        <v>45</v>
      </c>
      <c r="C43" s="66">
        <v>9853</v>
      </c>
      <c r="D43" s="67">
        <v>39486583.144131392</v>
      </c>
      <c r="E43" s="66">
        <v>11024259.897250138</v>
      </c>
      <c r="F43" s="66">
        <v>673052.15581634711</v>
      </c>
      <c r="G43" s="66">
        <v>3531015.2253076332</v>
      </c>
      <c r="H43" s="66">
        <v>18538199.333557926</v>
      </c>
      <c r="I43" s="66">
        <v>85162.576967223431</v>
      </c>
      <c r="J43" s="66">
        <v>-4005459.300851353</v>
      </c>
      <c r="K43" s="66">
        <v>365750.83663776057</v>
      </c>
      <c r="L43" s="67">
        <f>E43+F43+G43+H43-I43-J43+Taulukko13[[#This Row],[Jälkikäteistarkistuksesta aiheutuva valtionosuuden lisäsiirto]]</f>
        <v>38052574.172453925</v>
      </c>
      <c r="M43" s="71">
        <f>Taulukko13[[#This Row],[Siirtyvät kustannukset (TP21+TP22)]]-Taulukko13[[#This Row],[Siirtyvät tulot ml. verokust. alenema ja tasauksen neutralisointi ]]</f>
        <v>1434008.9716774672</v>
      </c>
      <c r="N43" s="66">
        <f>Taulukko13[[#This Row],[Siirtyvien kustannusten ja tulojen erotus]]*$N$3</f>
        <v>-860405.38300648017</v>
      </c>
      <c r="O43" s="66">
        <f>$O$3*Taulukko13[[#This Row],[Asukasluku 31.12.2022]]</f>
        <v>2.5407305815681897E-8</v>
      </c>
      <c r="P43" s="153">
        <f>Taulukko13[[#This Row],[Muutoksen rajaus (omavastuu 40 %)]]+Taulukko13[[#This Row],[Neutralisointi]]</f>
        <v>-860405.38300645479</v>
      </c>
    </row>
    <row r="44" spans="1:16" x14ac:dyDescent="0.2">
      <c r="A44">
        <v>140</v>
      </c>
      <c r="B44" t="s">
        <v>46</v>
      </c>
      <c r="C44" s="66">
        <v>20801</v>
      </c>
      <c r="D44" s="67">
        <v>88601622.173637018</v>
      </c>
      <c r="E44" s="66">
        <v>38927494.738741919</v>
      </c>
      <c r="F44" s="66">
        <v>2380785.719546428</v>
      </c>
      <c r="G44" s="66">
        <v>8493569.8254353497</v>
      </c>
      <c r="H44" s="66">
        <v>42062103.581993677</v>
      </c>
      <c r="I44" s="66">
        <v>197013.24418565907</v>
      </c>
      <c r="J44" s="66">
        <v>-5634028.0717219356</v>
      </c>
      <c r="K44" s="66">
        <v>772148.90418167645</v>
      </c>
      <c r="L44" s="67">
        <f>E44+F44+G44+H44-I44-J44+Taulukko13[[#This Row],[Jälkikäteistarkistuksesta aiheutuva valtionosuuden lisäsiirto]]</f>
        <v>98073117.59743534</v>
      </c>
      <c r="M44" s="71">
        <f>Taulukko13[[#This Row],[Siirtyvät kustannukset (TP21+TP22)]]-Taulukko13[[#This Row],[Siirtyvät tulot ml. verokust. alenema ja tasauksen neutralisointi ]]</f>
        <v>-9471495.4237983227</v>
      </c>
      <c r="N44" s="66">
        <f>Taulukko13[[#This Row],[Siirtyvien kustannusten ja tulojen erotus]]*$N$3</f>
        <v>5682897.2542789923</v>
      </c>
      <c r="O44" s="66">
        <f>$O$3*Taulukko13[[#This Row],[Asukasluku 31.12.2022]]</f>
        <v>5.3638218641225941E-8</v>
      </c>
      <c r="P44" s="153">
        <f>Taulukko13[[#This Row],[Muutoksen rajaus (omavastuu 40 %)]]+Taulukko13[[#This Row],[Neutralisointi]]</f>
        <v>5682897.2542790463</v>
      </c>
    </row>
    <row r="45" spans="1:16" x14ac:dyDescent="0.2">
      <c r="A45">
        <v>142</v>
      </c>
      <c r="B45" t="s">
        <v>47</v>
      </c>
      <c r="C45" s="66">
        <v>6504</v>
      </c>
      <c r="D45" s="67">
        <v>28357490.250562981</v>
      </c>
      <c r="E45" s="66">
        <v>10384527.972500835</v>
      </c>
      <c r="F45" s="66">
        <v>577137.11270068749</v>
      </c>
      <c r="G45" s="66">
        <v>2790326.3979924391</v>
      </c>
      <c r="H45" s="66">
        <v>12817792.495668391</v>
      </c>
      <c r="I45" s="66">
        <v>59379.094817129313</v>
      </c>
      <c r="J45" s="66">
        <v>-2133589.9447331377</v>
      </c>
      <c r="K45" s="66">
        <v>241433.41535491677</v>
      </c>
      <c r="L45" s="67">
        <f>E45+F45+G45+H45-I45-J45+Taulukko13[[#This Row],[Jälkikäteistarkistuksesta aiheutuva valtionosuuden lisäsiirto]]</f>
        <v>28885428.244133279</v>
      </c>
      <c r="M45" s="71">
        <f>Taulukko13[[#This Row],[Siirtyvät kustannukset (TP21+TP22)]]-Taulukko13[[#This Row],[Siirtyvät tulot ml. verokust. alenema ja tasauksen neutralisointi ]]</f>
        <v>-527937.99357029796</v>
      </c>
      <c r="N45" s="66">
        <f>Taulukko13[[#This Row],[Siirtyvien kustannusten ja tulojen erotus]]*$N$3</f>
        <v>316762.7961421787</v>
      </c>
      <c r="O45" s="66">
        <f>$O$3*Taulukko13[[#This Row],[Asukasluku 31.12.2022]]</f>
        <v>1.6771452047619514E-8</v>
      </c>
      <c r="P45" s="153">
        <f>Taulukko13[[#This Row],[Muutoksen rajaus (omavastuu 40 %)]]+Taulukko13[[#This Row],[Neutralisointi]]</f>
        <v>316762.79614219547</v>
      </c>
    </row>
    <row r="46" spans="1:16" x14ac:dyDescent="0.2">
      <c r="A46">
        <v>143</v>
      </c>
      <c r="B46" t="s">
        <v>48</v>
      </c>
      <c r="C46" s="66">
        <v>6804</v>
      </c>
      <c r="D46" s="67">
        <v>31148535.293805886</v>
      </c>
      <c r="E46" s="66">
        <v>10980069.95026413</v>
      </c>
      <c r="F46" s="66">
        <v>782459.4112141435</v>
      </c>
      <c r="G46" s="66">
        <v>3136074.6388587989</v>
      </c>
      <c r="H46" s="66">
        <v>12526123.77447884</v>
      </c>
      <c r="I46" s="66">
        <v>58996.325174502723</v>
      </c>
      <c r="J46" s="66">
        <v>-2632283.1891800347</v>
      </c>
      <c r="K46" s="66">
        <v>252569.64300043875</v>
      </c>
      <c r="L46" s="67">
        <f>E46+F46+G46+H46-I46-J46+Taulukko13[[#This Row],[Jälkikäteistarkistuksesta aiheutuva valtionosuuden lisäsiirto]]</f>
        <v>30250584.28182188</v>
      </c>
      <c r="M46" s="71">
        <f>Taulukko13[[#This Row],[Siirtyvät kustannukset (TP21+TP22)]]-Taulukko13[[#This Row],[Siirtyvät tulot ml. verokust. alenema ja tasauksen neutralisointi ]]</f>
        <v>897951.01198400557</v>
      </c>
      <c r="N46" s="66">
        <f>Taulukko13[[#This Row],[Siirtyvien kustannusten ja tulojen erotus]]*$N$3</f>
        <v>-538770.60719040327</v>
      </c>
      <c r="O46" s="66">
        <f>$O$3*Taulukko13[[#This Row],[Asukasluku 31.12.2022]]</f>
        <v>1.7545043009225578E-8</v>
      </c>
      <c r="P46" s="153">
        <f>Taulukko13[[#This Row],[Muutoksen rajaus (omavastuu 40 %)]]+Taulukko13[[#This Row],[Neutralisointi]]</f>
        <v>-538770.60719038569</v>
      </c>
    </row>
    <row r="47" spans="1:16" x14ac:dyDescent="0.2">
      <c r="A47">
        <v>145</v>
      </c>
      <c r="B47" t="s">
        <v>49</v>
      </c>
      <c r="C47" s="66">
        <v>12369</v>
      </c>
      <c r="D47" s="67">
        <v>47390616.921838805</v>
      </c>
      <c r="E47" s="66">
        <v>14449719.479450308</v>
      </c>
      <c r="F47" s="66">
        <v>977251.15973093454</v>
      </c>
      <c r="G47" s="66">
        <v>4957253.8356333571</v>
      </c>
      <c r="H47" s="66">
        <v>24651370.304011039</v>
      </c>
      <c r="I47" s="66">
        <v>113610.47712987123</v>
      </c>
      <c r="J47" s="66">
        <v>-3642337.9757143613</v>
      </c>
      <c r="K47" s="66">
        <v>459146.66582487168</v>
      </c>
      <c r="L47" s="67">
        <f>E47+F47+G47+H47-I47-J47+Taulukko13[[#This Row],[Jälkikäteistarkistuksesta aiheutuva valtionosuuden lisäsiirto]]</f>
        <v>49023468.94323501</v>
      </c>
      <c r="M47" s="71">
        <f>Taulukko13[[#This Row],[Siirtyvät kustannukset (TP21+TP22)]]-Taulukko13[[#This Row],[Siirtyvät tulot ml. verokust. alenema ja tasauksen neutralisointi ]]</f>
        <v>-1632852.0213962048</v>
      </c>
      <c r="N47" s="66">
        <f>Taulukko13[[#This Row],[Siirtyvien kustannusten ja tulojen erotus]]*$N$3</f>
        <v>979711.21283772273</v>
      </c>
      <c r="O47" s="66">
        <f>$O$3*Taulukko13[[#This Row],[Asukasluku 31.12.2022]]</f>
        <v>3.1895155347018104E-8</v>
      </c>
      <c r="P47" s="153">
        <f>Taulukko13[[#This Row],[Muutoksen rajaus (omavastuu 40 %)]]+Taulukko13[[#This Row],[Neutralisointi]]</f>
        <v>979711.21283775463</v>
      </c>
    </row>
    <row r="48" spans="1:16" x14ac:dyDescent="0.2">
      <c r="A48">
        <v>146</v>
      </c>
      <c r="B48" t="s">
        <v>50</v>
      </c>
      <c r="C48" s="66">
        <v>4492</v>
      </c>
      <c r="D48" s="67">
        <v>28509801.804183371</v>
      </c>
      <c r="E48" s="66">
        <v>15692590.5770719</v>
      </c>
      <c r="F48" s="66">
        <v>1212140.8254931117</v>
      </c>
      <c r="G48" s="66">
        <v>2392730.1209124094</v>
      </c>
      <c r="H48" s="66">
        <v>7702598.6458603013</v>
      </c>
      <c r="I48" s="66">
        <v>39518.622032083331</v>
      </c>
      <c r="J48" s="66">
        <v>-1854710.2777234938</v>
      </c>
      <c r="K48" s="66">
        <v>166746.44861228261</v>
      </c>
      <c r="L48" s="67">
        <f>E48+F48+G48+H48-I48-J48+Taulukko13[[#This Row],[Jälkikäteistarkistuksesta aiheutuva valtionosuuden lisäsiirto]]</f>
        <v>28981998.273641415</v>
      </c>
      <c r="M48" s="71">
        <f>Taulukko13[[#This Row],[Siirtyvät kustannukset (TP21+TP22)]]-Taulukko13[[#This Row],[Siirtyvät tulot ml. verokust. alenema ja tasauksen neutralisointi ]]</f>
        <v>-472196.46945804358</v>
      </c>
      <c r="N48" s="66">
        <f>Taulukko13[[#This Row],[Siirtyvien kustannusten ja tulojen erotus]]*$N$3</f>
        <v>283317.88167482609</v>
      </c>
      <c r="O48" s="66">
        <f>$O$3*Taulukko13[[#This Row],[Asukasluku 31.12.2022]]</f>
        <v>1.1583235331781498E-8</v>
      </c>
      <c r="P48" s="153">
        <f>Taulukko13[[#This Row],[Muutoksen rajaus (omavastuu 40 %)]]+Taulukko13[[#This Row],[Neutralisointi]]</f>
        <v>283317.88167483767</v>
      </c>
    </row>
    <row r="49" spans="1:16" x14ac:dyDescent="0.2">
      <c r="A49">
        <v>148</v>
      </c>
      <c r="B49" t="s">
        <v>51</v>
      </c>
      <c r="C49" s="66">
        <v>7047</v>
      </c>
      <c r="D49" s="67">
        <v>33376346.710628513</v>
      </c>
      <c r="E49" s="66">
        <v>14161996.400121029</v>
      </c>
      <c r="F49" s="66">
        <v>1260149.5588585064</v>
      </c>
      <c r="G49" s="66">
        <v>2694558.7604850563</v>
      </c>
      <c r="H49" s="66">
        <v>15401735.877326772</v>
      </c>
      <c r="I49" s="66">
        <v>73861.356802445618</v>
      </c>
      <c r="J49" s="66">
        <v>-882605.11790207285</v>
      </c>
      <c r="K49" s="66">
        <v>261589.98739331155</v>
      </c>
      <c r="L49" s="67">
        <f>E49+F49+G49+H49-I49-J49+Taulukko13[[#This Row],[Jälkikäteistarkistuksesta aiheutuva valtionosuuden lisäsiirto]]</f>
        <v>34588774.345284306</v>
      </c>
      <c r="M49" s="71">
        <f>Taulukko13[[#This Row],[Siirtyvät kustannukset (TP21+TP22)]]-Taulukko13[[#This Row],[Siirtyvät tulot ml. verokust. alenema ja tasauksen neutralisointi ]]</f>
        <v>-1212427.6346557923</v>
      </c>
      <c r="N49" s="66">
        <f>Taulukko13[[#This Row],[Siirtyvien kustannusten ja tulojen erotus]]*$N$3</f>
        <v>727456.58079347515</v>
      </c>
      <c r="O49" s="66">
        <f>$O$3*Taulukko13[[#This Row],[Asukasluku 31.12.2022]]</f>
        <v>1.8171651688126493E-8</v>
      </c>
      <c r="P49" s="153">
        <f>Taulukko13[[#This Row],[Muutoksen rajaus (omavastuu 40 %)]]+Taulukko13[[#This Row],[Neutralisointi]]</f>
        <v>727456.58079349331</v>
      </c>
    </row>
    <row r="50" spans="1:16" x14ac:dyDescent="0.2">
      <c r="A50">
        <v>149</v>
      </c>
      <c r="B50" t="s">
        <v>52</v>
      </c>
      <c r="C50" s="66">
        <v>5384</v>
      </c>
      <c r="D50" s="67">
        <v>20496387.471097611</v>
      </c>
      <c r="E50" s="66">
        <v>5051005.7105073268</v>
      </c>
      <c r="F50" s="66">
        <v>595350.56842062925</v>
      </c>
      <c r="G50" s="66">
        <v>2015277.9098288543</v>
      </c>
      <c r="H50" s="66">
        <v>14689517.427244121</v>
      </c>
      <c r="I50" s="66">
        <v>67757.103061953982</v>
      </c>
      <c r="J50" s="66">
        <v>817523.93339926831</v>
      </c>
      <c r="K50" s="66">
        <v>199858.16547830132</v>
      </c>
      <c r="L50" s="67">
        <f>E50+F50+G50+H50-I50-J50+Taulukko13[[#This Row],[Jälkikäteistarkistuksesta aiheutuva valtionosuuden lisäsiirto]]</f>
        <v>21665728.745018009</v>
      </c>
      <c r="M50" s="71">
        <f>Taulukko13[[#This Row],[Siirtyvät kustannukset (TP21+TP22)]]-Taulukko13[[#This Row],[Siirtyvät tulot ml. verokust. alenema ja tasauksen neutralisointi ]]</f>
        <v>-1169341.2739203982</v>
      </c>
      <c r="N50" s="66">
        <f>Taulukko13[[#This Row],[Siirtyvien kustannusten ja tulojen erotus]]*$N$3</f>
        <v>701604.76435223874</v>
      </c>
      <c r="O50" s="66">
        <f>$O$3*Taulukko13[[#This Row],[Asukasluku 31.12.2022]]</f>
        <v>1.3883379124290199E-8</v>
      </c>
      <c r="P50" s="153">
        <f>Taulukko13[[#This Row],[Muutoksen rajaus (omavastuu 40 %)]]+Taulukko13[[#This Row],[Neutralisointi]]</f>
        <v>701604.76435225259</v>
      </c>
    </row>
    <row r="51" spans="1:16" x14ac:dyDescent="0.2">
      <c r="A51">
        <v>151</v>
      </c>
      <c r="B51" t="s">
        <v>53</v>
      </c>
      <c r="C51" s="66">
        <v>1852</v>
      </c>
      <c r="D51" s="67">
        <v>11148110.56672132</v>
      </c>
      <c r="E51" s="66">
        <v>5145667.0988943316</v>
      </c>
      <c r="F51" s="66">
        <v>331414.82985337381</v>
      </c>
      <c r="G51" s="66">
        <v>1146350.6012764669</v>
      </c>
      <c r="H51" s="66">
        <v>3122100.2661097916</v>
      </c>
      <c r="I51" s="66">
        <v>15309.270472571929</v>
      </c>
      <c r="J51" s="66">
        <v>-984123.36020458373</v>
      </c>
      <c r="K51" s="66">
        <v>68747.645331689084</v>
      </c>
      <c r="L51" s="67">
        <f>E51+F51+G51+H51-I51-J51+Taulukko13[[#This Row],[Jälkikäteistarkistuksesta aiheutuva valtionosuuden lisäsiirto]]</f>
        <v>10783094.531197663</v>
      </c>
      <c r="M51" s="71">
        <f>Taulukko13[[#This Row],[Siirtyvät kustannukset (TP21+TP22)]]-Taulukko13[[#This Row],[Siirtyvät tulot ml. verokust. alenema ja tasauksen neutralisointi ]]</f>
        <v>365016.03552365676</v>
      </c>
      <c r="N51" s="66">
        <f>Taulukko13[[#This Row],[Siirtyvien kustannusten ja tulojen erotus]]*$N$3</f>
        <v>-219009.621314194</v>
      </c>
      <c r="O51" s="66">
        <f>$O$3*Taulukko13[[#This Row],[Asukasluku 31.12.2022]]</f>
        <v>4.7756348696481148E-9</v>
      </c>
      <c r="P51" s="153">
        <f>Taulukko13[[#This Row],[Muutoksen rajaus (omavastuu 40 %)]]+Taulukko13[[#This Row],[Neutralisointi]]</f>
        <v>-219009.62131418922</v>
      </c>
    </row>
    <row r="52" spans="1:16" x14ac:dyDescent="0.2">
      <c r="A52">
        <v>152</v>
      </c>
      <c r="B52" t="s">
        <v>54</v>
      </c>
      <c r="C52" s="66">
        <v>4406</v>
      </c>
      <c r="D52" s="67">
        <v>19510973.9357788</v>
      </c>
      <c r="E52" s="66">
        <v>6901775.3058805913</v>
      </c>
      <c r="F52" s="66">
        <v>409735.7688062815</v>
      </c>
      <c r="G52" s="66">
        <v>2161515.7760957084</v>
      </c>
      <c r="H52" s="66">
        <v>8570370.2792453878</v>
      </c>
      <c r="I52" s="66">
        <v>39808.389001311138</v>
      </c>
      <c r="J52" s="66">
        <v>-1752562.9036517625</v>
      </c>
      <c r="K52" s="66">
        <v>163554.06335389963</v>
      </c>
      <c r="L52" s="67">
        <f>E52+F52+G52+H52-I52-J52+Taulukko13[[#This Row],[Jälkikäteistarkistuksesta aiheutuva valtionosuuden lisäsiirto]]</f>
        <v>19919705.708032321</v>
      </c>
      <c r="M52" s="71">
        <f>Taulukko13[[#This Row],[Siirtyvät kustannukset (TP21+TP22)]]-Taulukko13[[#This Row],[Siirtyvät tulot ml. verokust. alenema ja tasauksen neutralisointi ]]</f>
        <v>-408731.77225352079</v>
      </c>
      <c r="N52" s="66">
        <f>Taulukko13[[#This Row],[Siirtyvien kustannusten ja tulojen erotus]]*$N$3</f>
        <v>245239.06335211243</v>
      </c>
      <c r="O52" s="66">
        <f>$O$3*Taulukko13[[#This Row],[Asukasluku 31.12.2022]]</f>
        <v>1.1361472589454425E-8</v>
      </c>
      <c r="P52" s="153">
        <f>Taulukko13[[#This Row],[Muutoksen rajaus (omavastuu 40 %)]]+Taulukko13[[#This Row],[Neutralisointi]]</f>
        <v>245239.06335212378</v>
      </c>
    </row>
    <row r="53" spans="1:16" x14ac:dyDescent="0.2">
      <c r="A53">
        <v>153</v>
      </c>
      <c r="B53" t="s">
        <v>55</v>
      </c>
      <c r="C53" s="66">
        <v>25208</v>
      </c>
      <c r="D53" s="67">
        <v>112663233.53111351</v>
      </c>
      <c r="E53" s="66">
        <v>49864172.720510148</v>
      </c>
      <c r="F53" s="66">
        <v>1608770.1165272449</v>
      </c>
      <c r="G53" s="66">
        <v>9023193.4975628648</v>
      </c>
      <c r="H53" s="66">
        <v>58484690.920783348</v>
      </c>
      <c r="I53" s="66">
        <v>266391.49477832869</v>
      </c>
      <c r="J53" s="66">
        <v>-2255337.1407802529</v>
      </c>
      <c r="K53" s="66">
        <v>935740.08829439443</v>
      </c>
      <c r="L53" s="67">
        <f>E53+F53+G53+H53-I53-J53+Taulukko13[[#This Row],[Jälkikäteistarkistuksesta aiheutuva valtionosuuden lisäsiirto]]</f>
        <v>121905512.98967993</v>
      </c>
      <c r="M53" s="71">
        <f>Taulukko13[[#This Row],[Siirtyvät kustannukset (TP21+TP22)]]-Taulukko13[[#This Row],[Siirtyvät tulot ml. verokust. alenema ja tasauksen neutralisointi ]]</f>
        <v>-9242279.4585664272</v>
      </c>
      <c r="N53" s="66">
        <f>Taulukko13[[#This Row],[Siirtyvien kustannusten ja tulojen erotus]]*$N$3</f>
        <v>5545367.6751398547</v>
      </c>
      <c r="O53" s="66">
        <f>$O$3*Taulukko13[[#This Row],[Asukasluku 31.12.2022]]</f>
        <v>6.5002269867219051E-8</v>
      </c>
      <c r="P53" s="153">
        <f>Taulukko13[[#This Row],[Muutoksen rajaus (omavastuu 40 %)]]+Taulukko13[[#This Row],[Neutralisointi]]</f>
        <v>5545367.6751399199</v>
      </c>
    </row>
    <row r="54" spans="1:16" x14ac:dyDescent="0.2">
      <c r="A54">
        <v>165</v>
      </c>
      <c r="B54" t="s">
        <v>56</v>
      </c>
      <c r="C54" s="66">
        <v>16280</v>
      </c>
      <c r="D54" s="67">
        <v>60894127.431407839</v>
      </c>
      <c r="E54" s="66">
        <v>15829259.797616888</v>
      </c>
      <c r="F54" s="66">
        <v>1178962.9246884207</v>
      </c>
      <c r="G54" s="66">
        <v>5847773.3676524712</v>
      </c>
      <c r="H54" s="66">
        <v>37891638.534448072</v>
      </c>
      <c r="I54" s="66">
        <v>173198.14410632124</v>
      </c>
      <c r="J54" s="66">
        <v>-1085135.6138736033</v>
      </c>
      <c r="K54" s="66">
        <v>604325.95356366003</v>
      </c>
      <c r="L54" s="67">
        <f>E54+F54+G54+H54-I54-J54+Taulukko13[[#This Row],[Jälkikäteistarkistuksesta aiheutuva valtionosuuden lisäsiirto]]</f>
        <v>62263898.047736794</v>
      </c>
      <c r="M54" s="71">
        <f>Taulukko13[[#This Row],[Siirtyvät kustannukset (TP21+TP22)]]-Taulukko13[[#This Row],[Siirtyvät tulot ml. verokust. alenema ja tasauksen neutralisointi ]]</f>
        <v>-1369770.6163289547</v>
      </c>
      <c r="N54" s="66">
        <f>Taulukko13[[#This Row],[Siirtyvien kustannusten ja tulojen erotus]]*$N$3</f>
        <v>821862.36979737261</v>
      </c>
      <c r="O54" s="66">
        <f>$O$3*Taulukko13[[#This Row],[Asukasluku 31.12.2022]]</f>
        <v>4.1980202849822519E-8</v>
      </c>
      <c r="P54" s="153">
        <f>Taulukko13[[#This Row],[Muutoksen rajaus (omavastuu 40 %)]]+Taulukko13[[#This Row],[Neutralisointi]]</f>
        <v>821862.36979741463</v>
      </c>
    </row>
    <row r="55" spans="1:16" x14ac:dyDescent="0.2">
      <c r="A55">
        <v>167</v>
      </c>
      <c r="B55" t="s">
        <v>57</v>
      </c>
      <c r="C55" s="66">
        <v>77513</v>
      </c>
      <c r="D55" s="67">
        <v>296854040.5323478</v>
      </c>
      <c r="E55" s="66">
        <v>83082846.759907603</v>
      </c>
      <c r="F55" s="66">
        <v>11741176.739670437</v>
      </c>
      <c r="G55" s="66">
        <v>28838475.582080211</v>
      </c>
      <c r="H55" s="66">
        <v>151320716.75316635</v>
      </c>
      <c r="I55" s="66">
        <v>722845.72729088808</v>
      </c>
      <c r="J55" s="66">
        <v>-21624076.658894826</v>
      </c>
      <c r="K55" s="66">
        <v>2877341.3782911533</v>
      </c>
      <c r="L55" s="67">
        <f>E55+F55+G55+H55-I55-J55+Taulukko13[[#This Row],[Jälkikäteistarkistuksesta aiheutuva valtionosuuden lisäsiirto]]</f>
        <v>298761788.14471972</v>
      </c>
      <c r="M55" s="71">
        <f>Taulukko13[[#This Row],[Siirtyvät kustannukset (TP21+TP22)]]-Taulukko13[[#This Row],[Siirtyvät tulot ml. verokust. alenema ja tasauksen neutralisointi ]]</f>
        <v>-1907747.6123719215</v>
      </c>
      <c r="N55" s="66">
        <f>Taulukko13[[#This Row],[Siirtyvien kustannusten ja tulojen erotus]]*$N$3</f>
        <v>1144648.5674231527</v>
      </c>
      <c r="O55" s="66">
        <f>$O$3*Taulukko13[[#This Row],[Asukasluku 31.12.2022]]</f>
        <v>1.9987785402323667E-7</v>
      </c>
      <c r="P55" s="153">
        <f>Taulukko13[[#This Row],[Muutoksen rajaus (omavastuu 40 %)]]+Taulukko13[[#This Row],[Neutralisointi]]</f>
        <v>1144648.5674233525</v>
      </c>
    </row>
    <row r="56" spans="1:16" x14ac:dyDescent="0.2">
      <c r="A56">
        <v>169</v>
      </c>
      <c r="B56" t="s">
        <v>58</v>
      </c>
      <c r="C56" s="66">
        <v>4990</v>
      </c>
      <c r="D56" s="67">
        <v>19302445.195673179</v>
      </c>
      <c r="E56" s="66">
        <v>5671577.2887738813</v>
      </c>
      <c r="F56" s="66">
        <v>349337.08530870231</v>
      </c>
      <c r="G56" s="66">
        <v>2109689.6737059024</v>
      </c>
      <c r="H56" s="66">
        <v>10894695.41697868</v>
      </c>
      <c r="I56" s="66">
        <v>49844.268809225818</v>
      </c>
      <c r="J56" s="66">
        <v>-742312.68920342624</v>
      </c>
      <c r="K56" s="66">
        <v>185232.5865038491</v>
      </c>
      <c r="L56" s="67">
        <f>E56+F56+G56+H56-I56-J56+Taulukko13[[#This Row],[Jälkikäteistarkistuksesta aiheutuva valtionosuuden lisäsiirto]]</f>
        <v>19903000.471665215</v>
      </c>
      <c r="M56" s="71">
        <f>Taulukko13[[#This Row],[Siirtyvät kustannukset (TP21+TP22)]]-Taulukko13[[#This Row],[Siirtyvät tulot ml. verokust. alenema ja tasauksen neutralisointi ]]</f>
        <v>-600555.27599203587</v>
      </c>
      <c r="N56" s="66">
        <f>Taulukko13[[#This Row],[Siirtyvien kustannusten ja tulojen erotus]]*$N$3</f>
        <v>360333.16559522145</v>
      </c>
      <c r="O56" s="66">
        <f>$O$3*Taulukko13[[#This Row],[Asukasluku 31.12.2022]]</f>
        <v>1.2867396328047566E-8</v>
      </c>
      <c r="P56" s="153">
        <f>Taulukko13[[#This Row],[Muutoksen rajaus (omavastuu 40 %)]]+Taulukko13[[#This Row],[Neutralisointi]]</f>
        <v>360333.16559523431</v>
      </c>
    </row>
    <row r="57" spans="1:16" x14ac:dyDescent="0.2">
      <c r="A57">
        <v>171</v>
      </c>
      <c r="B57" t="s">
        <v>59</v>
      </c>
      <c r="C57" s="66">
        <v>4540</v>
      </c>
      <c r="D57" s="67">
        <v>21204869.073229697</v>
      </c>
      <c r="E57" s="66">
        <v>7754894.9626497421</v>
      </c>
      <c r="F57" s="66">
        <v>635485.96935189143</v>
      </c>
      <c r="G57" s="66">
        <v>2179734.0997120789</v>
      </c>
      <c r="H57" s="66">
        <v>9228127.8266838938</v>
      </c>
      <c r="I57" s="66">
        <v>43724.937417246023</v>
      </c>
      <c r="J57" s="66">
        <v>-1263270.1476685347</v>
      </c>
      <c r="K57" s="66">
        <v>168528.24503556613</v>
      </c>
      <c r="L57" s="67">
        <f>E57+F57+G57+H57-I57-J57+Taulukko13[[#This Row],[Jälkikäteistarkistuksesta aiheutuva valtionosuuden lisäsiirto]]</f>
        <v>21186316.31368446</v>
      </c>
      <c r="M57" s="71">
        <f>Taulukko13[[#This Row],[Siirtyvät kustannukset (TP21+TP22)]]-Taulukko13[[#This Row],[Siirtyvät tulot ml. verokust. alenema ja tasauksen neutralisointi ]]</f>
        <v>18552.759545236826</v>
      </c>
      <c r="N57" s="66">
        <f>Taulukko13[[#This Row],[Siirtyvien kustannusten ja tulojen erotus]]*$N$3</f>
        <v>-11131.655727142093</v>
      </c>
      <c r="O57" s="66">
        <f>$O$3*Taulukko13[[#This Row],[Asukasluku 31.12.2022]]</f>
        <v>1.1707009885638467E-8</v>
      </c>
      <c r="P57" s="153">
        <f>Taulukko13[[#This Row],[Muutoksen rajaus (omavastuu 40 %)]]+Taulukko13[[#This Row],[Neutralisointi]]</f>
        <v>-11131.655727130386</v>
      </c>
    </row>
    <row r="58" spans="1:16" x14ac:dyDescent="0.2">
      <c r="A58">
        <v>172</v>
      </c>
      <c r="B58" t="s">
        <v>60</v>
      </c>
      <c r="C58" s="66">
        <v>4171</v>
      </c>
      <c r="D58" s="67">
        <v>22714434.640791245</v>
      </c>
      <c r="E58" s="66">
        <v>10638968.318298358</v>
      </c>
      <c r="F58" s="66">
        <v>675643.37451187707</v>
      </c>
      <c r="G58" s="66">
        <v>2176658.83422769</v>
      </c>
      <c r="H58" s="66">
        <v>7198569.7370857634</v>
      </c>
      <c r="I58" s="66">
        <v>34906.017473336171</v>
      </c>
      <c r="J58" s="66">
        <v>-1957476.0162759076</v>
      </c>
      <c r="K58" s="66">
        <v>154830.68503157407</v>
      </c>
      <c r="L58" s="67">
        <f>E58+F58+G58+H58-I58-J58+Taulukko13[[#This Row],[Jälkikäteistarkistuksesta aiheutuva valtionosuuden lisäsiirto]]</f>
        <v>22767240.947957836</v>
      </c>
      <c r="M58" s="71">
        <f>Taulukko13[[#This Row],[Siirtyvät kustannukset (TP21+TP22)]]-Taulukko13[[#This Row],[Siirtyvät tulot ml. verokust. alenema ja tasauksen neutralisointi ]]</f>
        <v>-52806.307166591287</v>
      </c>
      <c r="N58" s="66">
        <f>Taulukko13[[#This Row],[Siirtyvien kustannusten ja tulojen erotus]]*$N$3</f>
        <v>31683.784299954765</v>
      </c>
      <c r="O58" s="66">
        <f>$O$3*Taulukko13[[#This Row],[Asukasluku 31.12.2022]]</f>
        <v>1.0755493002863005E-8</v>
      </c>
      <c r="P58" s="153">
        <f>Taulukko13[[#This Row],[Muutoksen rajaus (omavastuu 40 %)]]+Taulukko13[[#This Row],[Neutralisointi]]</f>
        <v>31683.784299965519</v>
      </c>
    </row>
    <row r="59" spans="1:16" x14ac:dyDescent="0.2">
      <c r="A59">
        <v>176</v>
      </c>
      <c r="B59" t="s">
        <v>61</v>
      </c>
      <c r="C59" s="66">
        <v>4352</v>
      </c>
      <c r="D59" s="67">
        <v>27691704.503942184</v>
      </c>
      <c r="E59" s="66">
        <v>13099342.346800594</v>
      </c>
      <c r="F59" s="66">
        <v>753368.78560056281</v>
      </c>
      <c r="G59" s="66">
        <v>2296449.3304668032</v>
      </c>
      <c r="H59" s="66">
        <v>6756376.728588487</v>
      </c>
      <c r="I59" s="66">
        <v>33290.349705229775</v>
      </c>
      <c r="J59" s="66">
        <v>-2592234.8588629905</v>
      </c>
      <c r="K59" s="66">
        <v>161549.54237770569</v>
      </c>
      <c r="L59" s="67">
        <f>E59+F59+G59+H59-I59-J59+Taulukko13[[#This Row],[Jälkikäteistarkistuksesta aiheutuva valtionosuuden lisäsiirto]]</f>
        <v>25626031.242991913</v>
      </c>
      <c r="M59" s="71">
        <f>Taulukko13[[#This Row],[Siirtyvät kustannukset (TP21+TP22)]]-Taulukko13[[#This Row],[Siirtyvät tulot ml. verokust. alenema ja tasauksen neutralisointi ]]</f>
        <v>2065673.260950271</v>
      </c>
      <c r="N59" s="66">
        <f>Taulukko13[[#This Row],[Siirtyvien kustannusten ja tulojen erotus]]*$N$3</f>
        <v>-1239403.9565701624</v>
      </c>
      <c r="O59" s="66">
        <f>$O$3*Taulukko13[[#This Row],[Asukasluku 31.12.2022]]</f>
        <v>1.1222226216365332E-8</v>
      </c>
      <c r="P59" s="153">
        <f>Taulukko13[[#This Row],[Muutoksen rajaus (omavastuu 40 %)]]+Taulukko13[[#This Row],[Neutralisointi]]</f>
        <v>-1239403.9565701513</v>
      </c>
    </row>
    <row r="60" spans="1:16" x14ac:dyDescent="0.2">
      <c r="A60">
        <v>177</v>
      </c>
      <c r="B60" t="s">
        <v>62</v>
      </c>
      <c r="C60" s="66">
        <v>1768</v>
      </c>
      <c r="D60" s="67">
        <v>7541185.9011411509</v>
      </c>
      <c r="E60" s="66">
        <v>3073075.0656940546</v>
      </c>
      <c r="F60" s="66">
        <v>409949.2863219456</v>
      </c>
      <c r="G60" s="66">
        <v>863083.87546402391</v>
      </c>
      <c r="H60" s="66">
        <v>3410914.2965568905</v>
      </c>
      <c r="I60" s="66">
        <v>16937.709088767875</v>
      </c>
      <c r="J60" s="66">
        <v>-364158.62519559171</v>
      </c>
      <c r="K60" s="66">
        <v>65629.501590942935</v>
      </c>
      <c r="L60" s="67">
        <f>E60+F60+G60+H60-I60-J60+Taulukko13[[#This Row],[Jälkikäteistarkistuksesta aiheutuva valtionosuuden lisäsiirto]]</f>
        <v>8169872.9417346809</v>
      </c>
      <c r="M60" s="71">
        <f>Taulukko13[[#This Row],[Siirtyvät kustannukset (TP21+TP22)]]-Taulukko13[[#This Row],[Siirtyvät tulot ml. verokust. alenema ja tasauksen neutralisointi ]]</f>
        <v>-628687.04059353005</v>
      </c>
      <c r="N60" s="66">
        <f>Taulukko13[[#This Row],[Siirtyvien kustannusten ja tulojen erotus]]*$N$3</f>
        <v>377212.22435611795</v>
      </c>
      <c r="O60" s="66">
        <f>$O$3*Taulukko13[[#This Row],[Asukasluku 31.12.2022]]</f>
        <v>4.5590294003984164E-9</v>
      </c>
      <c r="P60" s="153">
        <f>Taulukko13[[#This Row],[Muutoksen rajaus (omavastuu 40 %)]]+Taulukko13[[#This Row],[Neutralisointi]]</f>
        <v>377212.22435612249</v>
      </c>
    </row>
    <row r="61" spans="1:16" x14ac:dyDescent="0.2">
      <c r="A61">
        <v>178</v>
      </c>
      <c r="B61" t="s">
        <v>63</v>
      </c>
      <c r="C61" s="66">
        <v>5769</v>
      </c>
      <c r="D61" s="67">
        <v>31492288.914570704</v>
      </c>
      <c r="E61" s="66">
        <v>15437337.154671118</v>
      </c>
      <c r="F61" s="66">
        <v>1003416.8205142051</v>
      </c>
      <c r="G61" s="66">
        <v>3146378.1364937387</v>
      </c>
      <c r="H61" s="66">
        <v>9994234.5610393472</v>
      </c>
      <c r="I61" s="66">
        <v>48752.072854715989</v>
      </c>
      <c r="J61" s="66">
        <v>-2633117.1023135912</v>
      </c>
      <c r="K61" s="66">
        <v>214149.65762338787</v>
      </c>
      <c r="L61" s="67">
        <f>E61+F61+G61+H61-I61-J61+Taulukko13[[#This Row],[Jälkikäteistarkistuksesta aiheutuva valtionosuuden lisäsiirto]]</f>
        <v>32379881.359800674</v>
      </c>
      <c r="M61" s="71">
        <f>Taulukko13[[#This Row],[Siirtyvät kustannukset (TP21+TP22)]]-Taulukko13[[#This Row],[Siirtyvät tulot ml. verokust. alenema ja tasauksen neutralisointi ]]</f>
        <v>-887592.44522996992</v>
      </c>
      <c r="N61" s="66">
        <f>Taulukko13[[#This Row],[Siirtyvien kustannusten ja tulojen erotus]]*$N$3</f>
        <v>532555.46713798179</v>
      </c>
      <c r="O61" s="66">
        <f>$O$3*Taulukko13[[#This Row],[Asukasluku 31.12.2022]]</f>
        <v>1.4876154191684651E-8</v>
      </c>
      <c r="P61" s="153">
        <f>Taulukko13[[#This Row],[Muutoksen rajaus (omavastuu 40 %)]]+Taulukko13[[#This Row],[Neutralisointi]]</f>
        <v>532555.46713799669</v>
      </c>
    </row>
    <row r="62" spans="1:16" x14ac:dyDescent="0.2">
      <c r="A62">
        <v>179</v>
      </c>
      <c r="B62" t="s">
        <v>64</v>
      </c>
      <c r="C62" s="66">
        <v>145887</v>
      </c>
      <c r="D62" s="67">
        <v>525018737.71523261</v>
      </c>
      <c r="E62" s="66">
        <v>92663823.067808747</v>
      </c>
      <c r="F62" s="66">
        <v>15585154.895076029</v>
      </c>
      <c r="G62" s="66">
        <v>48149569.856330059</v>
      </c>
      <c r="H62" s="66">
        <v>317689418.04993051</v>
      </c>
      <c r="I62" s="66">
        <v>1477390.5534132428</v>
      </c>
      <c r="J62" s="66">
        <v>-19293155.342262298</v>
      </c>
      <c r="K62" s="66">
        <v>5415436.1417408884</v>
      </c>
      <c r="L62" s="67">
        <f>E62+F62+G62+H62-I62-J62+Taulukko13[[#This Row],[Jälkikäteistarkistuksesta aiheutuva valtionosuuden lisäsiirto]]</f>
        <v>497319166.79973531</v>
      </c>
      <c r="M62" s="71">
        <f>Taulukko13[[#This Row],[Siirtyvät kustannukset (TP21+TP22)]]-Taulukko13[[#This Row],[Siirtyvät tulot ml. verokust. alenema ja tasauksen neutralisointi ]]</f>
        <v>27699570.915497303</v>
      </c>
      <c r="N62" s="66">
        <f>Taulukko13[[#This Row],[Siirtyvien kustannusten ja tulojen erotus]]*$N$3</f>
        <v>-16619742.549298378</v>
      </c>
      <c r="O62" s="66">
        <f>$O$3*Taulukko13[[#This Row],[Asukasluku 31.12.2022]]</f>
        <v>3.7618954871941392E-7</v>
      </c>
      <c r="P62" s="153">
        <f>Taulukko13[[#This Row],[Muutoksen rajaus (omavastuu 40 %)]]+Taulukko13[[#This Row],[Neutralisointi]]</f>
        <v>-16619742.549298001</v>
      </c>
    </row>
    <row r="63" spans="1:16" x14ac:dyDescent="0.2">
      <c r="A63">
        <v>181</v>
      </c>
      <c r="B63" t="s">
        <v>65</v>
      </c>
      <c r="C63" s="66">
        <v>1683</v>
      </c>
      <c r="D63" s="67">
        <v>6783353.0416593924</v>
      </c>
      <c r="E63" s="66">
        <v>2529879.5634316062</v>
      </c>
      <c r="F63" s="66">
        <v>143037.95170626417</v>
      </c>
      <c r="G63" s="66">
        <v>977334.67182900116</v>
      </c>
      <c r="H63" s="66">
        <v>2875756.6065028184</v>
      </c>
      <c r="I63" s="66">
        <v>13382.174714328818</v>
      </c>
      <c r="J63" s="66">
        <v>-882313.86194591259</v>
      </c>
      <c r="K63" s="66">
        <v>62474.237091378367</v>
      </c>
      <c r="L63" s="67">
        <f>E63+F63+G63+H63-I63-J63+Taulukko13[[#This Row],[Jälkikäteistarkistuksesta aiheutuva valtionosuuden lisäsiirto]]</f>
        <v>7457414.7177926516</v>
      </c>
      <c r="M63" s="71">
        <f>Taulukko13[[#This Row],[Siirtyvät kustannukset (TP21+TP22)]]-Taulukko13[[#This Row],[Siirtyvät tulot ml. verokust. alenema ja tasauksen neutralisointi ]]</f>
        <v>-674061.6761332592</v>
      </c>
      <c r="N63" s="66">
        <f>Taulukko13[[#This Row],[Siirtyvien kustannusten ja tulojen erotus]]*$N$3</f>
        <v>404437.00567995541</v>
      </c>
      <c r="O63" s="66">
        <f>$O$3*Taulukko13[[#This Row],[Asukasluku 31.12.2022]]</f>
        <v>4.3398452946100305E-9</v>
      </c>
      <c r="P63" s="153">
        <f>Taulukko13[[#This Row],[Muutoksen rajaus (omavastuu 40 %)]]+Taulukko13[[#This Row],[Neutralisointi]]</f>
        <v>404437.00567995978</v>
      </c>
    </row>
    <row r="64" spans="1:16" x14ac:dyDescent="0.2">
      <c r="A64">
        <v>182</v>
      </c>
      <c r="B64" t="s">
        <v>66</v>
      </c>
      <c r="C64" s="66">
        <v>19347</v>
      </c>
      <c r="D64" s="67">
        <v>93747356.518563971</v>
      </c>
      <c r="E64" s="66">
        <v>37063239.857591271</v>
      </c>
      <c r="F64" s="66">
        <v>3838930.4640791351</v>
      </c>
      <c r="G64" s="66">
        <v>7713249.469777599</v>
      </c>
      <c r="H64" s="66">
        <v>41889576.987431951</v>
      </c>
      <c r="I64" s="66">
        <v>202712.32915718836</v>
      </c>
      <c r="J64" s="66">
        <v>-8018.7793982927178</v>
      </c>
      <c r="K64" s="66">
        <v>718175.32085971313</v>
      </c>
      <c r="L64" s="67">
        <f>E64+F64+G64+H64-I64-J64+Taulukko13[[#This Row],[Jälkikäteistarkistuksesta aiheutuva valtionosuuden lisäsiirto]]</f>
        <v>91028478.549980775</v>
      </c>
      <c r="M64" s="71">
        <f>Taulukko13[[#This Row],[Siirtyvät kustannukset (TP21+TP22)]]-Taulukko13[[#This Row],[Siirtyvät tulot ml. verokust. alenema ja tasauksen neutralisointi ]]</f>
        <v>2718877.9685831964</v>
      </c>
      <c r="N64" s="66">
        <f>Taulukko13[[#This Row],[Siirtyvien kustannusten ja tulojen erotus]]*$N$3</f>
        <v>-1631326.7811499175</v>
      </c>
      <c r="O64" s="66">
        <f>$O$3*Taulukko13[[#This Row],[Asukasluku 31.12.2022]]</f>
        <v>4.9888881113975201E-8</v>
      </c>
      <c r="P64" s="153">
        <f>Taulukko13[[#This Row],[Muutoksen rajaus (omavastuu 40 %)]]+Taulukko13[[#This Row],[Neutralisointi]]</f>
        <v>-1631326.7811498677</v>
      </c>
    </row>
    <row r="65" spans="1:16" x14ac:dyDescent="0.2">
      <c r="A65">
        <v>186</v>
      </c>
      <c r="B65" t="s">
        <v>67</v>
      </c>
      <c r="C65" s="66">
        <v>45630</v>
      </c>
      <c r="D65" s="67">
        <v>165338125.09696937</v>
      </c>
      <c r="E65" s="66">
        <v>20332769.564069014</v>
      </c>
      <c r="F65" s="66">
        <v>2716201.5744581977</v>
      </c>
      <c r="G65" s="66">
        <v>12287534.75667196</v>
      </c>
      <c r="H65" s="66">
        <v>128149041.41009387</v>
      </c>
      <c r="I65" s="66">
        <v>580119.48540523264</v>
      </c>
      <c r="J65" s="66">
        <v>7761885.9680522187</v>
      </c>
      <c r="K65" s="66">
        <v>1693820.2248838947</v>
      </c>
      <c r="L65" s="67">
        <f>E65+F65+G65+H65-I65-J65+Taulukko13[[#This Row],[Jälkikäteistarkistuksesta aiheutuva valtionosuuden lisäsiirto]]</f>
        <v>156837362.07671949</v>
      </c>
      <c r="M65" s="71">
        <f>Taulukko13[[#This Row],[Siirtyvät kustannukset (TP21+TP22)]]-Taulukko13[[#This Row],[Siirtyvät tulot ml. verokust. alenema ja tasauksen neutralisointi ]]</f>
        <v>8500763.0202498734</v>
      </c>
      <c r="N65" s="66">
        <f>Taulukko13[[#This Row],[Siirtyvien kustannusten ja tulojen erotus]]*$N$3</f>
        <v>-5100457.8121499233</v>
      </c>
      <c r="O65" s="66">
        <f>$O$3*Taulukko13[[#This Row],[Asukasluku 31.12.2022]]</f>
        <v>1.1766318526028266E-7</v>
      </c>
      <c r="P65" s="153">
        <f>Taulukko13[[#This Row],[Muutoksen rajaus (omavastuu 40 %)]]+Taulukko13[[#This Row],[Neutralisointi]]</f>
        <v>-5100457.8121498059</v>
      </c>
    </row>
    <row r="66" spans="1:16" x14ac:dyDescent="0.2">
      <c r="A66">
        <v>202</v>
      </c>
      <c r="B66" t="s">
        <v>68</v>
      </c>
      <c r="C66" s="66">
        <v>35848</v>
      </c>
      <c r="D66" s="67">
        <v>116091325.26294176</v>
      </c>
      <c r="E66" s="66">
        <v>20399329.369224962</v>
      </c>
      <c r="F66" s="66">
        <v>3246200.7641387358</v>
      </c>
      <c r="G66" s="66">
        <v>8825870.1555833295</v>
      </c>
      <c r="H66" s="66">
        <v>98105588.923012137</v>
      </c>
      <c r="I66" s="66">
        <v>449287.73093058704</v>
      </c>
      <c r="J66" s="66">
        <v>5406321.3632845022</v>
      </c>
      <c r="K66" s="66">
        <v>1330704.962122241</v>
      </c>
      <c r="L66" s="67">
        <f>E66+F66+G66+H66-I66-J66+Taulukko13[[#This Row],[Jälkikäteistarkistuksesta aiheutuva valtionosuuden lisäsiirto]]</f>
        <v>126052085.07986633</v>
      </c>
      <c r="M66" s="71">
        <f>Taulukko13[[#This Row],[Siirtyvät kustannukset (TP21+TP22)]]-Taulukko13[[#This Row],[Siirtyvät tulot ml. verokust. alenema ja tasauksen neutralisointi ]]</f>
        <v>-9960759.816924572</v>
      </c>
      <c r="N66" s="66">
        <f>Taulukko13[[#This Row],[Siirtyvien kustannusten ja tulojen erotus]]*$N$3</f>
        <v>5976455.8901547417</v>
      </c>
      <c r="O66" s="66">
        <f>$O$3*Taulukko13[[#This Row],[Asukasluku 31.12.2022]]</f>
        <v>9.2438962638847528E-8</v>
      </c>
      <c r="P66" s="153">
        <f>Taulukko13[[#This Row],[Muutoksen rajaus (omavastuu 40 %)]]+Taulukko13[[#This Row],[Neutralisointi]]</f>
        <v>5976455.8901548339</v>
      </c>
    </row>
    <row r="67" spans="1:16" x14ac:dyDescent="0.2">
      <c r="A67">
        <v>204</v>
      </c>
      <c r="B67" t="s">
        <v>69</v>
      </c>
      <c r="C67" s="66">
        <v>2689</v>
      </c>
      <c r="D67" s="67">
        <v>17574778.526605502</v>
      </c>
      <c r="E67" s="66">
        <v>8313735.5425367486</v>
      </c>
      <c r="F67" s="66">
        <v>576770.74696010142</v>
      </c>
      <c r="G67" s="66">
        <v>1474165.1899484433</v>
      </c>
      <c r="H67" s="66">
        <v>4258854.7905089557</v>
      </c>
      <c r="I67" s="66">
        <v>21436.101247602423</v>
      </c>
      <c r="J67" s="66">
        <v>-1557291.3743579057</v>
      </c>
      <c r="K67" s="66">
        <v>99817.720462695448</v>
      </c>
      <c r="L67" s="67">
        <f>E67+F67+G67+H67-I67-J67+Taulukko13[[#This Row],[Jälkikäteistarkistuksesta aiheutuva valtionosuuden lisäsiirto]]</f>
        <v>16259199.263527246</v>
      </c>
      <c r="M67" s="71">
        <f>Taulukko13[[#This Row],[Siirtyvät kustannukset (TP21+TP22)]]-Taulukko13[[#This Row],[Siirtyvät tulot ml. verokust. alenema ja tasauksen neutralisointi ]]</f>
        <v>1315579.2630782556</v>
      </c>
      <c r="N67" s="66">
        <f>Taulukko13[[#This Row],[Siirtyvien kustannusten ja tulojen erotus]]*$N$3</f>
        <v>-789347.55784695316</v>
      </c>
      <c r="O67" s="66">
        <f>$O$3*Taulukko13[[#This Row],[Asukasluku 31.12.2022]]</f>
        <v>6.9339536525290397E-9</v>
      </c>
      <c r="P67" s="153">
        <f>Taulukko13[[#This Row],[Muutoksen rajaus (omavastuu 40 %)]]+Taulukko13[[#This Row],[Neutralisointi]]</f>
        <v>-789347.55784694618</v>
      </c>
    </row>
    <row r="68" spans="1:16" x14ac:dyDescent="0.2">
      <c r="A68">
        <v>205</v>
      </c>
      <c r="B68" t="s">
        <v>70</v>
      </c>
      <c r="C68" s="66">
        <v>36297</v>
      </c>
      <c r="D68" s="67">
        <v>160665254.07976988</v>
      </c>
      <c r="E68" s="66">
        <v>50028903.401602238</v>
      </c>
      <c r="F68" s="66">
        <v>2847861.5581615902</v>
      </c>
      <c r="G68" s="66">
        <v>13272915.718975008</v>
      </c>
      <c r="H68" s="66">
        <v>78516951.029694915</v>
      </c>
      <c r="I68" s="66">
        <v>360686.39871117164</v>
      </c>
      <c r="J68" s="66">
        <v>-6102881.6079216991</v>
      </c>
      <c r="K68" s="66">
        <v>1347372.1828317055</v>
      </c>
      <c r="L68" s="67">
        <f>E68+F68+G68+H68-I68-J68+Taulukko13[[#This Row],[Jälkikäteistarkistuksesta aiheutuva valtionosuuden lisäsiirto]]</f>
        <v>151756199.10047597</v>
      </c>
      <c r="M68" s="71">
        <f>Taulukko13[[#This Row],[Siirtyvät kustannukset (TP21+TP22)]]-Taulukko13[[#This Row],[Siirtyvät tulot ml. verokust. alenema ja tasauksen neutralisointi ]]</f>
        <v>8909054.9792939126</v>
      </c>
      <c r="N68" s="66">
        <f>Taulukko13[[#This Row],[Siirtyvien kustannusten ja tulojen erotus]]*$N$3</f>
        <v>-5345432.9875763468</v>
      </c>
      <c r="O68" s="66">
        <f>$O$3*Taulukko13[[#This Row],[Asukasluku 31.12.2022]]</f>
        <v>9.3596770444717934E-8</v>
      </c>
      <c r="P68" s="153">
        <f>Taulukko13[[#This Row],[Muutoksen rajaus (omavastuu 40 %)]]+Taulukko13[[#This Row],[Neutralisointi]]</f>
        <v>-5345432.9875762537</v>
      </c>
    </row>
    <row r="69" spans="1:16" x14ac:dyDescent="0.2">
      <c r="A69">
        <v>208</v>
      </c>
      <c r="B69" t="s">
        <v>71</v>
      </c>
      <c r="C69" s="66">
        <v>12335</v>
      </c>
      <c r="D69" s="67">
        <v>48600444.583361693</v>
      </c>
      <c r="E69" s="66">
        <v>15723973.140369203</v>
      </c>
      <c r="F69" s="66">
        <v>1056986.6322087236</v>
      </c>
      <c r="G69" s="66">
        <v>5367709.722865032</v>
      </c>
      <c r="H69" s="66">
        <v>22613775.442979157</v>
      </c>
      <c r="I69" s="66">
        <v>104931.37827152976</v>
      </c>
      <c r="J69" s="66">
        <v>-5169777.3647226049</v>
      </c>
      <c r="K69" s="66">
        <v>457884.56002504582</v>
      </c>
      <c r="L69" s="67">
        <f>E69+F69+G69+H69-I69-J69+Taulukko13[[#This Row],[Jälkikäteistarkistuksesta aiheutuva valtionosuuden lisäsiirto]]</f>
        <v>50285175.484898232</v>
      </c>
      <c r="M69" s="71">
        <f>Taulukko13[[#This Row],[Siirtyvät kustannukset (TP21+TP22)]]-Taulukko13[[#This Row],[Siirtyvät tulot ml. verokust. alenema ja tasauksen neutralisointi ]]</f>
        <v>-1684730.9015365392</v>
      </c>
      <c r="N69" s="66">
        <f>Taulukko13[[#This Row],[Siirtyvien kustannusten ja tulojen erotus]]*$N$3</f>
        <v>1010838.5409219232</v>
      </c>
      <c r="O69" s="66">
        <f>$O$3*Taulukko13[[#This Row],[Asukasluku 31.12.2022]]</f>
        <v>3.1807481704702751E-8</v>
      </c>
      <c r="P69" s="153">
        <f>Taulukko13[[#This Row],[Muutoksen rajaus (omavastuu 40 %)]]+Taulukko13[[#This Row],[Neutralisointi]]</f>
        <v>1010838.540921955</v>
      </c>
    </row>
    <row r="70" spans="1:16" x14ac:dyDescent="0.2">
      <c r="A70">
        <v>211</v>
      </c>
      <c r="B70" t="s">
        <v>72</v>
      </c>
      <c r="C70" s="66">
        <v>32959</v>
      </c>
      <c r="D70" s="67">
        <v>113716998.73281573</v>
      </c>
      <c r="E70" s="66">
        <v>21156523.424751747</v>
      </c>
      <c r="F70" s="66">
        <v>2481925.7276127795</v>
      </c>
      <c r="G70" s="66">
        <v>9966600.0510361716</v>
      </c>
      <c r="H70" s="66">
        <v>82082728.04184112</v>
      </c>
      <c r="I70" s="66">
        <v>374871.14461704891</v>
      </c>
      <c r="J70" s="66">
        <v>1736665.5694945143</v>
      </c>
      <c r="K70" s="66">
        <v>1223463.0898958643</v>
      </c>
      <c r="L70" s="67">
        <f>E70+F70+G70+H70-I70-J70+Taulukko13[[#This Row],[Jälkikäteistarkistuksesta aiheutuva valtionosuuden lisäsiirto]]</f>
        <v>114799703.62102611</v>
      </c>
      <c r="M70" s="71">
        <f>Taulukko13[[#This Row],[Siirtyvät kustannukset (TP21+TP22)]]-Taulukko13[[#This Row],[Siirtyvät tulot ml. verokust. alenema ja tasauksen neutralisointi ]]</f>
        <v>-1082704.888210386</v>
      </c>
      <c r="N70" s="66">
        <f>Taulukko13[[#This Row],[Siirtyvien kustannusten ja tulojen erotus]]*$N$3</f>
        <v>649622.93292623153</v>
      </c>
      <c r="O70" s="66">
        <f>$O$3*Taulukko13[[#This Row],[Asukasluku 31.12.2022]]</f>
        <v>8.4989281678581117E-8</v>
      </c>
      <c r="P70" s="153">
        <f>Taulukko13[[#This Row],[Muutoksen rajaus (omavastuu 40 %)]]+Taulukko13[[#This Row],[Neutralisointi]]</f>
        <v>649622.93292631651</v>
      </c>
    </row>
    <row r="71" spans="1:16" x14ac:dyDescent="0.2">
      <c r="A71">
        <v>213</v>
      </c>
      <c r="B71" t="s">
        <v>73</v>
      </c>
      <c r="C71" s="66">
        <v>5154</v>
      </c>
      <c r="D71" s="67">
        <v>28648582.851444364</v>
      </c>
      <c r="E71" s="66">
        <v>12771754.259674769</v>
      </c>
      <c r="F71" s="66">
        <v>1170098.3983006538</v>
      </c>
      <c r="G71" s="66">
        <v>2603536.2728575473</v>
      </c>
      <c r="H71" s="66">
        <v>9127892.5124761462</v>
      </c>
      <c r="I71" s="66">
        <v>45650.510797376548</v>
      </c>
      <c r="J71" s="66">
        <v>-2078211.5561464627</v>
      </c>
      <c r="K71" s="66">
        <v>191320.39095006778</v>
      </c>
      <c r="L71" s="67">
        <f>E71+F71+G71+H71-I71-J71+Taulukko13[[#This Row],[Jälkikäteistarkistuksesta aiheutuva valtionosuuden lisäsiirto]]</f>
        <v>27897162.879608266</v>
      </c>
      <c r="M71" s="71">
        <f>Taulukko13[[#This Row],[Siirtyvät kustannukset (TP21+TP22)]]-Taulukko13[[#This Row],[Siirtyvät tulot ml. verokust. alenema ja tasauksen neutralisointi ]]</f>
        <v>751419.97183609754</v>
      </c>
      <c r="N71" s="66">
        <f>Taulukko13[[#This Row],[Siirtyvien kustannusten ja tulojen erotus]]*$N$3</f>
        <v>-450851.98310165841</v>
      </c>
      <c r="O71" s="66">
        <f>$O$3*Taulukko13[[#This Row],[Asukasluku 31.12.2022]]</f>
        <v>1.3290292720392217E-8</v>
      </c>
      <c r="P71" s="153">
        <f>Taulukko13[[#This Row],[Muutoksen rajaus (omavastuu 40 %)]]+Taulukko13[[#This Row],[Neutralisointi]]</f>
        <v>-450851.98310164514</v>
      </c>
    </row>
    <row r="72" spans="1:16" x14ac:dyDescent="0.2">
      <c r="A72">
        <v>214</v>
      </c>
      <c r="B72" t="s">
        <v>74</v>
      </c>
      <c r="C72" s="66">
        <v>12528</v>
      </c>
      <c r="D72" s="67">
        <v>53312426.224715233</v>
      </c>
      <c r="E72" s="66">
        <v>16895828.120656535</v>
      </c>
      <c r="F72" s="66">
        <v>1594574.1000987012</v>
      </c>
      <c r="G72" s="66">
        <v>6035069.5497809006</v>
      </c>
      <c r="H72" s="66">
        <v>23061014.716700543</v>
      </c>
      <c r="I72" s="66">
        <v>109297.06903499961</v>
      </c>
      <c r="J72" s="66">
        <v>-4829069.961334818</v>
      </c>
      <c r="K72" s="66">
        <v>465048.86647699832</v>
      </c>
      <c r="L72" s="67">
        <f>E72+F72+G72+H72-I72-J72+Taulukko13[[#This Row],[Jälkikäteistarkistuksesta aiheutuva valtionosuuden lisäsiirto]]</f>
        <v>52771308.246013492</v>
      </c>
      <c r="M72" s="71">
        <f>Taulukko13[[#This Row],[Siirtyvät kustannukset (TP21+TP22)]]-Taulukko13[[#This Row],[Siirtyvät tulot ml. verokust. alenema ja tasauksen neutralisointi ]]</f>
        <v>541117.9787017405</v>
      </c>
      <c r="N72" s="66">
        <f>Taulukko13[[#This Row],[Siirtyvien kustannusten ja tulojen erotus]]*$N$3</f>
        <v>-324670.78722104424</v>
      </c>
      <c r="O72" s="66">
        <f>$O$3*Taulukko13[[#This Row],[Asukasluku 31.12.2022]]</f>
        <v>3.230515855666932E-8</v>
      </c>
      <c r="P72" s="153">
        <f>Taulukko13[[#This Row],[Muutoksen rajaus (omavastuu 40 %)]]+Taulukko13[[#This Row],[Neutralisointi]]</f>
        <v>-324670.78722101194</v>
      </c>
    </row>
    <row r="73" spans="1:16" x14ac:dyDescent="0.2">
      <c r="A73">
        <v>216</v>
      </c>
      <c r="B73" t="s">
        <v>75</v>
      </c>
      <c r="C73" s="66">
        <v>1269</v>
      </c>
      <c r="D73" s="67">
        <v>7615403.0807061996</v>
      </c>
      <c r="E73" s="66">
        <v>4035167.2638333025</v>
      </c>
      <c r="F73" s="66">
        <v>267718.83855342166</v>
      </c>
      <c r="G73" s="66">
        <v>705092.5492638587</v>
      </c>
      <c r="H73" s="66">
        <v>1996747.3018930147</v>
      </c>
      <c r="I73" s="66">
        <v>10038.272211578978</v>
      </c>
      <c r="J73" s="66">
        <v>-713324.39678938303</v>
      </c>
      <c r="K73" s="66">
        <v>47106.242940558019</v>
      </c>
      <c r="L73" s="67">
        <f>E73+F73+G73+H73-I73-J73+Taulukko13[[#This Row],[Jälkikäteistarkistuksesta aiheutuva valtionosuuden lisäsiirto]]</f>
        <v>7755118.3210619604</v>
      </c>
      <c r="M73" s="71">
        <f>Taulukko13[[#This Row],[Siirtyvät kustannukset (TP21+TP22)]]-Taulukko13[[#This Row],[Siirtyvät tulot ml. verokust. alenema ja tasauksen neutralisointi ]]</f>
        <v>-139715.24035576079</v>
      </c>
      <c r="N73" s="66">
        <f>Taulukko13[[#This Row],[Siirtyvien kustannusten ja tulojen erotus]]*$N$3</f>
        <v>83829.144213456457</v>
      </c>
      <c r="O73" s="66">
        <f>$O$3*Taulukko13[[#This Row],[Asukasluku 31.12.2022]]</f>
        <v>3.2722897675936597E-9</v>
      </c>
      <c r="P73" s="153">
        <f>Taulukko13[[#This Row],[Muutoksen rajaus (omavastuu 40 %)]]+Taulukko13[[#This Row],[Neutralisointi]]</f>
        <v>83829.144213459731</v>
      </c>
    </row>
    <row r="74" spans="1:16" x14ac:dyDescent="0.2">
      <c r="A74">
        <v>217</v>
      </c>
      <c r="B74" t="s">
        <v>76</v>
      </c>
      <c r="C74" s="66">
        <v>5352</v>
      </c>
      <c r="D74" s="67">
        <v>22907383.085913897</v>
      </c>
      <c r="E74" s="66">
        <v>6690016.6119621117</v>
      </c>
      <c r="F74" s="66">
        <v>442093.91299093165</v>
      </c>
      <c r="G74" s="66">
        <v>2414076.1561503317</v>
      </c>
      <c r="H74" s="66">
        <v>9770108.0655697472</v>
      </c>
      <c r="I74" s="66">
        <v>45270.212483816278</v>
      </c>
      <c r="J74" s="66">
        <v>-2230016.721964682</v>
      </c>
      <c r="K74" s="66">
        <v>198670.3011961123</v>
      </c>
      <c r="L74" s="67">
        <f>E74+F74+G74+H74-I74-J74+Taulukko13[[#This Row],[Jälkikäteistarkistuksesta aiheutuva valtionosuuden lisäsiirto]]</f>
        <v>21699711.557350103</v>
      </c>
      <c r="M74" s="71">
        <f>Taulukko13[[#This Row],[Siirtyvät kustannukset (TP21+TP22)]]-Taulukko13[[#This Row],[Siirtyvät tulot ml. verokust. alenema ja tasauksen neutralisointi ]]</f>
        <v>1207671.5285637937</v>
      </c>
      <c r="N74" s="66">
        <f>Taulukko13[[#This Row],[Siirtyvien kustannusten ja tulojen erotus]]*$N$3</f>
        <v>-724602.91713827604</v>
      </c>
      <c r="O74" s="66">
        <f>$O$3*Taulukko13[[#This Row],[Asukasluku 31.12.2022]]</f>
        <v>1.380086275505222E-8</v>
      </c>
      <c r="P74" s="153">
        <f>Taulukko13[[#This Row],[Muutoksen rajaus (omavastuu 40 %)]]+Taulukko13[[#This Row],[Neutralisointi]]</f>
        <v>-724602.91713826219</v>
      </c>
    </row>
    <row r="75" spans="1:16" x14ac:dyDescent="0.2">
      <c r="A75">
        <v>218</v>
      </c>
      <c r="B75" t="s">
        <v>77</v>
      </c>
      <c r="C75" s="66">
        <v>1200</v>
      </c>
      <c r="D75" s="67">
        <v>6643083.2140710428</v>
      </c>
      <c r="E75" s="66">
        <v>3656492.6846777326</v>
      </c>
      <c r="F75" s="66">
        <v>161204.32777761016</v>
      </c>
      <c r="G75" s="66">
        <v>760397.383888048</v>
      </c>
      <c r="H75" s="66">
        <v>1925084.556419512</v>
      </c>
      <c r="I75" s="66">
        <v>9248.4207900027395</v>
      </c>
      <c r="J75" s="66">
        <v>-670001.78195762658</v>
      </c>
      <c r="K75" s="66">
        <v>44544.910582087963</v>
      </c>
      <c r="L75" s="67">
        <f>E75+F75+G75+H75-I75-J75+Taulukko13[[#This Row],[Jälkikäteistarkistuksesta aiheutuva valtionosuuden lisäsiirto]]</f>
        <v>7208477.2245126143</v>
      </c>
      <c r="M75" s="71">
        <f>Taulukko13[[#This Row],[Siirtyvät kustannukset (TP21+TP22)]]-Taulukko13[[#This Row],[Siirtyvät tulot ml. verokust. alenema ja tasauksen neutralisointi ]]</f>
        <v>-565394.01044157147</v>
      </c>
      <c r="N75" s="66">
        <f>Taulukko13[[#This Row],[Siirtyvien kustannusten ja tulojen erotus]]*$N$3</f>
        <v>339236.40626494284</v>
      </c>
      <c r="O75" s="66">
        <f>$O$3*Taulukko13[[#This Row],[Asukasluku 31.12.2022]]</f>
        <v>3.0943638464242645E-9</v>
      </c>
      <c r="P75" s="153">
        <f>Taulukko13[[#This Row],[Muutoksen rajaus (omavastuu 40 %)]]+Taulukko13[[#This Row],[Neutralisointi]]</f>
        <v>339236.40626494592</v>
      </c>
    </row>
    <row r="76" spans="1:16" x14ac:dyDescent="0.2">
      <c r="A76">
        <v>224</v>
      </c>
      <c r="B76" t="s">
        <v>78</v>
      </c>
      <c r="C76" s="66">
        <v>8603</v>
      </c>
      <c r="D76" s="67">
        <v>35003162.095775418</v>
      </c>
      <c r="E76" s="66">
        <v>10571378.972057678</v>
      </c>
      <c r="F76" s="66">
        <v>582717.04308649572</v>
      </c>
      <c r="G76" s="66">
        <v>3413103.603022032</v>
      </c>
      <c r="H76" s="66">
        <v>17957609.031994902</v>
      </c>
      <c r="I76" s="66">
        <v>82188.396067786132</v>
      </c>
      <c r="J76" s="66">
        <v>-1985759.0709544807</v>
      </c>
      <c r="K76" s="66">
        <v>319349.88811475231</v>
      </c>
      <c r="L76" s="67">
        <f>E76+F76+G76+H76-I76-J76+Taulukko13[[#This Row],[Jälkikäteistarkistuksesta aiheutuva valtionosuuden lisäsiirto]]</f>
        <v>34747729.213162549</v>
      </c>
      <c r="M76" s="71">
        <f>Taulukko13[[#This Row],[Siirtyvät kustannukset (TP21+TP22)]]-Taulukko13[[#This Row],[Siirtyvät tulot ml. verokust. alenema ja tasauksen neutralisointi ]]</f>
        <v>255432.88261286914</v>
      </c>
      <c r="N76" s="66">
        <f>Taulukko13[[#This Row],[Siirtyvien kustannusten ja tulojen erotus]]*$N$3</f>
        <v>-153259.72956772146</v>
      </c>
      <c r="O76" s="66">
        <f>$O$3*Taulukko13[[#This Row],[Asukasluku 31.12.2022]]</f>
        <v>2.2184010142323289E-8</v>
      </c>
      <c r="P76" s="153">
        <f>Taulukko13[[#This Row],[Muutoksen rajaus (omavastuu 40 %)]]+Taulukko13[[#This Row],[Neutralisointi]]</f>
        <v>-153259.72956769928</v>
      </c>
    </row>
    <row r="77" spans="1:16" x14ac:dyDescent="0.2">
      <c r="A77">
        <v>226</v>
      </c>
      <c r="B77" t="s">
        <v>79</v>
      </c>
      <c r="C77" s="66">
        <v>3665</v>
      </c>
      <c r="D77" s="67">
        <v>19614088.502342273</v>
      </c>
      <c r="E77" s="66">
        <v>9550150.3265918233</v>
      </c>
      <c r="F77" s="66">
        <v>639625.28413473815</v>
      </c>
      <c r="G77" s="66">
        <v>1893607.4993893944</v>
      </c>
      <c r="H77" s="66">
        <v>6004990.0378592154</v>
      </c>
      <c r="I77" s="66">
        <v>29455.268132317451</v>
      </c>
      <c r="J77" s="66">
        <v>-2044994.8842744685</v>
      </c>
      <c r="K77" s="66">
        <v>136047.58106946031</v>
      </c>
      <c r="L77" s="67">
        <f>E77+F77+G77+H77-I77-J77+Taulukko13[[#This Row],[Jälkikäteistarkistuksesta aiheutuva valtionosuuden lisäsiirto]]</f>
        <v>20239960.345186785</v>
      </c>
      <c r="M77" s="71">
        <f>Taulukko13[[#This Row],[Siirtyvät kustannukset (TP21+TP22)]]-Taulukko13[[#This Row],[Siirtyvät tulot ml. verokust. alenema ja tasauksen neutralisointi ]]</f>
        <v>-625871.84284451231</v>
      </c>
      <c r="N77" s="66">
        <f>Taulukko13[[#This Row],[Siirtyvien kustannusten ja tulojen erotus]]*$N$3</f>
        <v>375523.10570670728</v>
      </c>
      <c r="O77" s="66">
        <f>$O$3*Taulukko13[[#This Row],[Asukasluku 31.12.2022]]</f>
        <v>9.4507029142874417E-9</v>
      </c>
      <c r="P77" s="153">
        <f>Taulukko13[[#This Row],[Muutoksen rajaus (omavastuu 40 %)]]+Taulukko13[[#This Row],[Neutralisointi]]</f>
        <v>375523.10570671671</v>
      </c>
    </row>
    <row r="78" spans="1:16" x14ac:dyDescent="0.2">
      <c r="A78">
        <v>230</v>
      </c>
      <c r="B78" t="s">
        <v>80</v>
      </c>
      <c r="C78" s="66">
        <v>2240</v>
      </c>
      <c r="D78" s="67">
        <v>10766010.983664414</v>
      </c>
      <c r="E78" s="66">
        <v>4239013.9564571194</v>
      </c>
      <c r="F78" s="66">
        <v>287075.28389225027</v>
      </c>
      <c r="G78" s="66">
        <v>1333941.5814138241</v>
      </c>
      <c r="H78" s="66">
        <v>3471463.237524379</v>
      </c>
      <c r="I78" s="66">
        <v>16661.425013953809</v>
      </c>
      <c r="J78" s="66">
        <v>-1396567.5524642896</v>
      </c>
      <c r="K78" s="66">
        <v>83150.499753230863</v>
      </c>
      <c r="L78" s="67">
        <f>E78+F78+G78+H78-I78-J78+Taulukko13[[#This Row],[Jälkikäteistarkistuksesta aiheutuva valtionosuuden lisäsiirto]]</f>
        <v>10794550.686491141</v>
      </c>
      <c r="M78" s="71">
        <f>Taulukko13[[#This Row],[Siirtyvät kustannukset (TP21+TP22)]]-Taulukko13[[#This Row],[Siirtyvät tulot ml. verokust. alenema ja tasauksen neutralisointi ]]</f>
        <v>-28539.702826727182</v>
      </c>
      <c r="N78" s="66">
        <f>Taulukko13[[#This Row],[Siirtyvien kustannusten ja tulojen erotus]]*$N$3</f>
        <v>17123.821696036306</v>
      </c>
      <c r="O78" s="66">
        <f>$O$3*Taulukko13[[#This Row],[Asukasluku 31.12.2022]]</f>
        <v>5.7761458466586272E-9</v>
      </c>
      <c r="P78" s="153">
        <f>Taulukko13[[#This Row],[Muutoksen rajaus (omavastuu 40 %)]]+Taulukko13[[#This Row],[Neutralisointi]]</f>
        <v>17123.821696042083</v>
      </c>
    </row>
    <row r="79" spans="1:16" x14ac:dyDescent="0.2">
      <c r="A79">
        <v>231</v>
      </c>
      <c r="B79" t="s">
        <v>81</v>
      </c>
      <c r="C79" s="66">
        <v>1256</v>
      </c>
      <c r="D79" s="67">
        <v>7220801.1496459777</v>
      </c>
      <c r="E79" s="66">
        <v>2234956.0908281398</v>
      </c>
      <c r="F79" s="66">
        <v>375815.39347809926</v>
      </c>
      <c r="G79" s="66">
        <v>515516.49669878127</v>
      </c>
      <c r="H79" s="66">
        <v>2793771.0241059903</v>
      </c>
      <c r="I79" s="66">
        <v>14050.627955761714</v>
      </c>
      <c r="J79" s="66">
        <v>140936.95046966811</v>
      </c>
      <c r="K79" s="66">
        <v>46623.673075918734</v>
      </c>
      <c r="L79" s="67">
        <f>E79+F79+G79+H79-I79-J79+Taulukko13[[#This Row],[Jälkikäteistarkistuksesta aiheutuva valtionosuuden lisäsiirto]]</f>
        <v>5811695.0997615</v>
      </c>
      <c r="M79" s="71">
        <f>Taulukko13[[#This Row],[Siirtyvät kustannukset (TP21+TP22)]]-Taulukko13[[#This Row],[Siirtyvät tulot ml. verokust. alenema ja tasauksen neutralisointi ]]</f>
        <v>1409106.0498844776</v>
      </c>
      <c r="N79" s="66">
        <f>Taulukko13[[#This Row],[Siirtyvien kustannusten ja tulojen erotus]]*$N$3</f>
        <v>-845463.62993068644</v>
      </c>
      <c r="O79" s="66">
        <f>$O$3*Taulukko13[[#This Row],[Asukasluku 31.12.2022]]</f>
        <v>3.2387674925907303E-9</v>
      </c>
      <c r="P79" s="153">
        <f>Taulukko13[[#This Row],[Muutoksen rajaus (omavastuu 40 %)]]+Taulukko13[[#This Row],[Neutralisointi]]</f>
        <v>-845463.62993068318</v>
      </c>
    </row>
    <row r="80" spans="1:16" x14ac:dyDescent="0.2">
      <c r="A80">
        <v>232</v>
      </c>
      <c r="B80" t="s">
        <v>82</v>
      </c>
      <c r="C80" s="66">
        <v>12750</v>
      </c>
      <c r="D80" s="67">
        <v>60174838.866369739</v>
      </c>
      <c r="E80" s="66">
        <v>23417171.716147177</v>
      </c>
      <c r="F80" s="66">
        <v>1989216.0700496538</v>
      </c>
      <c r="G80" s="66">
        <v>6456174.8441094346</v>
      </c>
      <c r="H80" s="66">
        <v>22346476.743095782</v>
      </c>
      <c r="I80" s="66">
        <v>107878.98505188468</v>
      </c>
      <c r="J80" s="66">
        <v>-5610598.2719895002</v>
      </c>
      <c r="K80" s="66">
        <v>473289.67493468459</v>
      </c>
      <c r="L80" s="67">
        <f>E80+F80+G80+H80-I80-J80+Taulukko13[[#This Row],[Jälkikäteistarkistuksesta aiheutuva valtionosuuden lisäsiirto]]</f>
        <v>60185048.335274346</v>
      </c>
      <c r="M80" s="71">
        <f>Taulukko13[[#This Row],[Siirtyvät kustannukset (TP21+TP22)]]-Taulukko13[[#This Row],[Siirtyvät tulot ml. verokust. alenema ja tasauksen neutralisointi ]]</f>
        <v>-10209.468904606998</v>
      </c>
      <c r="N80" s="66">
        <f>Taulukko13[[#This Row],[Siirtyvien kustannusten ja tulojen erotus]]*$N$3</f>
        <v>6125.6813427641973</v>
      </c>
      <c r="O80" s="66">
        <f>$O$3*Taulukko13[[#This Row],[Asukasluku 31.12.2022]]</f>
        <v>3.2877615868257811E-8</v>
      </c>
      <c r="P80" s="153">
        <f>Taulukko13[[#This Row],[Muutoksen rajaus (omavastuu 40 %)]]+Taulukko13[[#This Row],[Neutralisointi]]</f>
        <v>6125.6813427970746</v>
      </c>
    </row>
    <row r="81" spans="1:16" x14ac:dyDescent="0.2">
      <c r="A81">
        <v>233</v>
      </c>
      <c r="B81" t="s">
        <v>83</v>
      </c>
      <c r="C81" s="66">
        <v>15116</v>
      </c>
      <c r="D81" s="67">
        <v>70788432.543613419</v>
      </c>
      <c r="E81" s="66">
        <v>30170088.076901995</v>
      </c>
      <c r="F81" s="66">
        <v>1594614.9393759021</v>
      </c>
      <c r="G81" s="66">
        <v>7691649.9923256729</v>
      </c>
      <c r="H81" s="66">
        <v>28008460.193655513</v>
      </c>
      <c r="I81" s="66">
        <v>131229.04386930182</v>
      </c>
      <c r="J81" s="66">
        <v>-6520880.0575436158</v>
      </c>
      <c r="K81" s="66">
        <v>561117.39029903465</v>
      </c>
      <c r="L81" s="67">
        <f>E81+F81+G81+H81-I81-J81+Taulukko13[[#This Row],[Jälkikäteistarkistuksesta aiheutuva valtionosuuden lisäsiirto]]</f>
        <v>74415581.606232449</v>
      </c>
      <c r="M81" s="71">
        <f>Taulukko13[[#This Row],[Siirtyvät kustannukset (TP21+TP22)]]-Taulukko13[[#This Row],[Siirtyvät tulot ml. verokust. alenema ja tasauksen neutralisointi ]]</f>
        <v>-3627149.0626190305</v>
      </c>
      <c r="N81" s="66">
        <f>Taulukko13[[#This Row],[Siirtyvien kustannusten ja tulojen erotus]]*$N$3</f>
        <v>2176289.437571418</v>
      </c>
      <c r="O81" s="66">
        <f>$O$3*Taulukko13[[#This Row],[Asukasluku 31.12.2022]]</f>
        <v>3.8978669918790983E-8</v>
      </c>
      <c r="P81" s="153">
        <f>Taulukko13[[#This Row],[Muutoksen rajaus (omavastuu 40 %)]]+Taulukko13[[#This Row],[Neutralisointi]]</f>
        <v>2176289.4375714571</v>
      </c>
    </row>
    <row r="82" spans="1:16" x14ac:dyDescent="0.2">
      <c r="A82">
        <v>235</v>
      </c>
      <c r="B82" t="s">
        <v>84</v>
      </c>
      <c r="C82" s="66">
        <v>10284</v>
      </c>
      <c r="D82" s="67">
        <v>39441030.367529809</v>
      </c>
      <c r="E82" s="66">
        <v>7430705.4334444571</v>
      </c>
      <c r="F82" s="66">
        <v>779030.35818755394</v>
      </c>
      <c r="G82" s="66">
        <v>1467227.4892006691</v>
      </c>
      <c r="H82" s="66">
        <v>56485029.62244904</v>
      </c>
      <c r="I82" s="66">
        <v>253848.89257495757</v>
      </c>
      <c r="J82" s="66">
        <v>10113733.531626949</v>
      </c>
      <c r="K82" s="66">
        <v>381749.88368849386</v>
      </c>
      <c r="L82" s="67">
        <f>E82+F82+G82+H82-I82-J82+Taulukko13[[#This Row],[Jälkikäteistarkistuksesta aiheutuva valtionosuuden lisäsiirto]]</f>
        <v>56176160.362768307</v>
      </c>
      <c r="M82" s="71">
        <f>Taulukko13[[#This Row],[Siirtyvät kustannukset (TP21+TP22)]]-Taulukko13[[#This Row],[Siirtyvät tulot ml. verokust. alenema ja tasauksen neutralisointi ]]</f>
        <v>-16735129.995238498</v>
      </c>
      <c r="N82" s="66">
        <f>Taulukko13[[#This Row],[Siirtyvien kustannusten ja tulojen erotus]]*$N$3</f>
        <v>10041077.997143097</v>
      </c>
      <c r="O82" s="66">
        <f>$O$3*Taulukko13[[#This Row],[Asukasluku 31.12.2022]]</f>
        <v>2.6518698163855947E-8</v>
      </c>
      <c r="P82" s="153">
        <f>Taulukko13[[#This Row],[Muutoksen rajaus (omavastuu 40 %)]]+Taulukko13[[#This Row],[Neutralisointi]]</f>
        <v>10041077.997143123</v>
      </c>
    </row>
    <row r="83" spans="1:16" x14ac:dyDescent="0.2">
      <c r="A83">
        <v>236</v>
      </c>
      <c r="B83" t="s">
        <v>85</v>
      </c>
      <c r="C83" s="66">
        <v>4198</v>
      </c>
      <c r="D83" s="67">
        <v>16398070.730276451</v>
      </c>
      <c r="E83" s="66">
        <v>4849364.9998491593</v>
      </c>
      <c r="F83" s="66">
        <v>338687.00769069302</v>
      </c>
      <c r="G83" s="66">
        <v>1982026.7125218958</v>
      </c>
      <c r="H83" s="66">
        <v>7390859.0502918111</v>
      </c>
      <c r="I83" s="66">
        <v>34264.71520862246</v>
      </c>
      <c r="J83" s="66">
        <v>-1875437.8391378082</v>
      </c>
      <c r="K83" s="66">
        <v>155832.94551967105</v>
      </c>
      <c r="L83" s="67">
        <f>E83+F83+G83+H83-I83-J83+Taulukko13[[#This Row],[Jälkikäteistarkistuksesta aiheutuva valtionosuuden lisäsiirto]]</f>
        <v>16557943.839802416</v>
      </c>
      <c r="M83" s="71">
        <f>Taulukko13[[#This Row],[Siirtyvät kustannukset (TP21+TP22)]]-Taulukko13[[#This Row],[Siirtyvät tulot ml. verokust. alenema ja tasauksen neutralisointi ]]</f>
        <v>-159873.10952596553</v>
      </c>
      <c r="N83" s="66">
        <f>Taulukko13[[#This Row],[Siirtyvien kustannusten ja tulojen erotus]]*$N$3</f>
        <v>95923.86571557929</v>
      </c>
      <c r="O83" s="66">
        <f>$O$3*Taulukko13[[#This Row],[Asukasluku 31.12.2022]]</f>
        <v>1.0825116189407552E-8</v>
      </c>
      <c r="P83" s="153">
        <f>Taulukko13[[#This Row],[Muutoksen rajaus (omavastuu 40 %)]]+Taulukko13[[#This Row],[Neutralisointi]]</f>
        <v>95923.865715590116</v>
      </c>
    </row>
    <row r="84" spans="1:16" x14ac:dyDescent="0.2">
      <c r="A84">
        <v>239</v>
      </c>
      <c r="B84" t="s">
        <v>86</v>
      </c>
      <c r="C84" s="66">
        <v>2029</v>
      </c>
      <c r="D84" s="67">
        <v>11438369.987742456</v>
      </c>
      <c r="E84" s="66">
        <v>5923935.1136597702</v>
      </c>
      <c r="F84" s="66">
        <v>387422.30357963871</v>
      </c>
      <c r="G84" s="66">
        <v>1067031.7891423919</v>
      </c>
      <c r="H84" s="66">
        <v>3575227.5670243124</v>
      </c>
      <c r="I84" s="66">
        <v>17566.241053380676</v>
      </c>
      <c r="J84" s="66">
        <v>-880711.43132434133</v>
      </c>
      <c r="K84" s="66">
        <v>75318.019642547064</v>
      </c>
      <c r="L84" s="67">
        <f>E84+F84+G84+H84-I84-J84+Taulukko13[[#This Row],[Jälkikäteistarkistuksesta aiheutuva valtionosuuden lisäsiirto]]</f>
        <v>11892079.983319622</v>
      </c>
      <c r="M84" s="71">
        <f>Taulukko13[[#This Row],[Siirtyvät kustannukset (TP21+TP22)]]-Taulukko13[[#This Row],[Siirtyvät tulot ml. verokust. alenema ja tasauksen neutralisointi ]]</f>
        <v>-453709.99557716586</v>
      </c>
      <c r="N84" s="66">
        <f>Taulukko13[[#This Row],[Siirtyvien kustannusten ja tulojen erotus]]*$N$3</f>
        <v>272225.99734629947</v>
      </c>
      <c r="O84" s="66">
        <f>$O$3*Taulukko13[[#This Row],[Asukasluku 31.12.2022]]</f>
        <v>5.2320535369956941E-9</v>
      </c>
      <c r="P84" s="153">
        <f>Taulukko13[[#This Row],[Muutoksen rajaus (omavastuu 40 %)]]+Taulukko13[[#This Row],[Neutralisointi]]</f>
        <v>272225.99734630471</v>
      </c>
    </row>
    <row r="85" spans="1:16" x14ac:dyDescent="0.2">
      <c r="A85">
        <v>240</v>
      </c>
      <c r="B85" t="s">
        <v>87</v>
      </c>
      <c r="C85" s="66">
        <v>19499</v>
      </c>
      <c r="D85" s="67">
        <v>104617246.12355547</v>
      </c>
      <c r="E85" s="66">
        <v>35521056.245612219</v>
      </c>
      <c r="F85" s="66">
        <v>1759516.621366051</v>
      </c>
      <c r="G85" s="66">
        <v>7425142.068361396</v>
      </c>
      <c r="H85" s="66">
        <v>45019096.538538113</v>
      </c>
      <c r="I85" s="66">
        <v>207367.39851923435</v>
      </c>
      <c r="J85" s="66">
        <v>-1488809.6487613861</v>
      </c>
      <c r="K85" s="66">
        <v>723817.67620011093</v>
      </c>
      <c r="L85" s="67">
        <f>E85+F85+G85+H85-I85-J85+Taulukko13[[#This Row],[Jälkikäteistarkistuksesta aiheutuva valtionosuuden lisäsiirto]]</f>
        <v>91730071.400320053</v>
      </c>
      <c r="M85" s="71">
        <f>Taulukko13[[#This Row],[Siirtyvät kustannukset (TP21+TP22)]]-Taulukko13[[#This Row],[Siirtyvät tulot ml. verokust. alenema ja tasauksen neutralisointi ]]</f>
        <v>12887174.723235413</v>
      </c>
      <c r="N85" s="66">
        <f>Taulukko13[[#This Row],[Siirtyvien kustannusten ja tulojen erotus]]*$N$3</f>
        <v>-7732304.8339412464</v>
      </c>
      <c r="O85" s="66">
        <f>$O$3*Taulukko13[[#This Row],[Asukasluku 31.12.2022]]</f>
        <v>5.0280833867855613E-8</v>
      </c>
      <c r="P85" s="153">
        <f>Taulukko13[[#This Row],[Muutoksen rajaus (omavastuu 40 %)]]+Taulukko13[[#This Row],[Neutralisointi]]</f>
        <v>-7732304.8339411961</v>
      </c>
    </row>
    <row r="86" spans="1:16" x14ac:dyDescent="0.2">
      <c r="A86">
        <v>241</v>
      </c>
      <c r="B86" t="s">
        <v>88</v>
      </c>
      <c r="C86" s="66">
        <v>7771</v>
      </c>
      <c r="D86" s="67">
        <v>34551003.595683806</v>
      </c>
      <c r="E86" s="66">
        <v>9145009.4902236704</v>
      </c>
      <c r="F86" s="66">
        <v>626971.28538389714</v>
      </c>
      <c r="G86" s="66">
        <v>2733375.9248007801</v>
      </c>
      <c r="H86" s="66">
        <v>19461814.810788032</v>
      </c>
      <c r="I86" s="66">
        <v>89052.646728380976</v>
      </c>
      <c r="J86" s="66">
        <v>393232.28370074992</v>
      </c>
      <c r="K86" s="66">
        <v>288465.41677783796</v>
      </c>
      <c r="L86" s="67">
        <f>E86+F86+G86+H86-I86-J86+Taulukko13[[#This Row],[Jälkikäteistarkistuksesta aiheutuva valtionosuuden lisäsiirto]]</f>
        <v>31773351.997545086</v>
      </c>
      <c r="M86" s="71">
        <f>Taulukko13[[#This Row],[Siirtyvät kustannukset (TP21+TP22)]]-Taulukko13[[#This Row],[Siirtyvät tulot ml. verokust. alenema ja tasauksen neutralisointi ]]</f>
        <v>2777651.5981387198</v>
      </c>
      <c r="N86" s="66">
        <f>Taulukko13[[#This Row],[Siirtyvien kustannusten ja tulojen erotus]]*$N$3</f>
        <v>-1666590.9588832315</v>
      </c>
      <c r="O86" s="66">
        <f>$O$3*Taulukko13[[#This Row],[Asukasluku 31.12.2022]]</f>
        <v>2.0038584542135799E-8</v>
      </c>
      <c r="P86" s="153">
        <f>Taulukko13[[#This Row],[Muutoksen rajaus (omavastuu 40 %)]]+Taulukko13[[#This Row],[Neutralisointi]]</f>
        <v>-1666590.9588832115</v>
      </c>
    </row>
    <row r="87" spans="1:16" x14ac:dyDescent="0.2">
      <c r="A87">
        <v>244</v>
      </c>
      <c r="B87" t="s">
        <v>89</v>
      </c>
      <c r="C87" s="66">
        <v>19300</v>
      </c>
      <c r="D87" s="67">
        <v>60115981.343975529</v>
      </c>
      <c r="E87" s="66">
        <v>7901881.7587744594</v>
      </c>
      <c r="F87" s="66">
        <v>1825586.397958294</v>
      </c>
      <c r="G87" s="66">
        <v>4917821.3228909206</v>
      </c>
      <c r="H87" s="66">
        <v>46414272.760045677</v>
      </c>
      <c r="I87" s="66">
        <v>213845.03350569276</v>
      </c>
      <c r="J87" s="66">
        <v>239326.73106792552</v>
      </c>
      <c r="K87" s="66">
        <v>716430.64519524807</v>
      </c>
      <c r="L87" s="67">
        <f>E87+F87+G87+H87-I87-J87+Taulukko13[[#This Row],[Jälkikäteistarkistuksesta aiheutuva valtionosuuden lisäsiirto]]</f>
        <v>61322821.12029098</v>
      </c>
      <c r="M87" s="71">
        <f>Taulukko13[[#This Row],[Siirtyvät kustannukset (TP21+TP22)]]-Taulukko13[[#This Row],[Siirtyvät tulot ml. verokust. alenema ja tasauksen neutralisointi ]]</f>
        <v>-1206839.7763154507</v>
      </c>
      <c r="N87" s="66">
        <f>Taulukko13[[#This Row],[Siirtyvien kustannusten ja tulojen erotus]]*$N$3</f>
        <v>724103.86578927026</v>
      </c>
      <c r="O87" s="66">
        <f>$O$3*Taulukko13[[#This Row],[Asukasluku 31.12.2022]]</f>
        <v>4.9767685196656918E-8</v>
      </c>
      <c r="P87" s="153">
        <f>Taulukko13[[#This Row],[Muutoksen rajaus (omavastuu 40 %)]]+Taulukko13[[#This Row],[Neutralisointi]]</f>
        <v>724103.86578932009</v>
      </c>
    </row>
    <row r="88" spans="1:16" x14ac:dyDescent="0.2">
      <c r="A88">
        <v>245</v>
      </c>
      <c r="B88" t="s">
        <v>90</v>
      </c>
      <c r="C88" s="66">
        <v>37676</v>
      </c>
      <c r="D88" s="67">
        <v>133990235.93511833</v>
      </c>
      <c r="E88" s="66">
        <v>19889283.24346368</v>
      </c>
      <c r="F88" s="66">
        <v>3869811.9951404203</v>
      </c>
      <c r="G88" s="66">
        <v>10805488.340610625</v>
      </c>
      <c r="H88" s="66">
        <v>100496969.56166705</v>
      </c>
      <c r="I88" s="66">
        <v>462653.04850488459</v>
      </c>
      <c r="J88" s="66">
        <v>5601485.2846312281</v>
      </c>
      <c r="K88" s="66">
        <v>1398561.7092422885</v>
      </c>
      <c r="L88" s="67">
        <f>E88+F88+G88+H88-I88-J88+Taulukko13[[#This Row],[Jälkikäteistarkistuksesta aiheutuva valtionosuuden lisäsiirto]]</f>
        <v>130395976.51698795</v>
      </c>
      <c r="M88" s="71">
        <f>Taulukko13[[#This Row],[Siirtyvät kustannukset (TP21+TP22)]]-Taulukko13[[#This Row],[Siirtyvät tulot ml. verokust. alenema ja tasauksen neutralisointi ]]</f>
        <v>3594259.4181303829</v>
      </c>
      <c r="N88" s="66">
        <f>Taulukko13[[#This Row],[Siirtyvien kustannusten ja tulojen erotus]]*$N$3</f>
        <v>-2156555.6508782292</v>
      </c>
      <c r="O88" s="66">
        <f>$O$3*Taulukko13[[#This Row],[Asukasluku 31.12.2022]]</f>
        <v>9.7152710231567151E-8</v>
      </c>
      <c r="P88" s="153">
        <f>Taulukko13[[#This Row],[Muutoksen rajaus (omavastuu 40 %)]]+Taulukko13[[#This Row],[Neutralisointi]]</f>
        <v>-2156555.6508781319</v>
      </c>
    </row>
    <row r="89" spans="1:16" x14ac:dyDescent="0.2">
      <c r="A89">
        <v>249</v>
      </c>
      <c r="B89" t="s">
        <v>91</v>
      </c>
      <c r="C89" s="66">
        <v>9250</v>
      </c>
      <c r="D89" s="67">
        <v>43949164.918412022</v>
      </c>
      <c r="E89" s="66">
        <v>18142569.399575822</v>
      </c>
      <c r="F89" s="66">
        <v>1238062.0918903188</v>
      </c>
      <c r="G89" s="66">
        <v>3930560.3261878244</v>
      </c>
      <c r="H89" s="66">
        <v>18118272.052076496</v>
      </c>
      <c r="I89" s="66">
        <v>85805.721571580958</v>
      </c>
      <c r="J89" s="66">
        <v>-2856928.3833034262</v>
      </c>
      <c r="K89" s="66">
        <v>343367.01907026139</v>
      </c>
      <c r="L89" s="67">
        <f>E89+F89+G89+H89-I89-J89+Taulukko13[[#This Row],[Jälkikäteistarkistuksesta aiheutuva valtionosuuden lisäsiirto]]</f>
        <v>44543953.550532565</v>
      </c>
      <c r="M89" s="71">
        <f>Taulukko13[[#This Row],[Siirtyvät kustannukset (TP21+TP22)]]-Taulukko13[[#This Row],[Siirtyvät tulot ml. verokust. alenema ja tasauksen neutralisointi ]]</f>
        <v>-594788.63212054223</v>
      </c>
      <c r="N89" s="66">
        <f>Taulukko13[[#This Row],[Siirtyvien kustannusten ja tulojen erotus]]*$N$3</f>
        <v>356873.17927232524</v>
      </c>
      <c r="O89" s="66">
        <f>$O$3*Taulukko13[[#This Row],[Asukasluku 31.12.2022]]</f>
        <v>2.3852387982853706E-8</v>
      </c>
      <c r="P89" s="153">
        <f>Taulukko13[[#This Row],[Muutoksen rajaus (omavastuu 40 %)]]+Taulukko13[[#This Row],[Neutralisointi]]</f>
        <v>356873.17927234911</v>
      </c>
    </row>
    <row r="90" spans="1:16" x14ac:dyDescent="0.2">
      <c r="A90">
        <v>250</v>
      </c>
      <c r="B90" t="s">
        <v>92</v>
      </c>
      <c r="C90" s="66">
        <v>1771</v>
      </c>
      <c r="D90" s="67">
        <v>9367793.1876748279</v>
      </c>
      <c r="E90" s="66">
        <v>4266592.6272604316</v>
      </c>
      <c r="F90" s="66">
        <v>335222.2819383688</v>
      </c>
      <c r="G90" s="66">
        <v>1028764.8878554647</v>
      </c>
      <c r="H90" s="66">
        <v>2787826.1056875326</v>
      </c>
      <c r="I90" s="66">
        <v>13844.327051293869</v>
      </c>
      <c r="J90" s="66">
        <v>-1033819.2868723122</v>
      </c>
      <c r="K90" s="66">
        <v>65740.863867398148</v>
      </c>
      <c r="L90" s="67">
        <f>E90+F90+G90+H90-I90-J90+Taulukko13[[#This Row],[Jälkikäteistarkistuksesta aiheutuva valtionosuuden lisäsiirto]]</f>
        <v>9504121.7264302149</v>
      </c>
      <c r="M90" s="71">
        <f>Taulukko13[[#This Row],[Siirtyvät kustannukset (TP21+TP22)]]-Taulukko13[[#This Row],[Siirtyvät tulot ml. verokust. alenema ja tasauksen neutralisointi ]]</f>
        <v>-136328.53875538707</v>
      </c>
      <c r="N90" s="66">
        <f>Taulukko13[[#This Row],[Siirtyvien kustannusten ja tulojen erotus]]*$N$3</f>
        <v>81797.123253232217</v>
      </c>
      <c r="O90" s="66">
        <f>$O$3*Taulukko13[[#This Row],[Asukasluku 31.12.2022]]</f>
        <v>4.5667653100144772E-9</v>
      </c>
      <c r="P90" s="153">
        <f>Taulukko13[[#This Row],[Muutoksen rajaus (omavastuu 40 %)]]+Taulukko13[[#This Row],[Neutralisointi]]</f>
        <v>81797.123253236787</v>
      </c>
    </row>
    <row r="91" spans="1:16" x14ac:dyDescent="0.2">
      <c r="A91">
        <v>256</v>
      </c>
      <c r="B91" t="s">
        <v>93</v>
      </c>
      <c r="C91" s="66">
        <v>1554</v>
      </c>
      <c r="D91" s="67">
        <v>8585553.7061685249</v>
      </c>
      <c r="E91" s="66">
        <v>3641452.184217927</v>
      </c>
      <c r="F91" s="66">
        <v>291188.4281750368</v>
      </c>
      <c r="G91" s="66">
        <v>766459.92862430192</v>
      </c>
      <c r="H91" s="66">
        <v>2240868.1740970323</v>
      </c>
      <c r="I91" s="66">
        <v>11224.488180565941</v>
      </c>
      <c r="J91" s="66">
        <v>-960229.84129104286</v>
      </c>
      <c r="K91" s="66">
        <v>57685.659203803909</v>
      </c>
      <c r="L91" s="67">
        <f>E91+F91+G91+H91-I91-J91+Taulukko13[[#This Row],[Jälkikäteistarkistuksesta aiheutuva valtionosuuden lisäsiirto]]</f>
        <v>7946659.7274285797</v>
      </c>
      <c r="M91" s="71">
        <f>Taulukko13[[#This Row],[Siirtyvät kustannukset (TP21+TP22)]]-Taulukko13[[#This Row],[Siirtyvät tulot ml. verokust. alenema ja tasauksen neutralisointi ]]</f>
        <v>638893.97873994522</v>
      </c>
      <c r="N91" s="66">
        <f>Taulukko13[[#This Row],[Siirtyvien kustannusten ja tulojen erotus]]*$N$3</f>
        <v>-383336.38724396704</v>
      </c>
      <c r="O91" s="66">
        <f>$O$3*Taulukko13[[#This Row],[Asukasluku 31.12.2022]]</f>
        <v>4.0072011811194226E-9</v>
      </c>
      <c r="P91" s="153">
        <f>Taulukko13[[#This Row],[Muutoksen rajaus (omavastuu 40 %)]]+Taulukko13[[#This Row],[Neutralisointi]]</f>
        <v>-383336.38724396302</v>
      </c>
    </row>
    <row r="92" spans="1:16" x14ac:dyDescent="0.2">
      <c r="A92">
        <v>257</v>
      </c>
      <c r="B92" t="s">
        <v>94</v>
      </c>
      <c r="C92" s="66">
        <v>40722</v>
      </c>
      <c r="D92" s="67">
        <v>128867753.53460151</v>
      </c>
      <c r="E92" s="66">
        <v>8487824.3775318973</v>
      </c>
      <c r="F92" s="66">
        <v>2798037.409731837</v>
      </c>
      <c r="G92" s="66">
        <v>10228160.850411918</v>
      </c>
      <c r="H92" s="66">
        <v>129470274.55401422</v>
      </c>
      <c r="I92" s="66">
        <v>586339.22439501272</v>
      </c>
      <c r="J92" s="66">
        <v>11407297.086182427</v>
      </c>
      <c r="K92" s="66">
        <v>1511631.540603155</v>
      </c>
      <c r="L92" s="67">
        <f>E92+F92+G92+H92-I92-J92+Taulukko13[[#This Row],[Jälkikäteistarkistuksesta aiheutuva valtionosuuden lisäsiirto]]</f>
        <v>140502292.42171562</v>
      </c>
      <c r="M92" s="71">
        <f>Taulukko13[[#This Row],[Siirtyvät kustannukset (TP21+TP22)]]-Taulukko13[[#This Row],[Siirtyvät tulot ml. verokust. alenema ja tasauksen neutralisointi ]]</f>
        <v>-11634538.887114108</v>
      </c>
      <c r="N92" s="66">
        <f>Taulukko13[[#This Row],[Siirtyvien kustannusten ja tulojen erotus]]*$N$3</f>
        <v>6980723.3322684634</v>
      </c>
      <c r="O92" s="66">
        <f>$O$3*Taulukko13[[#This Row],[Asukasluku 31.12.2022]]</f>
        <v>1.0500723712840741E-7</v>
      </c>
      <c r="P92" s="153">
        <f>Taulukko13[[#This Row],[Muutoksen rajaus (omavastuu 40 %)]]+Taulukko13[[#This Row],[Neutralisointi]]</f>
        <v>6980723.3322685687</v>
      </c>
    </row>
    <row r="93" spans="1:16" x14ac:dyDescent="0.2">
      <c r="A93">
        <v>260</v>
      </c>
      <c r="B93" t="s">
        <v>95</v>
      </c>
      <c r="C93" s="66">
        <v>9727</v>
      </c>
      <c r="D93" s="67">
        <v>50118159.050977349</v>
      </c>
      <c r="E93" s="66">
        <v>27168647.425244994</v>
      </c>
      <c r="F93" s="66">
        <v>1099527.3589030891</v>
      </c>
      <c r="G93" s="66">
        <v>4897570.0911776489</v>
      </c>
      <c r="H93" s="66">
        <v>16221557.119629024</v>
      </c>
      <c r="I93" s="66">
        <v>76783.555244938165</v>
      </c>
      <c r="J93" s="66">
        <v>-5090121.906435797</v>
      </c>
      <c r="K93" s="66">
        <v>361073.62102664134</v>
      </c>
      <c r="L93" s="67">
        <f>E93+F93+G93+H93-I93-J93+Taulukko13[[#This Row],[Jälkikäteistarkistuksesta aiheutuva valtionosuuden lisäsiirto]]</f>
        <v>54761713.967172258</v>
      </c>
      <c r="M93" s="71">
        <f>Taulukko13[[#This Row],[Siirtyvät kustannukset (TP21+TP22)]]-Taulukko13[[#This Row],[Siirtyvät tulot ml. verokust. alenema ja tasauksen neutralisointi ]]</f>
        <v>-4643554.9161949083</v>
      </c>
      <c r="N93" s="66">
        <f>Taulukko13[[#This Row],[Siirtyvien kustannusten ja tulojen erotus]]*$N$3</f>
        <v>2786132.9497169442</v>
      </c>
      <c r="O93" s="66">
        <f>$O$3*Taulukko13[[#This Row],[Asukasluku 31.12.2022]]</f>
        <v>2.5082397611807352E-8</v>
      </c>
      <c r="P93" s="153">
        <f>Taulukko13[[#This Row],[Muutoksen rajaus (omavastuu 40 %)]]+Taulukko13[[#This Row],[Neutralisointi]]</f>
        <v>2786132.9497169694</v>
      </c>
    </row>
    <row r="94" spans="1:16" x14ac:dyDescent="0.2">
      <c r="A94">
        <v>261</v>
      </c>
      <c r="B94" t="s">
        <v>96</v>
      </c>
      <c r="C94" s="66">
        <v>6637</v>
      </c>
      <c r="D94" s="67">
        <v>30030114.130629431</v>
      </c>
      <c r="E94" s="66">
        <v>11039941.587478343</v>
      </c>
      <c r="F94" s="66">
        <v>1872748.6396552864</v>
      </c>
      <c r="G94" s="66">
        <v>2895934.1857041945</v>
      </c>
      <c r="H94" s="66">
        <v>14289880.265643179</v>
      </c>
      <c r="I94" s="66">
        <v>71648.176012971599</v>
      </c>
      <c r="J94" s="66">
        <v>-727992.99888503435</v>
      </c>
      <c r="K94" s="66">
        <v>246370.47627776483</v>
      </c>
      <c r="L94" s="67">
        <f>E94+F94+G94+H94-I94-J94+Taulukko13[[#This Row],[Jälkikäteistarkistuksesta aiheutuva valtionosuuden lisäsiirto]]</f>
        <v>31001219.977630835</v>
      </c>
      <c r="M94" s="71">
        <f>Taulukko13[[#This Row],[Siirtyvät kustannukset (TP21+TP22)]]-Taulukko13[[#This Row],[Siirtyvät tulot ml. verokust. alenema ja tasauksen neutralisointi ]]</f>
        <v>-971105.84700140357</v>
      </c>
      <c r="N94" s="66">
        <f>Taulukko13[[#This Row],[Siirtyvien kustannusten ja tulojen erotus]]*$N$3</f>
        <v>582663.50820084196</v>
      </c>
      <c r="O94" s="66">
        <f>$O$3*Taulukko13[[#This Row],[Asukasluku 31.12.2022]]</f>
        <v>1.711441070726487E-8</v>
      </c>
      <c r="P94" s="153">
        <f>Taulukko13[[#This Row],[Muutoksen rajaus (omavastuu 40 %)]]+Taulukko13[[#This Row],[Neutralisointi]]</f>
        <v>582663.50820085907</v>
      </c>
    </row>
    <row r="95" spans="1:16" x14ac:dyDescent="0.2">
      <c r="A95">
        <v>263</v>
      </c>
      <c r="B95" t="s">
        <v>97</v>
      </c>
      <c r="C95" s="66">
        <v>7597</v>
      </c>
      <c r="D95" s="67">
        <v>38186698.71394714</v>
      </c>
      <c r="E95" s="66">
        <v>18211140.747920487</v>
      </c>
      <c r="F95" s="66">
        <v>919690.16235199478</v>
      </c>
      <c r="G95" s="66">
        <v>4004889.3269319278</v>
      </c>
      <c r="H95" s="66">
        <v>12225105.603227846</v>
      </c>
      <c r="I95" s="66">
        <v>58270.2632217266</v>
      </c>
      <c r="J95" s="66">
        <v>-4452446.381623853</v>
      </c>
      <c r="K95" s="66">
        <v>282006.40474343521</v>
      </c>
      <c r="L95" s="67">
        <f>E95+F95+G95+H95-I95-J95+Taulukko13[[#This Row],[Jälkikäteistarkistuksesta aiheutuva valtionosuuden lisäsiirto]]</f>
        <v>40037008.363577813</v>
      </c>
      <c r="M95" s="71">
        <f>Taulukko13[[#This Row],[Siirtyvät kustannukset (TP21+TP22)]]-Taulukko13[[#This Row],[Siirtyvät tulot ml. verokust. alenema ja tasauksen neutralisointi ]]</f>
        <v>-1850309.6496306732</v>
      </c>
      <c r="N95" s="66">
        <f>Taulukko13[[#This Row],[Siirtyvien kustannusten ja tulojen erotus]]*$N$3</f>
        <v>1110185.7897784037</v>
      </c>
      <c r="O95" s="66">
        <f>$O$3*Taulukko13[[#This Row],[Asukasluku 31.12.2022]]</f>
        <v>1.9589901784404281E-8</v>
      </c>
      <c r="P95" s="153">
        <f>Taulukko13[[#This Row],[Muutoksen rajaus (omavastuu 40 %)]]+Taulukko13[[#This Row],[Neutralisointi]]</f>
        <v>1110185.7897784233</v>
      </c>
    </row>
    <row r="96" spans="1:16" x14ac:dyDescent="0.2">
      <c r="A96">
        <v>265</v>
      </c>
      <c r="B96" t="s">
        <v>98</v>
      </c>
      <c r="C96" s="66">
        <v>1064</v>
      </c>
      <c r="D96" s="67">
        <v>5714451.4430786557</v>
      </c>
      <c r="E96" s="66">
        <v>3416853.7836954719</v>
      </c>
      <c r="F96" s="66">
        <v>291678.83511815022</v>
      </c>
      <c r="G96" s="66">
        <v>576765.83051065204</v>
      </c>
      <c r="H96" s="66">
        <v>1515847.8249096398</v>
      </c>
      <c r="I96" s="66">
        <v>8012.6809224305616</v>
      </c>
      <c r="J96" s="66">
        <v>-556166.23220780864</v>
      </c>
      <c r="K96" s="66">
        <v>39496.48738278466</v>
      </c>
      <c r="L96" s="67">
        <f>E96+F96+G96+H96-I96-J96+Taulukko13[[#This Row],[Jälkikäteistarkistuksesta aiheutuva valtionosuuden lisäsiirto]]</f>
        <v>6388796.3129020762</v>
      </c>
      <c r="M96" s="71">
        <f>Taulukko13[[#This Row],[Siirtyvät kustannukset (TP21+TP22)]]-Taulukko13[[#This Row],[Siirtyvät tulot ml. verokust. alenema ja tasauksen neutralisointi ]]</f>
        <v>-674344.86982342042</v>
      </c>
      <c r="N96" s="66">
        <f>Taulukko13[[#This Row],[Siirtyvien kustannusten ja tulojen erotus]]*$N$3</f>
        <v>404606.92189405218</v>
      </c>
      <c r="O96" s="66">
        <f>$O$3*Taulukko13[[#This Row],[Asukasluku 31.12.2022]]</f>
        <v>2.7436692771628478E-9</v>
      </c>
      <c r="P96" s="153">
        <f>Taulukko13[[#This Row],[Muutoksen rajaus (omavastuu 40 %)]]+Taulukko13[[#This Row],[Neutralisointi]]</f>
        <v>404606.92189405492</v>
      </c>
    </row>
    <row r="97" spans="1:16" x14ac:dyDescent="0.2">
      <c r="A97">
        <v>271</v>
      </c>
      <c r="B97" t="s">
        <v>99</v>
      </c>
      <c r="C97" s="66">
        <v>6903</v>
      </c>
      <c r="D97" s="67">
        <v>32372345.512297649</v>
      </c>
      <c r="E97" s="66">
        <v>11428121.468120396</v>
      </c>
      <c r="F97" s="66">
        <v>622252.57662900141</v>
      </c>
      <c r="G97" s="66">
        <v>3247919.0504940967</v>
      </c>
      <c r="H97" s="66">
        <v>13414711.272333309</v>
      </c>
      <c r="I97" s="66">
        <v>62225.202498367878</v>
      </c>
      <c r="J97" s="66">
        <v>-2375008.472230284</v>
      </c>
      <c r="K97" s="66">
        <v>256244.59812346101</v>
      </c>
      <c r="L97" s="67">
        <f>E97+F97+G97+H97-I97-J97+Taulukko13[[#This Row],[Jälkikäteistarkistuksesta aiheutuva valtionosuuden lisäsiirto]]</f>
        <v>31282032.235432182</v>
      </c>
      <c r="M97" s="71">
        <f>Taulukko13[[#This Row],[Siirtyvät kustannukset (TP21+TP22)]]-Taulukko13[[#This Row],[Siirtyvät tulot ml. verokust. alenema ja tasauksen neutralisointi ]]</f>
        <v>1090313.2768654674</v>
      </c>
      <c r="N97" s="66">
        <f>Taulukko13[[#This Row],[Siirtyvien kustannusten ja tulojen erotus]]*$N$3</f>
        <v>-654187.96611928032</v>
      </c>
      <c r="O97" s="66">
        <f>$O$3*Taulukko13[[#This Row],[Asukasluku 31.12.2022]]</f>
        <v>1.7800328026555581E-8</v>
      </c>
      <c r="P97" s="153">
        <f>Taulukko13[[#This Row],[Muutoksen rajaus (omavastuu 40 %)]]+Taulukko13[[#This Row],[Neutralisointi]]</f>
        <v>-654187.96611926251</v>
      </c>
    </row>
    <row r="98" spans="1:16" x14ac:dyDescent="0.2">
      <c r="A98">
        <v>272</v>
      </c>
      <c r="B98" t="s">
        <v>100</v>
      </c>
      <c r="C98" s="66">
        <v>48006</v>
      </c>
      <c r="D98" s="67">
        <v>198046670.92757788</v>
      </c>
      <c r="E98" s="66">
        <v>47885974.576809302</v>
      </c>
      <c r="F98" s="66">
        <v>7802061.6935215686</v>
      </c>
      <c r="G98" s="66">
        <v>17203673.116291463</v>
      </c>
      <c r="H98" s="66">
        <v>103219589.2624846</v>
      </c>
      <c r="I98" s="66">
        <v>492153.77248059982</v>
      </c>
      <c r="J98" s="66">
        <v>-4924337.020003031</v>
      </c>
      <c r="K98" s="66">
        <v>1782019.1478364288</v>
      </c>
      <c r="L98" s="67">
        <f>E98+F98+G98+H98-I98-J98+Taulukko13[[#This Row],[Jälkikäteistarkistuksesta aiheutuva valtionosuuden lisäsiirto]]</f>
        <v>182325501.04446575</v>
      </c>
      <c r="M98" s="71">
        <f>Taulukko13[[#This Row],[Siirtyvät kustannukset (TP21+TP22)]]-Taulukko13[[#This Row],[Siirtyvät tulot ml. verokust. alenema ja tasauksen neutralisointi ]]</f>
        <v>15721169.883112133</v>
      </c>
      <c r="N98" s="66">
        <f>Taulukko13[[#This Row],[Siirtyvien kustannusten ja tulojen erotus]]*$N$3</f>
        <v>-9432701.9298672769</v>
      </c>
      <c r="O98" s="66">
        <f>$O$3*Taulukko13[[#This Row],[Asukasluku 31.12.2022]]</f>
        <v>1.2379002567620269E-7</v>
      </c>
      <c r="P98" s="153">
        <f>Taulukko13[[#This Row],[Muutoksen rajaus (omavastuu 40 %)]]+Taulukko13[[#This Row],[Neutralisointi]]</f>
        <v>-9432701.929867154</v>
      </c>
    </row>
    <row r="99" spans="1:16" x14ac:dyDescent="0.2">
      <c r="A99">
        <v>273</v>
      </c>
      <c r="B99" t="s">
        <v>101</v>
      </c>
      <c r="C99" s="66">
        <v>3999</v>
      </c>
      <c r="D99" s="67">
        <v>20791562.78326232</v>
      </c>
      <c r="E99" s="66">
        <v>8191131.2652049996</v>
      </c>
      <c r="F99" s="66">
        <v>418638.08879241231</v>
      </c>
      <c r="G99" s="66">
        <v>1789464.1767538951</v>
      </c>
      <c r="H99" s="66">
        <v>7627525.7410553191</v>
      </c>
      <c r="I99" s="66">
        <v>35668.266943946779</v>
      </c>
      <c r="J99" s="66">
        <v>-1430958.5962528018</v>
      </c>
      <c r="K99" s="66">
        <v>148445.91451480813</v>
      </c>
      <c r="L99" s="67">
        <f>E99+F99+G99+H99-I99-J99+Taulukko13[[#This Row],[Jälkikäteistarkistuksesta aiheutuva valtionosuuden lisäsiirto]]</f>
        <v>19570495.515630294</v>
      </c>
      <c r="M99" s="71">
        <f>Taulukko13[[#This Row],[Siirtyvät kustannukset (TP21+TP22)]]-Taulukko13[[#This Row],[Siirtyvät tulot ml. verokust. alenema ja tasauksen neutralisointi ]]</f>
        <v>1221067.2676320262</v>
      </c>
      <c r="N99" s="66">
        <f>Taulukko13[[#This Row],[Siirtyvien kustannusten ja tulojen erotus]]*$N$3</f>
        <v>-732640.36057921557</v>
      </c>
      <c r="O99" s="66">
        <f>$O$3*Taulukko13[[#This Row],[Asukasluku 31.12.2022]]</f>
        <v>1.0311967518208862E-8</v>
      </c>
      <c r="P99" s="153">
        <f>Taulukko13[[#This Row],[Muutoksen rajaus (omavastuu 40 %)]]+Taulukko13[[#This Row],[Neutralisointi]]</f>
        <v>-732640.36057920521</v>
      </c>
    </row>
    <row r="100" spans="1:16" x14ac:dyDescent="0.2">
      <c r="A100">
        <v>275</v>
      </c>
      <c r="B100" t="s">
        <v>102</v>
      </c>
      <c r="C100" s="66">
        <v>2521</v>
      </c>
      <c r="D100" s="67">
        <v>12555346.905742465</v>
      </c>
      <c r="E100" s="66">
        <v>5606920.1594980173</v>
      </c>
      <c r="F100" s="66">
        <v>365360.27847540204</v>
      </c>
      <c r="G100" s="66">
        <v>1283630.0974890189</v>
      </c>
      <c r="H100" s="66">
        <v>4208594.3897270039</v>
      </c>
      <c r="I100" s="66">
        <v>20276.126554838287</v>
      </c>
      <c r="J100" s="66">
        <v>-1317699.4465170992</v>
      </c>
      <c r="K100" s="66">
        <v>93581.432981203121</v>
      </c>
      <c r="L100" s="67">
        <f>E100+F100+G100+H100-I100-J100+Taulukko13[[#This Row],[Jälkikäteistarkistuksesta aiheutuva valtionosuuden lisäsiirto]]</f>
        <v>12855509.678132907</v>
      </c>
      <c r="M100" s="71">
        <f>Taulukko13[[#This Row],[Siirtyvät kustannukset (TP21+TP22)]]-Taulukko13[[#This Row],[Siirtyvät tulot ml. verokust. alenema ja tasauksen neutralisointi ]]</f>
        <v>-300162.77239044197</v>
      </c>
      <c r="N100" s="66">
        <f>Taulukko13[[#This Row],[Siirtyvien kustannusten ja tulojen erotus]]*$N$3</f>
        <v>180097.66343426515</v>
      </c>
      <c r="O100" s="66">
        <f>$O$3*Taulukko13[[#This Row],[Asukasluku 31.12.2022]]</f>
        <v>6.5007427140296421E-9</v>
      </c>
      <c r="P100" s="153">
        <f>Taulukko13[[#This Row],[Muutoksen rajaus (omavastuu 40 %)]]+Taulukko13[[#This Row],[Neutralisointi]]</f>
        <v>180097.66343427164</v>
      </c>
    </row>
    <row r="101" spans="1:16" x14ac:dyDescent="0.2">
      <c r="A101">
        <v>276</v>
      </c>
      <c r="B101" t="s">
        <v>103</v>
      </c>
      <c r="C101" s="66">
        <v>15157</v>
      </c>
      <c r="D101" s="67">
        <v>45137946.899429135</v>
      </c>
      <c r="E101" s="66">
        <v>5358392.3764020801</v>
      </c>
      <c r="F101" s="66">
        <v>1270327.3136224994</v>
      </c>
      <c r="G101" s="66">
        <v>4822930.4347006939</v>
      </c>
      <c r="H101" s="66">
        <v>32517062.907434996</v>
      </c>
      <c r="I101" s="66">
        <v>149777.91643682978</v>
      </c>
      <c r="J101" s="66">
        <v>-2809026.5095150489</v>
      </c>
      <c r="K101" s="66">
        <v>562639.3414105894</v>
      </c>
      <c r="L101" s="67">
        <f>E101+F101+G101+H101-I101-J101+Taulukko13[[#This Row],[Jälkikäteistarkistuksesta aiheutuva valtionosuuden lisäsiirto]]</f>
        <v>47190600.966649078</v>
      </c>
      <c r="M101" s="71">
        <f>Taulukko13[[#This Row],[Siirtyvät kustannukset (TP21+TP22)]]-Taulukko13[[#This Row],[Siirtyvät tulot ml. verokust. alenema ja tasauksen neutralisointi ]]</f>
        <v>-2052654.0672199428</v>
      </c>
      <c r="N101" s="66">
        <f>Taulukko13[[#This Row],[Siirtyvien kustannusten ja tulojen erotus]]*$N$3</f>
        <v>1231592.4403319655</v>
      </c>
      <c r="O101" s="66">
        <f>$O$3*Taulukko13[[#This Row],[Asukasluku 31.12.2022]]</f>
        <v>3.9084394016877146E-8</v>
      </c>
      <c r="P101" s="153">
        <f>Taulukko13[[#This Row],[Muutoksen rajaus (omavastuu 40 %)]]+Taulukko13[[#This Row],[Neutralisointi]]</f>
        <v>1231592.4403320046</v>
      </c>
    </row>
    <row r="102" spans="1:16" x14ac:dyDescent="0.2">
      <c r="A102">
        <v>280</v>
      </c>
      <c r="B102" t="s">
        <v>104</v>
      </c>
      <c r="C102" s="66">
        <v>2024</v>
      </c>
      <c r="D102" s="67">
        <v>8494463.3285634238</v>
      </c>
      <c r="E102" s="66">
        <v>2784401.4964297931</v>
      </c>
      <c r="F102" s="66">
        <v>265583.44171436795</v>
      </c>
      <c r="G102" s="66">
        <v>1203922.8346190613</v>
      </c>
      <c r="H102" s="66">
        <v>3354938.1927298093</v>
      </c>
      <c r="I102" s="66">
        <v>16049.602626116706</v>
      </c>
      <c r="J102" s="66">
        <v>-994397.89491380786</v>
      </c>
      <c r="K102" s="66">
        <v>75132.415848455028</v>
      </c>
      <c r="L102" s="67">
        <f>E102+F102+G102+H102-I102-J102+Taulukko13[[#This Row],[Jälkikäteistarkistuksesta aiheutuva valtionosuuden lisäsiirto]]</f>
        <v>8662326.6736291777</v>
      </c>
      <c r="M102" s="71">
        <f>Taulukko13[[#This Row],[Siirtyvät kustannukset (TP21+TP22)]]-Taulukko13[[#This Row],[Siirtyvät tulot ml. verokust. alenema ja tasauksen neutralisointi ]]</f>
        <v>-167863.34506575391</v>
      </c>
      <c r="N102" s="66">
        <f>Taulukko13[[#This Row],[Siirtyvien kustannusten ja tulojen erotus]]*$N$3</f>
        <v>100718.00703945232</v>
      </c>
      <c r="O102" s="66">
        <f>$O$3*Taulukko13[[#This Row],[Asukasluku 31.12.2022]]</f>
        <v>5.2191603543022591E-9</v>
      </c>
      <c r="P102" s="153">
        <f>Taulukko13[[#This Row],[Muutoksen rajaus (omavastuu 40 %)]]+Taulukko13[[#This Row],[Neutralisointi]]</f>
        <v>100718.00703945755</v>
      </c>
    </row>
    <row r="103" spans="1:16" x14ac:dyDescent="0.2">
      <c r="A103">
        <v>284</v>
      </c>
      <c r="B103" t="s">
        <v>105</v>
      </c>
      <c r="C103" s="66">
        <v>2227</v>
      </c>
      <c r="D103" s="67">
        <v>10343967.477412121</v>
      </c>
      <c r="E103" s="66">
        <v>4760478.6588329701</v>
      </c>
      <c r="F103" s="66">
        <v>200088.62689560623</v>
      </c>
      <c r="G103" s="66">
        <v>1117901.4893914177</v>
      </c>
      <c r="H103" s="66">
        <v>4145971.3580342014</v>
      </c>
      <c r="I103" s="66">
        <v>19265.880110698079</v>
      </c>
      <c r="J103" s="66">
        <v>-897822.76060465362</v>
      </c>
      <c r="K103" s="66">
        <v>82667.929888591578</v>
      </c>
      <c r="L103" s="67">
        <f>E103+F103+G103+H103-I103-J103+Taulukko13[[#This Row],[Jälkikäteistarkistuksesta aiheutuva valtionosuuden lisäsiirto]]</f>
        <v>11185664.943536742</v>
      </c>
      <c r="M103" s="71">
        <f>Taulukko13[[#This Row],[Siirtyvät kustannukset (TP21+TP22)]]-Taulukko13[[#This Row],[Siirtyvät tulot ml. verokust. alenema ja tasauksen neutralisointi ]]</f>
        <v>-841697.46612462029</v>
      </c>
      <c r="N103" s="66">
        <f>Taulukko13[[#This Row],[Siirtyvien kustannusten ja tulojen erotus]]*$N$3</f>
        <v>505018.47967477207</v>
      </c>
      <c r="O103" s="66">
        <f>$O$3*Taulukko13[[#This Row],[Asukasluku 31.12.2022]]</f>
        <v>5.7426235716556973E-9</v>
      </c>
      <c r="P103" s="153">
        <f>Taulukko13[[#This Row],[Muutoksen rajaus (omavastuu 40 %)]]+Taulukko13[[#This Row],[Neutralisointi]]</f>
        <v>505018.47967477783</v>
      </c>
    </row>
    <row r="104" spans="1:16" x14ac:dyDescent="0.2">
      <c r="A104">
        <v>285</v>
      </c>
      <c r="B104" t="s">
        <v>106</v>
      </c>
      <c r="C104" s="66">
        <v>50617</v>
      </c>
      <c r="D104" s="67">
        <v>252836444.26097661</v>
      </c>
      <c r="E104" s="66">
        <v>90758195.089958638</v>
      </c>
      <c r="F104" s="66">
        <v>5916203.1469630096</v>
      </c>
      <c r="G104" s="66">
        <v>17861401.721191745</v>
      </c>
      <c r="H104" s="66">
        <v>121613771.26533717</v>
      </c>
      <c r="I104" s="66">
        <v>565334.39622726501</v>
      </c>
      <c r="J104" s="66">
        <v>-622835.60624293762</v>
      </c>
      <c r="K104" s="66">
        <v>1878941.4491112886</v>
      </c>
      <c r="L104" s="67">
        <f>E104+F104+G104+H104-I104-J104+Taulukko13[[#This Row],[Jälkikäteistarkistuksesta aiheutuva valtionosuuden lisäsiirto]]</f>
        <v>238086013.88257751</v>
      </c>
      <c r="M104" s="71">
        <f>Taulukko13[[#This Row],[Siirtyvät kustannukset (TP21+TP22)]]-Taulukko13[[#This Row],[Siirtyvät tulot ml. verokust. alenema ja tasauksen neutralisointi ]]</f>
        <v>14750430.378399104</v>
      </c>
      <c r="N104" s="66">
        <f>Taulukko13[[#This Row],[Siirtyvien kustannusten ja tulojen erotus]]*$N$3</f>
        <v>-8850258.2270394601</v>
      </c>
      <c r="O104" s="66">
        <f>$O$3*Taulukko13[[#This Row],[Asukasluku 31.12.2022]]</f>
        <v>1.3052284567871416E-7</v>
      </c>
      <c r="P104" s="153">
        <f>Taulukko13[[#This Row],[Muutoksen rajaus (omavastuu 40 %)]]+Taulukko13[[#This Row],[Neutralisointi]]</f>
        <v>-8850258.2270393297</v>
      </c>
    </row>
    <row r="105" spans="1:16" x14ac:dyDescent="0.2">
      <c r="A105">
        <v>286</v>
      </c>
      <c r="B105" t="s">
        <v>107</v>
      </c>
      <c r="C105" s="66">
        <v>79429</v>
      </c>
      <c r="D105" s="67">
        <v>377890767.55244166</v>
      </c>
      <c r="E105" s="66">
        <v>123121741.58713599</v>
      </c>
      <c r="F105" s="66">
        <v>10785573.615111597</v>
      </c>
      <c r="G105" s="66">
        <v>30286137.034635458</v>
      </c>
      <c r="H105" s="66">
        <v>185095783.7508584</v>
      </c>
      <c r="I105" s="66">
        <v>868332.87161694211</v>
      </c>
      <c r="J105" s="66">
        <v>-2089723.870557023</v>
      </c>
      <c r="K105" s="66">
        <v>2948464.7521872208</v>
      </c>
      <c r="L105" s="67">
        <f>E105+F105+G105+H105-I105-J105+Taulukko13[[#This Row],[Jälkikäteistarkistuksesta aiheutuva valtionosuuden lisäsiirto]]</f>
        <v>353459091.73886871</v>
      </c>
      <c r="M105" s="71">
        <f>Taulukko13[[#This Row],[Siirtyvät kustannukset (TP21+TP22)]]-Taulukko13[[#This Row],[Siirtyvät tulot ml. verokust. alenema ja tasauksen neutralisointi ]]</f>
        <v>24431675.813572943</v>
      </c>
      <c r="N105" s="66">
        <f>Taulukko13[[#This Row],[Siirtyvien kustannusten ja tulojen erotus]]*$N$3</f>
        <v>-14659005.488143763</v>
      </c>
      <c r="O105" s="66">
        <f>$O$3*Taulukko13[[#This Row],[Asukasluku 31.12.2022]]</f>
        <v>2.0481852163136074E-7</v>
      </c>
      <c r="P105" s="153">
        <f>Taulukko13[[#This Row],[Muutoksen rajaus (omavastuu 40 %)]]+Taulukko13[[#This Row],[Neutralisointi]]</f>
        <v>-14659005.488143558</v>
      </c>
    </row>
    <row r="106" spans="1:16" x14ac:dyDescent="0.2">
      <c r="A106">
        <v>287</v>
      </c>
      <c r="B106" t="s">
        <v>108</v>
      </c>
      <c r="C106" s="66">
        <v>6242</v>
      </c>
      <c r="D106" s="67">
        <v>30162451.55966147</v>
      </c>
      <c r="E106" s="66">
        <v>13925375.675889857</v>
      </c>
      <c r="F106" s="66">
        <v>642892.88793875021</v>
      </c>
      <c r="G106" s="66">
        <v>3256495.6554263839</v>
      </c>
      <c r="H106" s="66">
        <v>12702006.022503996</v>
      </c>
      <c r="I106" s="66">
        <v>59157.311079342544</v>
      </c>
      <c r="J106" s="66">
        <v>-1745782.7714824674</v>
      </c>
      <c r="K106" s="66">
        <v>231707.77654449421</v>
      </c>
      <c r="L106" s="67">
        <f>E106+F106+G106+H106-I106-J106+Taulukko13[[#This Row],[Jälkikäteistarkistuksesta aiheutuva valtionosuuden lisäsiirto]]</f>
        <v>32445103.478706606</v>
      </c>
      <c r="M106" s="71">
        <f>Taulukko13[[#This Row],[Siirtyvät kustannukset (TP21+TP22)]]-Taulukko13[[#This Row],[Siirtyvät tulot ml. verokust. alenema ja tasauksen neutralisointi ]]</f>
        <v>-2282651.9190451354</v>
      </c>
      <c r="N106" s="66">
        <f>Taulukko13[[#This Row],[Siirtyvien kustannusten ja tulojen erotus]]*$N$3</f>
        <v>1369591.1514270809</v>
      </c>
      <c r="O106" s="66">
        <f>$O$3*Taulukko13[[#This Row],[Asukasluku 31.12.2022]]</f>
        <v>1.609584927448355E-8</v>
      </c>
      <c r="P106" s="153">
        <f>Taulukko13[[#This Row],[Muutoksen rajaus (omavastuu 40 %)]]+Taulukko13[[#This Row],[Neutralisointi]]</f>
        <v>1369591.1514270969</v>
      </c>
    </row>
    <row r="107" spans="1:16" x14ac:dyDescent="0.2">
      <c r="A107">
        <v>288</v>
      </c>
      <c r="B107" t="s">
        <v>109</v>
      </c>
      <c r="C107" s="66">
        <v>6405</v>
      </c>
      <c r="D107" s="67">
        <v>25955114.386127591</v>
      </c>
      <c r="E107" s="66">
        <v>7676696.6854694877</v>
      </c>
      <c r="F107" s="66">
        <v>1016990.6869014455</v>
      </c>
      <c r="G107" s="66">
        <v>3022067.065141493</v>
      </c>
      <c r="H107" s="66">
        <v>12336155.106311349</v>
      </c>
      <c r="I107" s="66">
        <v>59193.869123935954</v>
      </c>
      <c r="J107" s="66">
        <v>-1818140.8532937774</v>
      </c>
      <c r="K107" s="66">
        <v>237758.46023189451</v>
      </c>
      <c r="L107" s="67">
        <f>E107+F107+G107+H107-I107-J107+Taulukko13[[#This Row],[Jälkikäteistarkistuksesta aiheutuva valtionosuuden lisäsiirto]]</f>
        <v>26048614.988225508</v>
      </c>
      <c r="M107" s="71">
        <f>Taulukko13[[#This Row],[Siirtyvät kustannukset (TP21+TP22)]]-Taulukko13[[#This Row],[Siirtyvät tulot ml. verokust. alenema ja tasauksen neutralisointi ]]</f>
        <v>-93500.602097917348</v>
      </c>
      <c r="N107" s="66">
        <f>Taulukko13[[#This Row],[Siirtyvien kustannusten ja tulojen erotus]]*$N$3</f>
        <v>56100.361258750396</v>
      </c>
      <c r="O107" s="66">
        <f>$O$3*Taulukko13[[#This Row],[Asukasluku 31.12.2022]]</f>
        <v>1.6516167030289512E-8</v>
      </c>
      <c r="P107" s="153">
        <f>Taulukko13[[#This Row],[Muutoksen rajaus (omavastuu 40 %)]]+Taulukko13[[#This Row],[Neutralisointi]]</f>
        <v>56100.361258766912</v>
      </c>
    </row>
    <row r="108" spans="1:16" x14ac:dyDescent="0.2">
      <c r="A108">
        <v>290</v>
      </c>
      <c r="B108" t="s">
        <v>110</v>
      </c>
      <c r="C108" s="66">
        <v>7755</v>
      </c>
      <c r="D108" s="67">
        <v>43586701.932828955</v>
      </c>
      <c r="E108" s="66">
        <v>21629774.245177183</v>
      </c>
      <c r="F108" s="66">
        <v>1459994.7884591385</v>
      </c>
      <c r="G108" s="66">
        <v>3861415.0595211708</v>
      </c>
      <c r="H108" s="66">
        <v>13849802.092857648</v>
      </c>
      <c r="I108" s="66">
        <v>67867.611643043711</v>
      </c>
      <c r="J108" s="66">
        <v>-3245034.1603801535</v>
      </c>
      <c r="K108" s="66">
        <v>287871.48463674344</v>
      </c>
      <c r="L108" s="67">
        <f>E108+F108+G108+H108-I108-J108+Taulukko13[[#This Row],[Jälkikäteistarkistuksesta aiheutuva valtionosuuden lisäsiirto]]</f>
        <v>44266024.219388999</v>
      </c>
      <c r="M108" s="71">
        <f>Taulukko13[[#This Row],[Siirtyvät kustannukset (TP21+TP22)]]-Taulukko13[[#This Row],[Siirtyvät tulot ml. verokust. alenema ja tasauksen neutralisointi ]]</f>
        <v>-679322.28656004369</v>
      </c>
      <c r="N108" s="66">
        <f>Taulukko13[[#This Row],[Siirtyvien kustannusten ja tulojen erotus]]*$N$3</f>
        <v>407593.37193602615</v>
      </c>
      <c r="O108" s="66">
        <f>$O$3*Taulukko13[[#This Row],[Asukasluku 31.12.2022]]</f>
        <v>1.999732635751681E-8</v>
      </c>
      <c r="P108" s="153">
        <f>Taulukko13[[#This Row],[Muutoksen rajaus (omavastuu 40 %)]]+Taulukko13[[#This Row],[Neutralisointi]]</f>
        <v>407593.37193604617</v>
      </c>
    </row>
    <row r="109" spans="1:16" x14ac:dyDescent="0.2">
      <c r="A109">
        <v>291</v>
      </c>
      <c r="B109" t="s">
        <v>111</v>
      </c>
      <c r="C109" s="66">
        <v>2119</v>
      </c>
      <c r="D109" s="67">
        <v>11266267.676513039</v>
      </c>
      <c r="E109" s="66">
        <v>6854256.3692169022</v>
      </c>
      <c r="F109" s="66">
        <v>466925.34570143523</v>
      </c>
      <c r="G109" s="66">
        <v>1041545.0604378995</v>
      </c>
      <c r="H109" s="66">
        <v>3761292.4769601822</v>
      </c>
      <c r="I109" s="66">
        <v>18743.491331409052</v>
      </c>
      <c r="J109" s="66">
        <v>-848888.63064818445</v>
      </c>
      <c r="K109" s="66">
        <v>78658.887936203653</v>
      </c>
      <c r="L109" s="67">
        <f>E109+F109+G109+H109-I109-J109+Taulukko13[[#This Row],[Jälkikäteistarkistuksesta aiheutuva valtionosuuden lisäsiirto]]</f>
        <v>13032823.279569397</v>
      </c>
      <c r="M109" s="71">
        <f>Taulukko13[[#This Row],[Siirtyvät kustannukset (TP21+TP22)]]-Taulukko13[[#This Row],[Siirtyvät tulot ml. verokust. alenema ja tasauksen neutralisointi ]]</f>
        <v>-1766555.6030563582</v>
      </c>
      <c r="N109" s="66">
        <f>Taulukko13[[#This Row],[Siirtyvien kustannusten ja tulojen erotus]]*$N$3</f>
        <v>1059933.3618338148</v>
      </c>
      <c r="O109" s="66">
        <f>$O$3*Taulukko13[[#This Row],[Asukasluku 31.12.2022]]</f>
        <v>5.4641308254775141E-9</v>
      </c>
      <c r="P109" s="153">
        <f>Taulukko13[[#This Row],[Muutoksen rajaus (omavastuu 40 %)]]+Taulukko13[[#This Row],[Neutralisointi]]</f>
        <v>1059933.3618338201</v>
      </c>
    </row>
    <row r="110" spans="1:16" x14ac:dyDescent="0.2">
      <c r="A110">
        <v>297</v>
      </c>
      <c r="B110" t="s">
        <v>112</v>
      </c>
      <c r="C110" s="66">
        <v>122594</v>
      </c>
      <c r="D110" s="67">
        <v>503293252.01485556</v>
      </c>
      <c r="E110" s="66">
        <v>137038850.83563891</v>
      </c>
      <c r="F110" s="66">
        <v>13170746.346276205</v>
      </c>
      <c r="G110" s="66">
        <v>43924113.12380179</v>
      </c>
      <c r="H110" s="66">
        <v>275842910.13840598</v>
      </c>
      <c r="I110" s="66">
        <v>1281183.9862993276</v>
      </c>
      <c r="J110" s="66">
        <v>-9352716.8434440438</v>
      </c>
      <c r="K110" s="66">
        <v>4550782.3065837426</v>
      </c>
      <c r="L110" s="67">
        <f>E110+F110+G110+H110-I110-J110+Taulukko13[[#This Row],[Jälkikäteistarkistuksesta aiheutuva valtionosuuden lisäsiirto]]</f>
        <v>482598935.60785139</v>
      </c>
      <c r="M110" s="71">
        <f>Taulukko13[[#This Row],[Siirtyvät kustannukset (TP21+TP22)]]-Taulukko13[[#This Row],[Siirtyvät tulot ml. verokust. alenema ja tasauksen neutralisointi ]]</f>
        <v>20694316.407004178</v>
      </c>
      <c r="N110" s="66">
        <f>Taulukko13[[#This Row],[Siirtyvien kustannusten ja tulojen erotus]]*$N$3</f>
        <v>-12416589.844202504</v>
      </c>
      <c r="O110" s="66">
        <f>$O$3*Taulukko13[[#This Row],[Asukasluku 31.12.2022]]</f>
        <v>3.1612536782378024E-7</v>
      </c>
      <c r="P110" s="153">
        <f>Taulukko13[[#This Row],[Muutoksen rajaus (omavastuu 40 %)]]+Taulukko13[[#This Row],[Neutralisointi]]</f>
        <v>-12416589.844202187</v>
      </c>
    </row>
    <row r="111" spans="1:16" x14ac:dyDescent="0.2">
      <c r="A111">
        <v>300</v>
      </c>
      <c r="B111" t="s">
        <v>113</v>
      </c>
      <c r="C111" s="66">
        <v>3437</v>
      </c>
      <c r="D111" s="67">
        <v>16244308.0656721</v>
      </c>
      <c r="E111" s="66">
        <v>8661284.8713300414</v>
      </c>
      <c r="F111" s="66">
        <v>315099.8865469211</v>
      </c>
      <c r="G111" s="66">
        <v>1756579.9742480097</v>
      </c>
      <c r="H111" s="66">
        <v>6045808.8303942708</v>
      </c>
      <c r="I111" s="66">
        <v>28197.610056148962</v>
      </c>
      <c r="J111" s="66">
        <v>-1721592.5677646804</v>
      </c>
      <c r="K111" s="66">
        <v>127584.0480588636</v>
      </c>
      <c r="L111" s="67">
        <f>E111+F111+G111+H111-I111-J111+Taulukko13[[#This Row],[Jälkikäteistarkistuksesta aiheutuva valtionosuuden lisäsiirto]]</f>
        <v>18599752.568286639</v>
      </c>
      <c r="M111" s="71">
        <f>Taulukko13[[#This Row],[Siirtyvät kustannukset (TP21+TP22)]]-Taulukko13[[#This Row],[Siirtyvät tulot ml. verokust. alenema ja tasauksen neutralisointi ]]</f>
        <v>-2355444.5026145391</v>
      </c>
      <c r="N111" s="66">
        <f>Taulukko13[[#This Row],[Siirtyvien kustannusten ja tulojen erotus]]*$N$3</f>
        <v>1413266.7015687232</v>
      </c>
      <c r="O111" s="66">
        <f>$O$3*Taulukko13[[#This Row],[Asukasluku 31.12.2022]]</f>
        <v>8.8627737834668305E-9</v>
      </c>
      <c r="P111" s="153">
        <f>Taulukko13[[#This Row],[Muutoksen rajaus (omavastuu 40 %)]]+Taulukko13[[#This Row],[Neutralisointi]]</f>
        <v>1413266.701568732</v>
      </c>
    </row>
    <row r="112" spans="1:16" x14ac:dyDescent="0.2">
      <c r="A112">
        <v>301</v>
      </c>
      <c r="B112" t="s">
        <v>114</v>
      </c>
      <c r="C112" s="66">
        <v>19890</v>
      </c>
      <c r="D112" s="67">
        <v>99492863.735531464</v>
      </c>
      <c r="E112" s="66">
        <v>39083234.293977343</v>
      </c>
      <c r="F112" s="66">
        <v>1909072.1185039012</v>
      </c>
      <c r="G112" s="66">
        <v>9945922.974944111</v>
      </c>
      <c r="H112" s="66">
        <v>35903992.893543974</v>
      </c>
      <c r="I112" s="66">
        <v>167623.54400681664</v>
      </c>
      <c r="J112" s="66">
        <v>-9201953.4023483731</v>
      </c>
      <c r="K112" s="66">
        <v>738331.892898108</v>
      </c>
      <c r="L112" s="67">
        <f>E112+F112+G112+H112-I112-J112+Taulukko13[[#This Row],[Jälkikäteistarkistuksesta aiheutuva valtionosuuden lisäsiirto]]</f>
        <v>96614884.032208994</v>
      </c>
      <c r="M112" s="71">
        <f>Taulukko13[[#This Row],[Siirtyvät kustannukset (TP21+TP22)]]-Taulukko13[[#This Row],[Siirtyvät tulot ml. verokust. alenema ja tasauksen neutralisointi ]]</f>
        <v>2877979.7033224702</v>
      </c>
      <c r="N112" s="66">
        <f>Taulukko13[[#This Row],[Siirtyvien kustannusten ja tulojen erotus]]*$N$3</f>
        <v>-1726787.8219934818</v>
      </c>
      <c r="O112" s="66">
        <f>$O$3*Taulukko13[[#This Row],[Asukasluku 31.12.2022]]</f>
        <v>5.1289080754482186E-8</v>
      </c>
      <c r="P112" s="153">
        <f>Taulukko13[[#This Row],[Muutoksen rajaus (omavastuu 40 %)]]+Taulukko13[[#This Row],[Neutralisointi]]</f>
        <v>-1726787.8219934306</v>
      </c>
    </row>
    <row r="113" spans="1:16" x14ac:dyDescent="0.2">
      <c r="A113">
        <v>304</v>
      </c>
      <c r="B113" t="s">
        <v>115</v>
      </c>
      <c r="C113" s="66">
        <v>950</v>
      </c>
      <c r="D113" s="67">
        <v>5171704.9505606657</v>
      </c>
      <c r="E113" s="66">
        <v>1606518.6858438109</v>
      </c>
      <c r="F113" s="66">
        <v>115323.83476967385</v>
      </c>
      <c r="G113" s="66">
        <v>420446.04748087964</v>
      </c>
      <c r="H113" s="66">
        <v>2521995.5415382963</v>
      </c>
      <c r="I113" s="66">
        <v>11691.113121714312</v>
      </c>
      <c r="J113" s="66">
        <v>-6101.4263611966417</v>
      </c>
      <c r="K113" s="66">
        <v>35264.720877486303</v>
      </c>
      <c r="L113" s="67">
        <f>E113+F113+G113+H113-I113-J113+Taulukko13[[#This Row],[Jälkikäteistarkistuksesta aiheutuva valtionosuuden lisäsiirto]]</f>
        <v>4693959.1437496291</v>
      </c>
      <c r="M113" s="71">
        <f>Taulukko13[[#This Row],[Siirtyvät kustannukset (TP21+TP22)]]-Taulukko13[[#This Row],[Siirtyvät tulot ml. verokust. alenema ja tasauksen neutralisointi ]]</f>
        <v>477745.80681103654</v>
      </c>
      <c r="N113" s="66">
        <f>Taulukko13[[#This Row],[Siirtyvien kustannusten ja tulojen erotus]]*$N$3</f>
        <v>-286647.48408662184</v>
      </c>
      <c r="O113" s="66">
        <f>$O$3*Taulukko13[[#This Row],[Asukasluku 31.12.2022]]</f>
        <v>2.4497047117525426E-9</v>
      </c>
      <c r="P113" s="153">
        <f>Taulukko13[[#This Row],[Muutoksen rajaus (omavastuu 40 %)]]+Taulukko13[[#This Row],[Neutralisointi]]</f>
        <v>-286647.4840866194</v>
      </c>
    </row>
    <row r="114" spans="1:16" x14ac:dyDescent="0.2">
      <c r="A114">
        <v>305</v>
      </c>
      <c r="B114" t="s">
        <v>116</v>
      </c>
      <c r="C114" s="66">
        <v>15146</v>
      </c>
      <c r="D114" s="67">
        <v>69473292.97136043</v>
      </c>
      <c r="E114" s="66">
        <v>28693694.919035655</v>
      </c>
      <c r="F114" s="66">
        <v>1931486.3764185347</v>
      </c>
      <c r="G114" s="66">
        <v>6409199.5699193357</v>
      </c>
      <c r="H114" s="66">
        <v>27656031.379070226</v>
      </c>
      <c r="I114" s="66">
        <v>131160.078744197</v>
      </c>
      <c r="J114" s="66">
        <v>-5409205.516788709</v>
      </c>
      <c r="K114" s="66">
        <v>562231.0130635869</v>
      </c>
      <c r="L114" s="67">
        <f>E114+F114+G114+H114-I114-J114+Taulukko13[[#This Row],[Jälkikäteistarkistuksesta aiheutuva valtionosuuden lisäsiirto]]</f>
        <v>70530688.695551842</v>
      </c>
      <c r="M114" s="71">
        <f>Taulukko13[[#This Row],[Siirtyvät kustannukset (TP21+TP22)]]-Taulukko13[[#This Row],[Siirtyvät tulot ml. verokust. alenema ja tasauksen neutralisointi ]]</f>
        <v>-1057395.7241914123</v>
      </c>
      <c r="N114" s="66">
        <f>Taulukko13[[#This Row],[Siirtyvien kustannusten ja tulojen erotus]]*$N$3</f>
        <v>634437.43451484723</v>
      </c>
      <c r="O114" s="66">
        <f>$O$3*Taulukko13[[#This Row],[Asukasluku 31.12.2022]]</f>
        <v>3.9056029014951589E-8</v>
      </c>
      <c r="P114" s="153">
        <f>Taulukko13[[#This Row],[Muutoksen rajaus (omavastuu 40 %)]]+Taulukko13[[#This Row],[Neutralisointi]]</f>
        <v>634437.43451488623</v>
      </c>
    </row>
    <row r="115" spans="1:16" x14ac:dyDescent="0.2">
      <c r="A115">
        <v>309</v>
      </c>
      <c r="B115" t="s">
        <v>117</v>
      </c>
      <c r="C115" s="66">
        <v>6457</v>
      </c>
      <c r="D115" s="67">
        <v>33378654.676587258</v>
      </c>
      <c r="E115" s="66">
        <v>13137534.201319547</v>
      </c>
      <c r="F115" s="66">
        <v>503025.92743901291</v>
      </c>
      <c r="G115" s="66">
        <v>2899682.5381642901</v>
      </c>
      <c r="H115" s="66">
        <v>11148995.741558291</v>
      </c>
      <c r="I115" s="66">
        <v>51652.865653160981</v>
      </c>
      <c r="J115" s="66">
        <v>-3316150.2418696973</v>
      </c>
      <c r="K115" s="66">
        <v>239688.73969045165</v>
      </c>
      <c r="L115" s="67">
        <f>E115+F115+G115+H115-I115-J115+Taulukko13[[#This Row],[Jälkikäteistarkistuksesta aiheutuva valtionosuuden lisäsiirto]]</f>
        <v>31193424.524388134</v>
      </c>
      <c r="M115" s="71">
        <f>Taulukko13[[#This Row],[Siirtyvät kustannukset (TP21+TP22)]]-Taulukko13[[#This Row],[Siirtyvät tulot ml. verokust. alenema ja tasauksen neutralisointi ]]</f>
        <v>2185230.1521991231</v>
      </c>
      <c r="N115" s="66">
        <f>Taulukko13[[#This Row],[Siirtyvien kustannusten ja tulojen erotus]]*$N$3</f>
        <v>-1311138.0913194735</v>
      </c>
      <c r="O115" s="66">
        <f>$O$3*Taulukko13[[#This Row],[Asukasluku 31.12.2022]]</f>
        <v>1.6650256130301231E-8</v>
      </c>
      <c r="P115" s="153">
        <f>Taulukko13[[#This Row],[Muutoksen rajaus (omavastuu 40 %)]]+Taulukko13[[#This Row],[Neutralisointi]]</f>
        <v>-1311138.0913194567</v>
      </c>
    </row>
    <row r="116" spans="1:16" x14ac:dyDescent="0.2">
      <c r="A116">
        <v>312</v>
      </c>
      <c r="B116" t="s">
        <v>118</v>
      </c>
      <c r="C116" s="66">
        <v>1196</v>
      </c>
      <c r="D116" s="67">
        <v>6592242.2909840085</v>
      </c>
      <c r="E116" s="66">
        <v>2733474.7618296184</v>
      </c>
      <c r="F116" s="66">
        <v>411534.41760715481</v>
      </c>
      <c r="G116" s="66">
        <v>662771.40060601092</v>
      </c>
      <c r="H116" s="66">
        <v>1914669.1769777487</v>
      </c>
      <c r="I116" s="66">
        <v>10311.951450681943</v>
      </c>
      <c r="J116" s="66">
        <v>-681896.16920608166</v>
      </c>
      <c r="K116" s="66">
        <v>44396.427546814339</v>
      </c>
      <c r="L116" s="67">
        <f>E116+F116+G116+H116-I116-J116+Taulukko13[[#This Row],[Jälkikäteistarkistuksesta aiheutuva valtionosuuden lisäsiirto]]</f>
        <v>6438430.4023227468</v>
      </c>
      <c r="M116" s="71">
        <f>Taulukko13[[#This Row],[Siirtyvät kustannukset (TP21+TP22)]]-Taulukko13[[#This Row],[Siirtyvät tulot ml. verokust. alenema ja tasauksen neutralisointi ]]</f>
        <v>153811.88866126165</v>
      </c>
      <c r="N116" s="66">
        <f>Taulukko13[[#This Row],[Siirtyvien kustannusten ja tulojen erotus]]*$N$3</f>
        <v>-92287.133196756971</v>
      </c>
      <c r="O116" s="66">
        <f>$O$3*Taulukko13[[#This Row],[Asukasluku 31.12.2022]]</f>
        <v>3.0840493002695171E-9</v>
      </c>
      <c r="P116" s="153">
        <f>Taulukko13[[#This Row],[Muutoksen rajaus (omavastuu 40 %)]]+Taulukko13[[#This Row],[Neutralisointi]]</f>
        <v>-92287.133196753886</v>
      </c>
    </row>
    <row r="117" spans="1:16" x14ac:dyDescent="0.2">
      <c r="A117">
        <v>316</v>
      </c>
      <c r="B117" t="s">
        <v>119</v>
      </c>
      <c r="C117" s="66">
        <v>4198</v>
      </c>
      <c r="D117" s="67">
        <v>17107652.740247268</v>
      </c>
      <c r="E117" s="66">
        <v>4599677.7496491857</v>
      </c>
      <c r="F117" s="66">
        <v>279074.9189823186</v>
      </c>
      <c r="G117" s="66">
        <v>1932229.8313717931</v>
      </c>
      <c r="H117" s="66">
        <v>8769691.5008783545</v>
      </c>
      <c r="I117" s="66">
        <v>40112.757209806892</v>
      </c>
      <c r="J117" s="66">
        <v>-1154744.7237405446</v>
      </c>
      <c r="K117" s="66">
        <v>155832.94551967105</v>
      </c>
      <c r="L117" s="67">
        <f>E117+F117+G117+H117-I117-J117+Taulukko13[[#This Row],[Jälkikäteistarkistuksesta aiheutuva valtionosuuden lisäsiirto]]</f>
        <v>16851138.912932061</v>
      </c>
      <c r="M117" s="71">
        <f>Taulukko13[[#This Row],[Siirtyvät kustannukset (TP21+TP22)]]-Taulukko13[[#This Row],[Siirtyvät tulot ml. verokust. alenema ja tasauksen neutralisointi ]]</f>
        <v>256513.82731520757</v>
      </c>
      <c r="N117" s="66">
        <f>Taulukko13[[#This Row],[Siirtyvien kustannusten ja tulojen erotus]]*$N$3</f>
        <v>-153908.2963891245</v>
      </c>
      <c r="O117" s="66">
        <f>$O$3*Taulukko13[[#This Row],[Asukasluku 31.12.2022]]</f>
        <v>1.0825116189407552E-8</v>
      </c>
      <c r="P117" s="153">
        <f>Taulukko13[[#This Row],[Muutoksen rajaus (omavastuu 40 %)]]+Taulukko13[[#This Row],[Neutralisointi]]</f>
        <v>-153908.29638911368</v>
      </c>
    </row>
    <row r="118" spans="1:16" x14ac:dyDescent="0.2">
      <c r="A118">
        <v>317</v>
      </c>
      <c r="B118" t="s">
        <v>120</v>
      </c>
      <c r="C118" s="66">
        <v>2474</v>
      </c>
      <c r="D118" s="67">
        <v>11883600.102019096</v>
      </c>
      <c r="E118" s="66">
        <v>5751145.468717441</v>
      </c>
      <c r="F118" s="66">
        <v>386168.93168811861</v>
      </c>
      <c r="G118" s="66">
        <v>1328979.1144180452</v>
      </c>
      <c r="H118" s="66">
        <v>3612207.6400362756</v>
      </c>
      <c r="I118" s="66">
        <v>17724.615844093165</v>
      </c>
      <c r="J118" s="66">
        <v>-1722421.443727924</v>
      </c>
      <c r="K118" s="66">
        <v>91836.757316738018</v>
      </c>
      <c r="L118" s="67">
        <f>E118+F118+G118+H118-I118-J118+Taulukko13[[#This Row],[Jälkikäteistarkistuksesta aiheutuva valtionosuuden lisäsiirto]]</f>
        <v>12875034.740060449</v>
      </c>
      <c r="M118" s="71">
        <f>Taulukko13[[#This Row],[Siirtyvät kustannukset (TP21+TP22)]]-Taulukko13[[#This Row],[Siirtyvät tulot ml. verokust. alenema ja tasauksen neutralisointi ]]</f>
        <v>-991434.63804135285</v>
      </c>
      <c r="N118" s="66">
        <f>Taulukko13[[#This Row],[Siirtyvien kustannusten ja tulojen erotus]]*$N$3</f>
        <v>594860.78282481153</v>
      </c>
      <c r="O118" s="66">
        <f>$O$3*Taulukko13[[#This Row],[Asukasluku 31.12.2022]]</f>
        <v>6.3795467967113584E-9</v>
      </c>
      <c r="P118" s="153">
        <f>Taulukko13[[#This Row],[Muutoksen rajaus (omavastuu 40 %)]]+Taulukko13[[#This Row],[Neutralisointi]]</f>
        <v>594860.78282481793</v>
      </c>
    </row>
    <row r="119" spans="1:16" x14ac:dyDescent="0.2">
      <c r="A119">
        <v>320</v>
      </c>
      <c r="B119" t="s">
        <v>121</v>
      </c>
      <c r="C119" s="66">
        <v>6996</v>
      </c>
      <c r="D119" s="67">
        <v>39597431.96380078</v>
      </c>
      <c r="E119" s="66">
        <v>20227946.068837374</v>
      </c>
      <c r="F119" s="66">
        <v>582137.90015949612</v>
      </c>
      <c r="G119" s="66">
        <v>3080375.5090875048</v>
      </c>
      <c r="H119" s="66">
        <v>14290745.325610846</v>
      </c>
      <c r="I119" s="66">
        <v>65930.793896470292</v>
      </c>
      <c r="J119" s="66">
        <v>-1939881.1633837582</v>
      </c>
      <c r="K119" s="66">
        <v>259696.82869357281</v>
      </c>
      <c r="L119" s="67">
        <f>E119+F119+G119+H119-I119-J119+Taulukko13[[#This Row],[Jälkikäteistarkistuksesta aiheutuva valtionosuuden lisäsiirto]]</f>
        <v>40314852.001876086</v>
      </c>
      <c r="M119" s="71">
        <f>Taulukko13[[#This Row],[Siirtyvät kustannukset (TP21+TP22)]]-Taulukko13[[#This Row],[Siirtyvät tulot ml. verokust. alenema ja tasauksen neutralisointi ]]</f>
        <v>-717420.03807530552</v>
      </c>
      <c r="N119" s="66">
        <f>Taulukko13[[#This Row],[Siirtyvien kustannusten ja tulojen erotus]]*$N$3</f>
        <v>430452.02284518321</v>
      </c>
      <c r="O119" s="66">
        <f>$O$3*Taulukko13[[#This Row],[Asukasluku 31.12.2022]]</f>
        <v>1.8040141224653463E-8</v>
      </c>
      <c r="P119" s="153">
        <f>Taulukko13[[#This Row],[Muutoksen rajaus (omavastuu 40 %)]]+Taulukko13[[#This Row],[Neutralisointi]]</f>
        <v>430452.02284520125</v>
      </c>
    </row>
    <row r="120" spans="1:16" x14ac:dyDescent="0.2">
      <c r="A120">
        <v>322</v>
      </c>
      <c r="B120" t="s">
        <v>122</v>
      </c>
      <c r="C120" s="66">
        <v>6549</v>
      </c>
      <c r="D120" s="67">
        <v>29303507.716664683</v>
      </c>
      <c r="E120" s="66">
        <v>12171788.81652211</v>
      </c>
      <c r="F120" s="66">
        <v>537732.2530902205</v>
      </c>
      <c r="G120" s="66">
        <v>2890952.6815149649</v>
      </c>
      <c r="H120" s="66">
        <v>12884739.122927586</v>
      </c>
      <c r="I120" s="66">
        <v>59501.186181582867</v>
      </c>
      <c r="J120" s="66">
        <v>-2441533.6944576115</v>
      </c>
      <c r="K120" s="66">
        <v>243103.84950174505</v>
      </c>
      <c r="L120" s="67">
        <f>E120+F120+G120+H120-I120-J120+Taulukko13[[#This Row],[Jälkikäteistarkistuksesta aiheutuva valtionosuuden lisäsiirto]]</f>
        <v>31110349.231832657</v>
      </c>
      <c r="M120" s="71">
        <f>Taulukko13[[#This Row],[Siirtyvät kustannukset (TP21+TP22)]]-Taulukko13[[#This Row],[Siirtyvät tulot ml. verokust. alenema ja tasauksen neutralisointi ]]</f>
        <v>-1806841.5151679739</v>
      </c>
      <c r="N120" s="66">
        <f>Taulukko13[[#This Row],[Siirtyvien kustannusten ja tulojen erotus]]*$N$3</f>
        <v>1084104.9091007842</v>
      </c>
      <c r="O120" s="66">
        <f>$O$3*Taulukko13[[#This Row],[Asukasluku 31.12.2022]]</f>
        <v>1.6887490691860424E-8</v>
      </c>
      <c r="P120" s="153">
        <f>Taulukko13[[#This Row],[Muutoksen rajaus (omavastuu 40 %)]]+Taulukko13[[#This Row],[Neutralisointi]]</f>
        <v>1084104.9091008012</v>
      </c>
    </row>
    <row r="121" spans="1:16" x14ac:dyDescent="0.2">
      <c r="A121">
        <v>398</v>
      </c>
      <c r="B121" t="s">
        <v>123</v>
      </c>
      <c r="C121" s="66">
        <v>120175</v>
      </c>
      <c r="D121" s="67">
        <v>458738407.52204651</v>
      </c>
      <c r="E121" s="66">
        <v>134157875.23053178</v>
      </c>
      <c r="F121" s="66">
        <v>14470417.861380909</v>
      </c>
      <c r="G121" s="66">
        <v>41800784.068365447</v>
      </c>
      <c r="H121" s="66">
        <v>273902185.67475545</v>
      </c>
      <c r="I121" s="66">
        <v>1278342.2286397188</v>
      </c>
      <c r="J121" s="66">
        <v>-8124785.7284322605</v>
      </c>
      <c r="K121" s="66">
        <v>4460987.1910020178</v>
      </c>
      <c r="L121" s="67">
        <f>E121+F121+G121+H121-I121-J121+Taulukko13[[#This Row],[Jälkikäteistarkistuksesta aiheutuva valtionosuuden lisäsiirto]]</f>
        <v>475638693.52582812</v>
      </c>
      <c r="M121" s="71">
        <f>Taulukko13[[#This Row],[Siirtyvät kustannukset (TP21+TP22)]]-Taulukko13[[#This Row],[Siirtyvät tulot ml. verokust. alenema ja tasauksen neutralisointi ]]</f>
        <v>-16900286.003781617</v>
      </c>
      <c r="N121" s="66">
        <f>Taulukko13[[#This Row],[Siirtyvien kustannusten ja tulojen erotus]]*$N$3</f>
        <v>10140171.602268968</v>
      </c>
      <c r="O121" s="66">
        <f>$O$3*Taulukko13[[#This Row],[Asukasluku 31.12.2022]]</f>
        <v>3.0988764603669666E-7</v>
      </c>
      <c r="P121" s="153">
        <f>Taulukko13[[#This Row],[Muutoksen rajaus (omavastuu 40 %)]]+Taulukko13[[#This Row],[Neutralisointi]]</f>
        <v>10140171.602269277</v>
      </c>
    </row>
    <row r="122" spans="1:16" x14ac:dyDescent="0.2">
      <c r="A122">
        <v>399</v>
      </c>
      <c r="B122" t="s">
        <v>124</v>
      </c>
      <c r="C122" s="66">
        <v>7817</v>
      </c>
      <c r="D122" s="67">
        <v>33063556.134029169</v>
      </c>
      <c r="E122" s="66">
        <v>7716821.5605511125</v>
      </c>
      <c r="F122" s="66">
        <v>440000.62203816418</v>
      </c>
      <c r="G122" s="66">
        <v>3112742.5582437105</v>
      </c>
      <c r="H122" s="66">
        <v>17999806.919123672</v>
      </c>
      <c r="I122" s="66">
        <v>81742.802120598877</v>
      </c>
      <c r="J122" s="66">
        <v>-1196098.8525337006</v>
      </c>
      <c r="K122" s="66">
        <v>290172.97168348468</v>
      </c>
      <c r="L122" s="67">
        <f>E122+F122+G122+H122-I122-J122+Taulukko13[[#This Row],[Jälkikäteistarkistuksesta aiheutuva valtionosuuden lisäsiirto]]</f>
        <v>30673900.682053246</v>
      </c>
      <c r="M122" s="71">
        <f>Taulukko13[[#This Row],[Siirtyvät kustannukset (TP21+TP22)]]-Taulukko13[[#This Row],[Siirtyvät tulot ml. verokust. alenema ja tasauksen neutralisointi ]]</f>
        <v>2389655.451975923</v>
      </c>
      <c r="N122" s="66">
        <f>Taulukko13[[#This Row],[Siirtyvien kustannusten ja tulojen erotus]]*$N$3</f>
        <v>-1433793.2711855534</v>
      </c>
      <c r="O122" s="66">
        <f>$O$3*Taulukko13[[#This Row],[Asukasluku 31.12.2022]]</f>
        <v>2.0157201822915396E-8</v>
      </c>
      <c r="P122" s="153">
        <f>Taulukko13[[#This Row],[Muutoksen rajaus (omavastuu 40 %)]]+Taulukko13[[#This Row],[Neutralisointi]]</f>
        <v>-1433793.2711855331</v>
      </c>
    </row>
    <row r="123" spans="1:16" x14ac:dyDescent="0.2">
      <c r="A123">
        <v>400</v>
      </c>
      <c r="B123" t="s">
        <v>125</v>
      </c>
      <c r="C123" s="66">
        <v>8366</v>
      </c>
      <c r="D123" s="67">
        <v>32173474.714040115</v>
      </c>
      <c r="E123" s="66">
        <v>10630792.484258017</v>
      </c>
      <c r="F123" s="66">
        <v>1062055.422283832</v>
      </c>
      <c r="G123" s="66">
        <v>3818876.8850586736</v>
      </c>
      <c r="H123" s="66">
        <v>16596798.838291975</v>
      </c>
      <c r="I123" s="66">
        <v>78280.872849489271</v>
      </c>
      <c r="J123" s="66">
        <v>-2460143.1360710091</v>
      </c>
      <c r="K123" s="66">
        <v>310552.26827478991</v>
      </c>
      <c r="L123" s="67">
        <f>E123+F123+G123+H123-I123-J123+Taulukko13[[#This Row],[Jälkikäteistarkistuksesta aiheutuva valtionosuuden lisäsiirto]]</f>
        <v>34800938.161388807</v>
      </c>
      <c r="M123" s="71">
        <f>Taulukko13[[#This Row],[Siirtyvät kustannukset (TP21+TP22)]]-Taulukko13[[#This Row],[Siirtyvät tulot ml. verokust. alenema ja tasauksen neutralisointi ]]</f>
        <v>-2627463.4473486915</v>
      </c>
      <c r="N123" s="66">
        <f>Taulukko13[[#This Row],[Siirtyvien kustannusten ja tulojen erotus]]*$N$3</f>
        <v>1576478.0684092145</v>
      </c>
      <c r="O123" s="66">
        <f>$O$3*Taulukko13[[#This Row],[Asukasluku 31.12.2022]]</f>
        <v>2.1572873282654497E-8</v>
      </c>
      <c r="P123" s="153">
        <f>Taulukko13[[#This Row],[Muutoksen rajaus (omavastuu 40 %)]]+Taulukko13[[#This Row],[Neutralisointi]]</f>
        <v>1576478.0684092361</v>
      </c>
    </row>
    <row r="124" spans="1:16" x14ac:dyDescent="0.2">
      <c r="A124">
        <v>402</v>
      </c>
      <c r="B124" t="s">
        <v>126</v>
      </c>
      <c r="C124" s="66">
        <v>9099</v>
      </c>
      <c r="D124" s="67">
        <v>45857745.149404943</v>
      </c>
      <c r="E124" s="66">
        <v>16856278.638137858</v>
      </c>
      <c r="F124" s="66">
        <v>809702.95015814924</v>
      </c>
      <c r="G124" s="66">
        <v>4338912.9435718935</v>
      </c>
      <c r="H124" s="66">
        <v>16196931.120605946</v>
      </c>
      <c r="I124" s="66">
        <v>75389.611333021225</v>
      </c>
      <c r="J124" s="66">
        <v>-4324519.092848693</v>
      </c>
      <c r="K124" s="66">
        <v>337761.78448868199</v>
      </c>
      <c r="L124" s="67">
        <f>E124+F124+G124+H124-I124-J124+Taulukko13[[#This Row],[Jälkikäteistarkistuksesta aiheutuva valtionosuuden lisäsiirto]]</f>
        <v>42788716.918478206</v>
      </c>
      <c r="M124" s="71">
        <f>Taulukko13[[#This Row],[Siirtyvät kustannukset (TP21+TP22)]]-Taulukko13[[#This Row],[Siirtyvät tulot ml. verokust. alenema ja tasauksen neutralisointi ]]</f>
        <v>3069028.2309267372</v>
      </c>
      <c r="N124" s="66">
        <f>Taulukko13[[#This Row],[Siirtyvien kustannusten ja tulojen erotus]]*$N$3</f>
        <v>-1841416.9385560418</v>
      </c>
      <c r="O124" s="66">
        <f>$O$3*Taulukko13[[#This Row],[Asukasluku 31.12.2022]]</f>
        <v>2.3463013865511984E-8</v>
      </c>
      <c r="P124" s="153">
        <f>Taulukko13[[#This Row],[Muutoksen rajaus (omavastuu 40 %)]]+Taulukko13[[#This Row],[Neutralisointi]]</f>
        <v>-1841416.9385560183</v>
      </c>
    </row>
    <row r="125" spans="1:16" x14ac:dyDescent="0.2">
      <c r="A125">
        <v>403</v>
      </c>
      <c r="B125" t="s">
        <v>127</v>
      </c>
      <c r="C125" s="66">
        <v>2820</v>
      </c>
      <c r="D125" s="67">
        <v>14695233.433861051</v>
      </c>
      <c r="E125" s="66">
        <v>7022526.7649018941</v>
      </c>
      <c r="F125" s="66">
        <v>294863.13688171178</v>
      </c>
      <c r="G125" s="66">
        <v>1543242.0307826523</v>
      </c>
      <c r="H125" s="66">
        <v>4652309.0416472945</v>
      </c>
      <c r="I125" s="66">
        <v>21930.582276595116</v>
      </c>
      <c r="J125" s="66">
        <v>-1538239.3083666496</v>
      </c>
      <c r="K125" s="66">
        <v>104680.53986790671</v>
      </c>
      <c r="L125" s="67">
        <f>E125+F125+G125+H125-I125-J125+Taulukko13[[#This Row],[Jälkikäteistarkistuksesta aiheutuva valtionosuuden lisäsiirto]]</f>
        <v>15133930.240171513</v>
      </c>
      <c r="M125" s="71">
        <f>Taulukko13[[#This Row],[Siirtyvät kustannukset (TP21+TP22)]]-Taulukko13[[#This Row],[Siirtyvät tulot ml. verokust. alenema ja tasauksen neutralisointi ]]</f>
        <v>-438696.80631046183</v>
      </c>
      <c r="N125" s="66">
        <f>Taulukko13[[#This Row],[Siirtyvien kustannusten ja tulojen erotus]]*$N$3</f>
        <v>263218.08378627704</v>
      </c>
      <c r="O125" s="66">
        <f>$O$3*Taulukko13[[#This Row],[Asukasluku 31.12.2022]]</f>
        <v>7.2717550390970219E-9</v>
      </c>
      <c r="P125" s="153">
        <f>Taulukko13[[#This Row],[Muutoksen rajaus (omavastuu 40 %)]]+Taulukko13[[#This Row],[Neutralisointi]]</f>
        <v>263218.08378628432</v>
      </c>
    </row>
    <row r="126" spans="1:16" x14ac:dyDescent="0.2">
      <c r="A126">
        <v>405</v>
      </c>
      <c r="B126" t="s">
        <v>128</v>
      </c>
      <c r="C126" s="66">
        <v>72650</v>
      </c>
      <c r="D126" s="67">
        <v>282756348.25353879</v>
      </c>
      <c r="E126" s="66">
        <v>75601349.938958585</v>
      </c>
      <c r="F126" s="66">
        <v>10099211.310162015</v>
      </c>
      <c r="G126" s="66">
        <v>26440499.122917853</v>
      </c>
      <c r="H126" s="66">
        <v>162524706.23392707</v>
      </c>
      <c r="I126" s="66">
        <v>765233.73151214444</v>
      </c>
      <c r="J126" s="66">
        <v>-3599838.2915487299</v>
      </c>
      <c r="K126" s="66">
        <v>2696823.1281572422</v>
      </c>
      <c r="L126" s="67">
        <f>E126+F126+G126+H126-I126-J126+Taulukko13[[#This Row],[Jälkikäteistarkistuksesta aiheutuva valtionosuuden lisäsiirto]]</f>
        <v>280197194.29415935</v>
      </c>
      <c r="M126" s="71">
        <f>Taulukko13[[#This Row],[Siirtyvät kustannukset (TP21+TP22)]]-Taulukko13[[#This Row],[Siirtyvät tulot ml. verokust. alenema ja tasauksen neutralisointi ]]</f>
        <v>2559153.9593794346</v>
      </c>
      <c r="N126" s="66">
        <f>Taulukko13[[#This Row],[Siirtyvien kustannusten ja tulojen erotus]]*$N$3</f>
        <v>-1535492.3756276604</v>
      </c>
      <c r="O126" s="66">
        <f>$O$3*Taulukko13[[#This Row],[Asukasluku 31.12.2022]]</f>
        <v>1.8733794453560235E-7</v>
      </c>
      <c r="P126" s="153">
        <f>Taulukko13[[#This Row],[Muutoksen rajaus (omavastuu 40 %)]]+Taulukko13[[#This Row],[Neutralisointi]]</f>
        <v>-1535492.375627473</v>
      </c>
    </row>
    <row r="127" spans="1:16" x14ac:dyDescent="0.2">
      <c r="A127">
        <v>407</v>
      </c>
      <c r="B127" t="s">
        <v>129</v>
      </c>
      <c r="C127" s="66">
        <v>2518</v>
      </c>
      <c r="D127" s="67">
        <v>11227298.57514815</v>
      </c>
      <c r="E127" s="66">
        <v>4228573.4647889426</v>
      </c>
      <c r="F127" s="66">
        <v>269728.36941063846</v>
      </c>
      <c r="G127" s="66">
        <v>1339222.1303904222</v>
      </c>
      <c r="H127" s="66">
        <v>4687423.3794034058</v>
      </c>
      <c r="I127" s="66">
        <v>21974.821243690491</v>
      </c>
      <c r="J127" s="66">
        <v>-1009328.8810451214</v>
      </c>
      <c r="K127" s="66">
        <v>93470.070704747908</v>
      </c>
      <c r="L127" s="67">
        <f>E127+F127+G127+H127-I127-J127+Taulukko13[[#This Row],[Jälkikäteistarkistuksesta aiheutuva valtionosuuden lisäsiirto]]</f>
        <v>11605771.474499589</v>
      </c>
      <c r="M127" s="71">
        <f>Taulukko13[[#This Row],[Siirtyvät kustannukset (TP21+TP22)]]-Taulukko13[[#This Row],[Siirtyvät tulot ml. verokust. alenema ja tasauksen neutralisointi ]]</f>
        <v>-378472.89935143851</v>
      </c>
      <c r="N127" s="66">
        <f>Taulukko13[[#This Row],[Siirtyvien kustannusten ja tulojen erotus]]*$N$3</f>
        <v>227083.73961086306</v>
      </c>
      <c r="O127" s="66">
        <f>$O$3*Taulukko13[[#This Row],[Asukasluku 31.12.2022]]</f>
        <v>6.4930068044135813E-9</v>
      </c>
      <c r="P127" s="153">
        <f>Taulukko13[[#This Row],[Muutoksen rajaus (omavastuu 40 %)]]+Taulukko13[[#This Row],[Neutralisointi]]</f>
        <v>227083.73961086955</v>
      </c>
    </row>
    <row r="128" spans="1:16" x14ac:dyDescent="0.2">
      <c r="A128">
        <v>408</v>
      </c>
      <c r="B128" t="s">
        <v>130</v>
      </c>
      <c r="C128" s="66">
        <v>14099</v>
      </c>
      <c r="D128" s="67">
        <v>58609366.335620254</v>
      </c>
      <c r="E128" s="66">
        <v>19224839.529169314</v>
      </c>
      <c r="F128" s="66">
        <v>1271672.1421901681</v>
      </c>
      <c r="G128" s="66">
        <v>5945147.5387029564</v>
      </c>
      <c r="H128" s="66">
        <v>28298854.817607343</v>
      </c>
      <c r="I128" s="66">
        <v>131084.75934365764</v>
      </c>
      <c r="J128" s="66">
        <v>-4586111.3690448394</v>
      </c>
      <c r="K128" s="66">
        <v>523365.57858071517</v>
      </c>
      <c r="L128" s="67">
        <f>E128+F128+G128+H128-I128-J128+Taulukko13[[#This Row],[Jälkikäteistarkistuksesta aiheutuva valtionosuuden lisäsiirto]]</f>
        <v>59718906.215951689</v>
      </c>
      <c r="M128" s="71">
        <f>Taulukko13[[#This Row],[Siirtyvät kustannukset (TP21+TP22)]]-Taulukko13[[#This Row],[Siirtyvät tulot ml. verokust. alenema ja tasauksen neutralisointi ]]</f>
        <v>-1109539.8803314343</v>
      </c>
      <c r="N128" s="66">
        <f>Taulukko13[[#This Row],[Siirtyvien kustannusten ja tulojen erotus]]*$N$3</f>
        <v>665723.92819886049</v>
      </c>
      <c r="O128" s="66">
        <f>$O$3*Taulukko13[[#This Row],[Asukasluku 31.12.2022]]</f>
        <v>3.6356196558946422E-8</v>
      </c>
      <c r="P128" s="153">
        <f>Taulukko13[[#This Row],[Muutoksen rajaus (omavastuu 40 %)]]+Taulukko13[[#This Row],[Neutralisointi]]</f>
        <v>665723.92819889681</v>
      </c>
    </row>
    <row r="129" spans="1:16" x14ac:dyDescent="0.2">
      <c r="A129">
        <v>410</v>
      </c>
      <c r="B129" t="s">
        <v>131</v>
      </c>
      <c r="C129" s="66">
        <v>18775</v>
      </c>
      <c r="D129" s="67">
        <v>71591743.571875826</v>
      </c>
      <c r="E129" s="66">
        <v>13550076.702970933</v>
      </c>
      <c r="F129" s="66">
        <v>1319730.5853484147</v>
      </c>
      <c r="G129" s="66">
        <v>6348411.1591414902</v>
      </c>
      <c r="H129" s="66">
        <v>39210241.397060961</v>
      </c>
      <c r="I129" s="66">
        <v>179667.46520081969</v>
      </c>
      <c r="J129" s="66">
        <v>-4645550.6137756491</v>
      </c>
      <c r="K129" s="66">
        <v>696942.2468155846</v>
      </c>
      <c r="L129" s="67">
        <f>E129+F129+G129+H129-I129-J129+Taulukko13[[#This Row],[Jälkikäteistarkistuksesta aiheutuva valtionosuuden lisäsiirto]]</f>
        <v>65591285.239912212</v>
      </c>
      <c r="M129" s="71">
        <f>Taulukko13[[#This Row],[Siirtyvät kustannukset (TP21+TP22)]]-Taulukko13[[#This Row],[Siirtyvät tulot ml. verokust. alenema ja tasauksen neutralisointi ]]</f>
        <v>6000458.3319636136</v>
      </c>
      <c r="N129" s="66">
        <f>Taulukko13[[#This Row],[Siirtyvien kustannusten ja tulojen erotus]]*$N$3</f>
        <v>-3600274.9991781674</v>
      </c>
      <c r="O129" s="66">
        <f>$O$3*Taulukko13[[#This Row],[Asukasluku 31.12.2022]]</f>
        <v>4.8413901013846306E-8</v>
      </c>
      <c r="P129" s="153">
        <f>Taulukko13[[#This Row],[Muutoksen rajaus (omavastuu 40 %)]]+Taulukko13[[#This Row],[Neutralisointi]]</f>
        <v>-3600274.999178119</v>
      </c>
    </row>
    <row r="130" spans="1:16" x14ac:dyDescent="0.2">
      <c r="A130">
        <v>416</v>
      </c>
      <c r="B130" t="s">
        <v>132</v>
      </c>
      <c r="C130" s="66">
        <v>2886</v>
      </c>
      <c r="D130" s="67">
        <v>11937253.15139786</v>
      </c>
      <c r="E130" s="66">
        <v>3150858.0106246877</v>
      </c>
      <c r="F130" s="66">
        <v>176380.53488646162</v>
      </c>
      <c r="G130" s="66">
        <v>1220329.2011442806</v>
      </c>
      <c r="H130" s="66">
        <v>5793351.3317703633</v>
      </c>
      <c r="I130" s="66">
        <v>26463.541422537863</v>
      </c>
      <c r="J130" s="66">
        <v>-836022.01351087401</v>
      </c>
      <c r="K130" s="66">
        <v>107130.50994992154</v>
      </c>
      <c r="L130" s="67">
        <f>E130+F130+G130+H130-I130-J130+Taulukko13[[#This Row],[Jälkikäteistarkistuksesta aiheutuva valtionosuuden lisäsiirto]]</f>
        <v>11257608.060464049</v>
      </c>
      <c r="M130" s="71">
        <f>Taulukko13[[#This Row],[Siirtyvät kustannukset (TP21+TP22)]]-Taulukko13[[#This Row],[Siirtyvät tulot ml. verokust. alenema ja tasauksen neutralisointi ]]</f>
        <v>679645.09093381092</v>
      </c>
      <c r="N130" s="66">
        <f>Taulukko13[[#This Row],[Siirtyvien kustannusten ja tulojen erotus]]*$N$3</f>
        <v>-407787.05456028646</v>
      </c>
      <c r="O130" s="66">
        <f>$O$3*Taulukko13[[#This Row],[Asukasluku 31.12.2022]]</f>
        <v>7.4419450506503563E-9</v>
      </c>
      <c r="P130" s="153">
        <f>Taulukko13[[#This Row],[Muutoksen rajaus (omavastuu 40 %)]]+Taulukko13[[#This Row],[Neutralisointi]]</f>
        <v>-407787.05456027901</v>
      </c>
    </row>
    <row r="131" spans="1:16" x14ac:dyDescent="0.2">
      <c r="A131">
        <v>418</v>
      </c>
      <c r="B131" t="s">
        <v>133</v>
      </c>
      <c r="C131" s="66">
        <v>24580</v>
      </c>
      <c r="D131" s="67">
        <v>75734694.987307474</v>
      </c>
      <c r="E131" s="66">
        <v>6320503.8022799455</v>
      </c>
      <c r="F131" s="66">
        <v>2249325.1327160839</v>
      </c>
      <c r="G131" s="66">
        <v>6618214.880843278</v>
      </c>
      <c r="H131" s="66">
        <v>63195682.705665872</v>
      </c>
      <c r="I131" s="66">
        <v>290114.65079406323</v>
      </c>
      <c r="J131" s="66">
        <v>2858141.4237336447</v>
      </c>
      <c r="K131" s="66">
        <v>912428.25175643514</v>
      </c>
      <c r="L131" s="67">
        <f>E131+F131+G131+H131-I131-J131+Taulukko13[[#This Row],[Jälkikäteistarkistuksesta aiheutuva valtionosuuden lisäsiirto]]</f>
        <v>76147898.698733896</v>
      </c>
      <c r="M131" s="71">
        <f>Taulukko13[[#This Row],[Siirtyvät kustannukset (TP21+TP22)]]-Taulukko13[[#This Row],[Siirtyvät tulot ml. verokust. alenema ja tasauksen neutralisointi ]]</f>
        <v>-413203.711426422</v>
      </c>
      <c r="N131" s="66">
        <f>Taulukko13[[#This Row],[Siirtyvien kustannusten ja tulojen erotus]]*$N$3</f>
        <v>247922.22685585314</v>
      </c>
      <c r="O131" s="66">
        <f>$O$3*Taulukko13[[#This Row],[Asukasluku 31.12.2022]]</f>
        <v>6.3382886120923683E-8</v>
      </c>
      <c r="P131" s="153">
        <f>Taulukko13[[#This Row],[Muutoksen rajaus (omavastuu 40 %)]]+Taulukko13[[#This Row],[Neutralisointi]]</f>
        <v>247922.22685591652</v>
      </c>
    </row>
    <row r="132" spans="1:16" x14ac:dyDescent="0.2">
      <c r="A132">
        <v>420</v>
      </c>
      <c r="B132" t="s">
        <v>134</v>
      </c>
      <c r="C132" s="66">
        <v>9177</v>
      </c>
      <c r="D132" s="67">
        <v>44238703.289272897</v>
      </c>
      <c r="E132" s="66">
        <v>19177467.993225992</v>
      </c>
      <c r="F132" s="66">
        <v>1219267.4926831187</v>
      </c>
      <c r="G132" s="66">
        <v>4021767.6384674548</v>
      </c>
      <c r="H132" s="66">
        <v>18966599.146657754</v>
      </c>
      <c r="I132" s="66">
        <v>89483.000223790572</v>
      </c>
      <c r="J132" s="66">
        <v>-2041035.815467865</v>
      </c>
      <c r="K132" s="66">
        <v>340657.2036765177</v>
      </c>
      <c r="L132" s="67">
        <f>E132+F132+G132+H132-I132-J132+Taulukko13[[#This Row],[Jälkikäteistarkistuksesta aiheutuva valtionosuuden lisäsiirto]]</f>
        <v>45677312.289954901</v>
      </c>
      <c r="M132" s="71">
        <f>Taulukko13[[#This Row],[Siirtyvät kustannukset (TP21+TP22)]]-Taulukko13[[#This Row],[Siirtyvät tulot ml. verokust. alenema ja tasauksen neutralisointi ]]</f>
        <v>-1438609.0006820038</v>
      </c>
      <c r="N132" s="66">
        <f>Taulukko13[[#This Row],[Siirtyvien kustannusten ja tulojen erotus]]*$N$3</f>
        <v>863165.40040920209</v>
      </c>
      <c r="O132" s="66">
        <f>$O$3*Taulukko13[[#This Row],[Asukasluku 31.12.2022]]</f>
        <v>2.3664147515529563E-8</v>
      </c>
      <c r="P132" s="153">
        <f>Taulukko13[[#This Row],[Muutoksen rajaus (omavastuu 40 %)]]+Taulukko13[[#This Row],[Neutralisointi]]</f>
        <v>863165.40040922572</v>
      </c>
    </row>
    <row r="133" spans="1:16" x14ac:dyDescent="0.2">
      <c r="A133">
        <v>421</v>
      </c>
      <c r="B133" t="s">
        <v>135</v>
      </c>
      <c r="C133" s="66">
        <v>695</v>
      </c>
      <c r="D133" s="67">
        <v>2908052.7000630279</v>
      </c>
      <c r="E133" s="66">
        <v>1456739.9883263838</v>
      </c>
      <c r="F133" s="66">
        <v>190896.7365089886</v>
      </c>
      <c r="G133" s="66">
        <v>393114.78884029313</v>
      </c>
      <c r="H133" s="66">
        <v>1109301.8209083257</v>
      </c>
      <c r="I133" s="66">
        <v>5763.7192340107886</v>
      </c>
      <c r="J133" s="66">
        <v>-298998.79983878625</v>
      </c>
      <c r="K133" s="66">
        <v>25798.92737879261</v>
      </c>
      <c r="L133" s="67">
        <f>E133+F133+G133+H133-I133-J133+Taulukko13[[#This Row],[Jälkikäteistarkistuksesta aiheutuva valtionosuuden lisäsiirto]]</f>
        <v>3469087.3425675598</v>
      </c>
      <c r="M133" s="71">
        <f>Taulukko13[[#This Row],[Siirtyvät kustannukset (TP21+TP22)]]-Taulukko13[[#This Row],[Siirtyvät tulot ml. verokust. alenema ja tasauksen neutralisointi ]]</f>
        <v>-561034.64250453189</v>
      </c>
      <c r="N133" s="66">
        <f>Taulukko13[[#This Row],[Siirtyvien kustannusten ja tulojen erotus]]*$N$3</f>
        <v>336620.78550271905</v>
      </c>
      <c r="O133" s="66">
        <f>$O$3*Taulukko13[[#This Row],[Asukasluku 31.12.2022]]</f>
        <v>1.7921523943873866E-9</v>
      </c>
      <c r="P133" s="153">
        <f>Taulukko13[[#This Row],[Muutoksen rajaus (omavastuu 40 %)]]+Taulukko13[[#This Row],[Neutralisointi]]</f>
        <v>336620.78550272086</v>
      </c>
    </row>
    <row r="134" spans="1:16" x14ac:dyDescent="0.2">
      <c r="A134">
        <v>422</v>
      </c>
      <c r="B134" t="s">
        <v>136</v>
      </c>
      <c r="C134" s="66">
        <v>10372</v>
      </c>
      <c r="D134" s="67">
        <v>58312676.81984508</v>
      </c>
      <c r="E134" s="66">
        <v>28220664.979477748</v>
      </c>
      <c r="F134" s="66">
        <v>1853458.6340384474</v>
      </c>
      <c r="G134" s="66">
        <v>4787497.3763381373</v>
      </c>
      <c r="H134" s="66">
        <v>19133946.082947779</v>
      </c>
      <c r="I134" s="66">
        <v>93036.180934968492</v>
      </c>
      <c r="J134" s="66">
        <v>-3482509.1524311709</v>
      </c>
      <c r="K134" s="66">
        <v>385016.51046451362</v>
      </c>
      <c r="L134" s="67">
        <f>E134+F134+G134+H134-I134-J134+Taulukko13[[#This Row],[Jälkikäteistarkistuksesta aiheutuva valtionosuuden lisäsiirto]]</f>
        <v>57770056.554762825</v>
      </c>
      <c r="M134" s="71">
        <f>Taulukko13[[#This Row],[Siirtyvät kustannukset (TP21+TP22)]]-Taulukko13[[#This Row],[Siirtyvät tulot ml. verokust. alenema ja tasauksen neutralisointi ]]</f>
        <v>542620.26508225501</v>
      </c>
      <c r="N134" s="66">
        <f>Taulukko13[[#This Row],[Siirtyvien kustannusten ja tulojen erotus]]*$N$3</f>
        <v>-325572.15904935292</v>
      </c>
      <c r="O134" s="66">
        <f>$O$3*Taulukko13[[#This Row],[Asukasluku 31.12.2022]]</f>
        <v>2.6745618179260392E-8</v>
      </c>
      <c r="P134" s="153">
        <f>Taulukko13[[#This Row],[Muutoksen rajaus (omavastuu 40 %)]]+Taulukko13[[#This Row],[Neutralisointi]]</f>
        <v>-325572.1590493262</v>
      </c>
    </row>
    <row r="135" spans="1:16" x14ac:dyDescent="0.2">
      <c r="A135">
        <v>423</v>
      </c>
      <c r="B135" t="s">
        <v>137</v>
      </c>
      <c r="C135" s="66">
        <v>20497</v>
      </c>
      <c r="D135" s="67">
        <v>64038173.515440419</v>
      </c>
      <c r="E135" s="66">
        <v>10186950.277730154</v>
      </c>
      <c r="F135" s="66">
        <v>1961122.717862336</v>
      </c>
      <c r="G135" s="66">
        <v>5838845.3694879189</v>
      </c>
      <c r="H135" s="66">
        <v>52534120.254397169</v>
      </c>
      <c r="I135" s="66">
        <v>241574.85661668115</v>
      </c>
      <c r="J135" s="66">
        <v>2475439.919952848</v>
      </c>
      <c r="K135" s="66">
        <v>760864.19350088085</v>
      </c>
      <c r="L135" s="67">
        <f>E135+F135+G135+H135-I135-J135+Taulukko13[[#This Row],[Jälkikäteistarkistuksesta aiheutuva valtionosuuden lisäsiirto]]</f>
        <v>68564888.036408916</v>
      </c>
      <c r="M135" s="71">
        <f>Taulukko13[[#This Row],[Siirtyvät kustannukset (TP21+TP22)]]-Taulukko13[[#This Row],[Siirtyvät tulot ml. verokust. alenema ja tasauksen neutralisointi ]]</f>
        <v>-4526714.5209684968</v>
      </c>
      <c r="N135" s="66">
        <f>Taulukko13[[#This Row],[Siirtyvien kustannusten ja tulojen erotus]]*$N$3</f>
        <v>2716028.7125810976</v>
      </c>
      <c r="O135" s="66">
        <f>$O$3*Taulukko13[[#This Row],[Asukasluku 31.12.2022]]</f>
        <v>5.2854313133465124E-8</v>
      </c>
      <c r="P135" s="153">
        <f>Taulukko13[[#This Row],[Muutoksen rajaus (omavastuu 40 %)]]+Taulukko13[[#This Row],[Neutralisointi]]</f>
        <v>2716028.7125811507</v>
      </c>
    </row>
    <row r="136" spans="1:16" x14ac:dyDescent="0.2">
      <c r="A136">
        <v>425</v>
      </c>
      <c r="B136" t="s">
        <v>138</v>
      </c>
      <c r="C136" s="66">
        <v>10258</v>
      </c>
      <c r="D136" s="67">
        <v>29886084.02886124</v>
      </c>
      <c r="E136" s="66">
        <v>1021014.5395303741</v>
      </c>
      <c r="F136" s="66">
        <v>465905.59085711639</v>
      </c>
      <c r="G136" s="66">
        <v>2805162.6092015146</v>
      </c>
      <c r="H136" s="66">
        <v>21050515.004008397</v>
      </c>
      <c r="I136" s="66">
        <v>95381.28351413655</v>
      </c>
      <c r="J136" s="66">
        <v>-3222529.4192461711</v>
      </c>
      <c r="K136" s="66">
        <v>380784.74395921524</v>
      </c>
      <c r="L136" s="67">
        <f>E136+F136+G136+H136-I136-J136+Taulukko13[[#This Row],[Jälkikäteistarkistuksesta aiheutuva valtionosuuden lisäsiirto]]</f>
        <v>28850530.62328865</v>
      </c>
      <c r="M136" s="71">
        <f>Taulukko13[[#This Row],[Siirtyvät kustannukset (TP21+TP22)]]-Taulukko13[[#This Row],[Siirtyvät tulot ml. verokust. alenema ja tasauksen neutralisointi ]]</f>
        <v>1035553.4055725895</v>
      </c>
      <c r="N136" s="66">
        <f>Taulukko13[[#This Row],[Siirtyvien kustannusten ja tulojen erotus]]*$N$3</f>
        <v>-621332.04334355355</v>
      </c>
      <c r="O136" s="66">
        <f>$O$3*Taulukko13[[#This Row],[Asukasluku 31.12.2022]]</f>
        <v>2.6451653613850087E-8</v>
      </c>
      <c r="P136" s="153">
        <f>Taulukko13[[#This Row],[Muutoksen rajaus (omavastuu 40 %)]]+Taulukko13[[#This Row],[Neutralisointi]]</f>
        <v>-621332.04334352713</v>
      </c>
    </row>
    <row r="137" spans="1:16" x14ac:dyDescent="0.2">
      <c r="A137">
        <v>426</v>
      </c>
      <c r="B137" t="s">
        <v>139</v>
      </c>
      <c r="C137" s="66">
        <v>11962</v>
      </c>
      <c r="D137" s="67">
        <v>48348748.178011388</v>
      </c>
      <c r="E137" s="66">
        <v>12270767.167036932</v>
      </c>
      <c r="F137" s="66">
        <v>711228.73171132151</v>
      </c>
      <c r="G137" s="66">
        <v>4912082.183225954</v>
      </c>
      <c r="H137" s="66">
        <v>23126537.320141081</v>
      </c>
      <c r="I137" s="66">
        <v>105671.69906866217</v>
      </c>
      <c r="J137" s="66">
        <v>-4313133.3516194317</v>
      </c>
      <c r="K137" s="66">
        <v>444038.51698578015</v>
      </c>
      <c r="L137" s="67">
        <f>E137+F137+G137+H137-I137-J137+Taulukko13[[#This Row],[Jälkikäteistarkistuksesta aiheutuva valtionosuuden lisäsiirto]]</f>
        <v>45672115.571651831</v>
      </c>
      <c r="M137" s="71">
        <f>Taulukko13[[#This Row],[Siirtyvät kustannukset (TP21+TP22)]]-Taulukko13[[#This Row],[Siirtyvät tulot ml. verokust. alenema ja tasauksen neutralisointi ]]</f>
        <v>2676632.6063595563</v>
      </c>
      <c r="N137" s="66">
        <f>Taulukko13[[#This Row],[Siirtyvien kustannusten ja tulojen erotus]]*$N$3</f>
        <v>-1605979.5638157334</v>
      </c>
      <c r="O137" s="66">
        <f>$O$3*Taulukko13[[#This Row],[Asukasluku 31.12.2022]]</f>
        <v>3.0845650275772545E-8</v>
      </c>
      <c r="P137" s="153">
        <f>Taulukko13[[#This Row],[Muutoksen rajaus (omavastuu 40 %)]]+Taulukko13[[#This Row],[Neutralisointi]]</f>
        <v>-1605979.5638157027</v>
      </c>
    </row>
    <row r="138" spans="1:16" x14ac:dyDescent="0.2">
      <c r="A138">
        <v>430</v>
      </c>
      <c r="B138" t="s">
        <v>140</v>
      </c>
      <c r="C138" s="66">
        <v>15392</v>
      </c>
      <c r="D138" s="67">
        <v>70151868.364930823</v>
      </c>
      <c r="E138" s="66">
        <v>27962492.921022572</v>
      </c>
      <c r="F138" s="66">
        <v>1809489.3239959273</v>
      </c>
      <c r="G138" s="66">
        <v>7179483.3890584987</v>
      </c>
      <c r="H138" s="66">
        <v>29915538.237933435</v>
      </c>
      <c r="I138" s="66">
        <v>140635.55948057049</v>
      </c>
      <c r="J138" s="66">
        <v>-5075514.8195533892</v>
      </c>
      <c r="K138" s="66">
        <v>571362.71973291493</v>
      </c>
      <c r="L138" s="67">
        <f>E138+F138+G138+H138-I138-J138+Taulukko13[[#This Row],[Jälkikäteistarkistuksesta aiheutuva valtionosuuden lisäsiirto]]</f>
        <v>72373245.851816162</v>
      </c>
      <c r="M138" s="71">
        <f>Taulukko13[[#This Row],[Siirtyvät kustannukset (TP21+TP22)]]-Taulukko13[[#This Row],[Siirtyvät tulot ml. verokust. alenema ja tasauksen neutralisointi ]]</f>
        <v>-2221377.486885339</v>
      </c>
      <c r="N138" s="66">
        <f>Taulukko13[[#This Row],[Siirtyvien kustannusten ja tulojen erotus]]*$N$3</f>
        <v>1332826.4921312032</v>
      </c>
      <c r="O138" s="66">
        <f>$O$3*Taulukko13[[#This Row],[Asukasluku 31.12.2022]]</f>
        <v>3.9690373603468567E-8</v>
      </c>
      <c r="P138" s="153">
        <f>Taulukko13[[#This Row],[Muutoksen rajaus (omavastuu 40 %)]]+Taulukko13[[#This Row],[Neutralisointi]]</f>
        <v>1332826.4921312428</v>
      </c>
    </row>
    <row r="139" spans="1:16" x14ac:dyDescent="0.2">
      <c r="A139">
        <v>433</v>
      </c>
      <c r="B139" t="s">
        <v>141</v>
      </c>
      <c r="C139" s="66">
        <v>7749</v>
      </c>
      <c r="D139" s="67">
        <v>30354027.58372882</v>
      </c>
      <c r="E139" s="66">
        <v>7979663.9074920109</v>
      </c>
      <c r="F139" s="66">
        <v>837081.67408762593</v>
      </c>
      <c r="G139" s="66">
        <v>3433473.068434881</v>
      </c>
      <c r="H139" s="66">
        <v>16378818.748433152</v>
      </c>
      <c r="I139" s="66">
        <v>76317.279257101327</v>
      </c>
      <c r="J139" s="66">
        <v>-1688228.8306755221</v>
      </c>
      <c r="K139" s="66">
        <v>287648.76008383301</v>
      </c>
      <c r="L139" s="67">
        <f>E139+F139+G139+H139-I139-J139+Taulukko13[[#This Row],[Jälkikäteistarkistuksesta aiheutuva valtionosuuden lisäsiirto]]</f>
        <v>30528597.709949926</v>
      </c>
      <c r="M139" s="71">
        <f>Taulukko13[[#This Row],[Siirtyvät kustannukset (TP21+TP22)]]-Taulukko13[[#This Row],[Siirtyvät tulot ml. verokust. alenema ja tasauksen neutralisointi ]]</f>
        <v>-174570.12622110546</v>
      </c>
      <c r="N139" s="66">
        <f>Taulukko13[[#This Row],[Siirtyvien kustannusten ja tulojen erotus]]*$N$3</f>
        <v>104742.07573266324</v>
      </c>
      <c r="O139" s="66">
        <f>$O$3*Taulukko13[[#This Row],[Asukasluku 31.12.2022]]</f>
        <v>1.998185453828469E-8</v>
      </c>
      <c r="P139" s="153">
        <f>Taulukko13[[#This Row],[Muutoksen rajaus (omavastuu 40 %)]]+Taulukko13[[#This Row],[Neutralisointi]]</f>
        <v>104742.07573268322</v>
      </c>
    </row>
    <row r="140" spans="1:16" x14ac:dyDescent="0.2">
      <c r="A140">
        <v>434</v>
      </c>
      <c r="B140" t="s">
        <v>142</v>
      </c>
      <c r="C140" s="66">
        <v>14568</v>
      </c>
      <c r="D140" s="67">
        <v>59292179.8681596</v>
      </c>
      <c r="E140" s="66">
        <v>19905928.557801262</v>
      </c>
      <c r="F140" s="66">
        <v>2571458.9931411594</v>
      </c>
      <c r="G140" s="66">
        <v>6070747.6692768224</v>
      </c>
      <c r="H140" s="66">
        <v>32522223.342041556</v>
      </c>
      <c r="I140" s="66">
        <v>155568.64812197775</v>
      </c>
      <c r="J140" s="66">
        <v>-1586717.8059376541</v>
      </c>
      <c r="K140" s="66">
        <v>540775.21446654783</v>
      </c>
      <c r="L140" s="67">
        <f>E140+F140+G140+H140-I140-J140+Taulukko13[[#This Row],[Jälkikäteistarkistuksesta aiheutuva valtionosuuden lisäsiirto]]</f>
        <v>63042282.934543028</v>
      </c>
      <c r="M140" s="71">
        <f>Taulukko13[[#This Row],[Siirtyvät kustannukset (TP21+TP22)]]-Taulukko13[[#This Row],[Siirtyvät tulot ml. verokust. alenema ja tasauksen neutralisointi ]]</f>
        <v>-3750103.0663834289</v>
      </c>
      <c r="N140" s="66">
        <f>Taulukko13[[#This Row],[Siirtyvien kustannusten ja tulojen erotus]]*$N$3</f>
        <v>2250061.8398300568</v>
      </c>
      <c r="O140" s="66">
        <f>$O$3*Taulukko13[[#This Row],[Asukasluku 31.12.2022]]</f>
        <v>3.7565577095590568E-8</v>
      </c>
      <c r="P140" s="153">
        <f>Taulukko13[[#This Row],[Muutoksen rajaus (omavastuu 40 %)]]+Taulukko13[[#This Row],[Neutralisointi]]</f>
        <v>2250061.8398300945</v>
      </c>
    </row>
    <row r="141" spans="1:16" x14ac:dyDescent="0.2">
      <c r="A141">
        <v>435</v>
      </c>
      <c r="B141" t="s">
        <v>143</v>
      </c>
      <c r="C141" s="66">
        <v>692</v>
      </c>
      <c r="D141" s="67">
        <v>3169116.9872747394</v>
      </c>
      <c r="E141" s="66">
        <v>1723122.910315943</v>
      </c>
      <c r="F141" s="66">
        <v>131063.52318934572</v>
      </c>
      <c r="G141" s="66">
        <v>351654.78170503245</v>
      </c>
      <c r="H141" s="66">
        <v>1388895.2557457606</v>
      </c>
      <c r="I141" s="66">
        <v>6737.9059906463199</v>
      </c>
      <c r="J141" s="66">
        <v>-178409.4092856202</v>
      </c>
      <c r="K141" s="66">
        <v>25687.56510233739</v>
      </c>
      <c r="L141" s="67">
        <f>E141+F141+G141+H141-I141-J141+Taulukko13[[#This Row],[Jälkikäteistarkistuksesta aiheutuva valtionosuuden lisäsiirto]]</f>
        <v>3792095.5393533935</v>
      </c>
      <c r="M141" s="71">
        <f>Taulukko13[[#This Row],[Siirtyvät kustannukset (TP21+TP22)]]-Taulukko13[[#This Row],[Siirtyvät tulot ml. verokust. alenema ja tasauksen neutralisointi ]]</f>
        <v>-622978.55207865406</v>
      </c>
      <c r="N141" s="66">
        <f>Taulukko13[[#This Row],[Siirtyvien kustannusten ja tulojen erotus]]*$N$3</f>
        <v>373787.13124719233</v>
      </c>
      <c r="O141" s="66">
        <f>$O$3*Taulukko13[[#This Row],[Asukasluku 31.12.2022]]</f>
        <v>1.7844164847713258E-9</v>
      </c>
      <c r="P141" s="153">
        <f>Taulukko13[[#This Row],[Muutoksen rajaus (omavastuu 40 %)]]+Taulukko13[[#This Row],[Neutralisointi]]</f>
        <v>373787.13124719413</v>
      </c>
    </row>
    <row r="142" spans="1:16" x14ac:dyDescent="0.2">
      <c r="A142">
        <v>436</v>
      </c>
      <c r="B142" t="s">
        <v>144</v>
      </c>
      <c r="C142" s="66">
        <v>1988</v>
      </c>
      <c r="D142" s="67">
        <v>7211119.4554429175</v>
      </c>
      <c r="E142" s="66">
        <v>1575219.2622415489</v>
      </c>
      <c r="F142" s="66">
        <v>87431.971032251808</v>
      </c>
      <c r="G142" s="66">
        <v>755965.57007423055</v>
      </c>
      <c r="H142" s="66">
        <v>3492398.0083755525</v>
      </c>
      <c r="I142" s="66">
        <v>15869.218427519569</v>
      </c>
      <c r="J142" s="66">
        <v>-1084310.6936620006</v>
      </c>
      <c r="K142" s="66">
        <v>73796.068530992387</v>
      </c>
      <c r="L142" s="67">
        <f>E142+F142+G142+H142-I142-J142+Taulukko13[[#This Row],[Jälkikäteistarkistuksesta aiheutuva valtionosuuden lisäsiirto]]</f>
        <v>7053252.3554890584</v>
      </c>
      <c r="M142" s="71">
        <f>Taulukko13[[#This Row],[Siirtyvät kustannukset (TP21+TP22)]]-Taulukko13[[#This Row],[Siirtyvät tulot ml. verokust. alenema ja tasauksen neutralisointi ]]</f>
        <v>157867.09995385911</v>
      </c>
      <c r="N142" s="66">
        <f>Taulukko13[[#This Row],[Siirtyvien kustannusten ja tulojen erotus]]*$N$3</f>
        <v>-94720.259972315442</v>
      </c>
      <c r="O142" s="66">
        <f>$O$3*Taulukko13[[#This Row],[Asukasluku 31.12.2022]]</f>
        <v>5.1263294389095311E-9</v>
      </c>
      <c r="P142" s="153">
        <f>Taulukko13[[#This Row],[Muutoksen rajaus (omavastuu 40 %)]]+Taulukko13[[#This Row],[Neutralisointi]]</f>
        <v>-94720.259972310319</v>
      </c>
    </row>
    <row r="143" spans="1:16" x14ac:dyDescent="0.2">
      <c r="A143">
        <v>440</v>
      </c>
      <c r="B143" t="s">
        <v>145</v>
      </c>
      <c r="C143" s="66">
        <v>5732</v>
      </c>
      <c r="D143" s="67">
        <v>18359436.057669982</v>
      </c>
      <c r="E143" s="66">
        <v>1502376.976051081</v>
      </c>
      <c r="F143" s="66">
        <v>210976.20662101544</v>
      </c>
      <c r="G143" s="66">
        <v>1758634.6834748208</v>
      </c>
      <c r="H143" s="66">
        <v>10858075.028761275</v>
      </c>
      <c r="I143" s="66">
        <v>49068.585058540993</v>
      </c>
      <c r="J143" s="66">
        <v>-2057749.2841420211</v>
      </c>
      <c r="K143" s="66">
        <v>212776.18954710683</v>
      </c>
      <c r="L143" s="67">
        <f>E143+F143+G143+H143-I143-J143+Taulukko13[[#This Row],[Jälkikäteistarkistuksesta aiheutuva valtionosuuden lisäsiirto]]</f>
        <v>16551519.783538781</v>
      </c>
      <c r="M143" s="71">
        <f>Taulukko13[[#This Row],[Siirtyvät kustannukset (TP21+TP22)]]-Taulukko13[[#This Row],[Siirtyvät tulot ml. verokust. alenema ja tasauksen neutralisointi ]]</f>
        <v>1807916.2741312012</v>
      </c>
      <c r="N143" s="66">
        <f>Taulukko13[[#This Row],[Siirtyvien kustannusten ja tulojen erotus]]*$N$3</f>
        <v>-1084749.7644787205</v>
      </c>
      <c r="O143" s="66">
        <f>$O$3*Taulukko13[[#This Row],[Asukasluku 31.12.2022]]</f>
        <v>1.4780744639753236E-8</v>
      </c>
      <c r="P143" s="153">
        <f>Taulukko13[[#This Row],[Muutoksen rajaus (omavastuu 40 %)]]+Taulukko13[[#This Row],[Neutralisointi]]</f>
        <v>-1084749.7644787058</v>
      </c>
    </row>
    <row r="144" spans="1:16" x14ac:dyDescent="0.2">
      <c r="A144">
        <v>441</v>
      </c>
      <c r="B144" t="s">
        <v>146</v>
      </c>
      <c r="C144" s="66">
        <v>4421</v>
      </c>
      <c r="D144" s="67">
        <v>22770944.887414534</v>
      </c>
      <c r="E144" s="66">
        <v>8856378.9014063403</v>
      </c>
      <c r="F144" s="66">
        <v>754600.78072133078</v>
      </c>
      <c r="G144" s="66">
        <v>2110846.7460083454</v>
      </c>
      <c r="H144" s="66">
        <v>8517613.8716652952</v>
      </c>
      <c r="I144" s="66">
        <v>41103.292746297411</v>
      </c>
      <c r="J144" s="66">
        <v>-1128915.7763226086</v>
      </c>
      <c r="K144" s="66">
        <v>164110.87473617573</v>
      </c>
      <c r="L144" s="67">
        <f>E144+F144+G144+H144-I144-J144+Taulukko13[[#This Row],[Jälkikäteistarkistuksesta aiheutuva valtionosuuden lisäsiirto]]</f>
        <v>21491363.658113796</v>
      </c>
      <c r="M144" s="71">
        <f>Taulukko13[[#This Row],[Siirtyvät kustannukset (TP21+TP22)]]-Taulukko13[[#This Row],[Siirtyvät tulot ml. verokust. alenema ja tasauksen neutralisointi ]]</f>
        <v>1279581.2293007374</v>
      </c>
      <c r="N144" s="66">
        <f>Taulukko13[[#This Row],[Siirtyvien kustannusten ja tulojen erotus]]*$N$3</f>
        <v>-767748.73758044222</v>
      </c>
      <c r="O144" s="66">
        <f>$O$3*Taulukko13[[#This Row],[Asukasluku 31.12.2022]]</f>
        <v>1.1400152137534728E-8</v>
      </c>
      <c r="P144" s="153">
        <f>Taulukko13[[#This Row],[Muutoksen rajaus (omavastuu 40 %)]]+Taulukko13[[#This Row],[Neutralisointi]]</f>
        <v>-767748.73758043081</v>
      </c>
    </row>
    <row r="145" spans="1:16" x14ac:dyDescent="0.2">
      <c r="A145">
        <v>444</v>
      </c>
      <c r="B145" t="s">
        <v>147</v>
      </c>
      <c r="C145" s="66">
        <v>45811</v>
      </c>
      <c r="D145" s="67">
        <v>175626724.42937145</v>
      </c>
      <c r="E145" s="66">
        <v>47202068.429020062</v>
      </c>
      <c r="F145" s="66">
        <v>4092313.2020590482</v>
      </c>
      <c r="G145" s="66">
        <v>16623830.237160046</v>
      </c>
      <c r="H145" s="66">
        <v>114000144.57539321</v>
      </c>
      <c r="I145" s="66">
        <v>523498.32754432532</v>
      </c>
      <c r="J145" s="66">
        <v>3010368.0674553337</v>
      </c>
      <c r="K145" s="66">
        <v>1700539.0822300264</v>
      </c>
      <c r="L145" s="67">
        <f>E145+F145+G145+H145-I145-J145+Taulukko13[[#This Row],[Jälkikäteistarkistuksesta aiheutuva valtionosuuden lisäsiirto]]</f>
        <v>180085029.13086274</v>
      </c>
      <c r="M145" s="71">
        <f>Taulukko13[[#This Row],[Siirtyvät kustannukset (TP21+TP22)]]-Taulukko13[[#This Row],[Siirtyvät tulot ml. verokust. alenema ja tasauksen neutralisointi ]]</f>
        <v>-4458304.7014912963</v>
      </c>
      <c r="N145" s="66">
        <f>Taulukko13[[#This Row],[Siirtyvien kustannusten ja tulojen erotus]]*$N$3</f>
        <v>2674982.8208947773</v>
      </c>
      <c r="O145" s="66">
        <f>$O$3*Taulukko13[[#This Row],[Asukasluku 31.12.2022]]</f>
        <v>1.1812991847378499E-7</v>
      </c>
      <c r="P145" s="153">
        <f>Taulukko13[[#This Row],[Muutoksen rajaus (omavastuu 40 %)]]+Taulukko13[[#This Row],[Neutralisointi]]</f>
        <v>2674982.8208948956</v>
      </c>
    </row>
    <row r="146" spans="1:16" x14ac:dyDescent="0.2">
      <c r="A146">
        <v>445</v>
      </c>
      <c r="B146" t="s">
        <v>148</v>
      </c>
      <c r="C146" s="66">
        <v>14991</v>
      </c>
      <c r="D146" s="67">
        <v>67040879.854316026</v>
      </c>
      <c r="E146" s="66">
        <v>15774324.198260048</v>
      </c>
      <c r="F146" s="66">
        <v>1218344.0883593806</v>
      </c>
      <c r="G146" s="66">
        <v>5073663.4527132399</v>
      </c>
      <c r="H146" s="66">
        <v>38526628.640303597</v>
      </c>
      <c r="I146" s="66">
        <v>176187.60032042046</v>
      </c>
      <c r="J146" s="66">
        <v>1390416.7494822352</v>
      </c>
      <c r="K146" s="66">
        <v>556477.29544673383</v>
      </c>
      <c r="L146" s="67">
        <f>E146+F146+G146+H146-I146-J146+Taulukko13[[#This Row],[Jälkikäteistarkistuksesta aiheutuva valtionosuuden lisäsiirto]]</f>
        <v>59582833.325280339</v>
      </c>
      <c r="M146" s="71">
        <f>Taulukko13[[#This Row],[Siirtyvät kustannukset (TP21+TP22)]]-Taulukko13[[#This Row],[Siirtyvät tulot ml. verokust. alenema ja tasauksen neutralisointi ]]</f>
        <v>7458046.5290356874</v>
      </c>
      <c r="N146" s="66">
        <f>Taulukko13[[#This Row],[Siirtyvien kustannusten ja tulojen erotus]]*$N$3</f>
        <v>-4474827.9174214117</v>
      </c>
      <c r="O146" s="66">
        <f>$O$3*Taulukko13[[#This Row],[Asukasluku 31.12.2022]]</f>
        <v>3.8656340351455127E-8</v>
      </c>
      <c r="P146" s="153">
        <f>Taulukko13[[#This Row],[Muutoksen rajaus (omavastuu 40 %)]]+Taulukko13[[#This Row],[Neutralisointi]]</f>
        <v>-4474827.9174213726</v>
      </c>
    </row>
    <row r="147" spans="1:16" x14ac:dyDescent="0.2">
      <c r="A147">
        <v>475</v>
      </c>
      <c r="B147" t="s">
        <v>149</v>
      </c>
      <c r="C147" s="66">
        <v>5479</v>
      </c>
      <c r="D147" s="67">
        <v>26004001.56944865</v>
      </c>
      <c r="E147" s="66">
        <v>7755750.5811733063</v>
      </c>
      <c r="F147" s="66">
        <v>604147.76004456147</v>
      </c>
      <c r="G147" s="66">
        <v>2610096.5101426565</v>
      </c>
      <c r="H147" s="66">
        <v>11165945.329175849</v>
      </c>
      <c r="I147" s="66">
        <v>52176.27072221342</v>
      </c>
      <c r="J147" s="66">
        <v>-1491137.0616541384</v>
      </c>
      <c r="K147" s="66">
        <v>203384.63756604996</v>
      </c>
      <c r="L147" s="67">
        <f>E147+F147+G147+H147-I147-J147+Taulukko13[[#This Row],[Jälkikäteistarkistuksesta aiheutuva valtionosuuden lisäsiirto]]</f>
        <v>23778285.609034348</v>
      </c>
      <c r="M147" s="71">
        <f>Taulukko13[[#This Row],[Siirtyvät kustannukset (TP21+TP22)]]-Taulukko13[[#This Row],[Siirtyvät tulot ml. verokust. alenema ja tasauksen neutralisointi ]]</f>
        <v>2225715.9604143016</v>
      </c>
      <c r="N147" s="66">
        <f>Taulukko13[[#This Row],[Siirtyvien kustannusten ja tulojen erotus]]*$N$3</f>
        <v>-1335429.5762485806</v>
      </c>
      <c r="O147" s="66">
        <f>$O$3*Taulukko13[[#This Row],[Asukasluku 31.12.2022]]</f>
        <v>1.4128349595465454E-8</v>
      </c>
      <c r="P147" s="153">
        <f>Taulukko13[[#This Row],[Muutoksen rajaus (omavastuu 40 %)]]+Taulukko13[[#This Row],[Neutralisointi]]</f>
        <v>-1335429.5762485664</v>
      </c>
    </row>
    <row r="148" spans="1:16" x14ac:dyDescent="0.2">
      <c r="A148">
        <v>480</v>
      </c>
      <c r="B148" t="s">
        <v>150</v>
      </c>
      <c r="C148" s="66">
        <v>1978</v>
      </c>
      <c r="D148" s="67">
        <v>7793859.2786181765</v>
      </c>
      <c r="E148" s="66">
        <v>2473152.3277478786</v>
      </c>
      <c r="F148" s="66">
        <v>140000.51987313386</v>
      </c>
      <c r="G148" s="66">
        <v>960661.13865558535</v>
      </c>
      <c r="H148" s="66">
        <v>3713890.8867074256</v>
      </c>
      <c r="I148" s="66">
        <v>17084.119882443323</v>
      </c>
      <c r="J148" s="66">
        <v>-632838.95523394225</v>
      </c>
      <c r="K148" s="66">
        <v>73424.860942808329</v>
      </c>
      <c r="L148" s="67">
        <f>E148+F148+G148+H148-I148-J148+Taulukko13[[#This Row],[Jälkikäteistarkistuksesta aiheutuva valtionosuuden lisäsiirto]]</f>
        <v>7976884.5692783305</v>
      </c>
      <c r="M148" s="71">
        <f>Taulukko13[[#This Row],[Siirtyvät kustannukset (TP21+TP22)]]-Taulukko13[[#This Row],[Siirtyvät tulot ml. verokust. alenema ja tasauksen neutralisointi ]]</f>
        <v>-183025.29066015407</v>
      </c>
      <c r="N148" s="66">
        <f>Taulukko13[[#This Row],[Siirtyvien kustannusten ja tulojen erotus]]*$N$3</f>
        <v>109815.17439609242</v>
      </c>
      <c r="O148" s="66">
        <f>$O$3*Taulukko13[[#This Row],[Asukasluku 31.12.2022]]</f>
        <v>5.1005430735226629E-9</v>
      </c>
      <c r="P148" s="153">
        <f>Taulukko13[[#This Row],[Muutoksen rajaus (omavastuu 40 %)]]+Taulukko13[[#This Row],[Neutralisointi]]</f>
        <v>109815.17439609753</v>
      </c>
    </row>
    <row r="149" spans="1:16" x14ac:dyDescent="0.2">
      <c r="A149">
        <v>481</v>
      </c>
      <c r="B149" t="s">
        <v>151</v>
      </c>
      <c r="C149" s="66">
        <v>9642</v>
      </c>
      <c r="D149" s="67">
        <v>30121766.33070156</v>
      </c>
      <c r="E149" s="66">
        <v>2931668.2808112632</v>
      </c>
      <c r="F149" s="66">
        <v>841566.51581328386</v>
      </c>
      <c r="G149" s="66">
        <v>3001585.4344290523</v>
      </c>
      <c r="H149" s="66">
        <v>25066989.904800016</v>
      </c>
      <c r="I149" s="66">
        <v>114851.41566651766</v>
      </c>
      <c r="J149" s="66">
        <v>1237789.8226687443</v>
      </c>
      <c r="K149" s="66">
        <v>357918.3565270768</v>
      </c>
      <c r="L149" s="67">
        <f>E149+F149+G149+H149-I149-J149+Taulukko13[[#This Row],[Jälkikäteistarkistuksesta aiheutuva valtionosuuden lisäsiirto]]</f>
        <v>30847087.254045427</v>
      </c>
      <c r="M149" s="71">
        <f>Taulukko13[[#This Row],[Siirtyvät kustannukset (TP21+TP22)]]-Taulukko13[[#This Row],[Siirtyvät tulot ml. verokust. alenema ja tasauksen neutralisointi ]]</f>
        <v>-725320.92334386706</v>
      </c>
      <c r="N149" s="66">
        <f>Taulukko13[[#This Row],[Siirtyvien kustannusten ja tulojen erotus]]*$N$3</f>
        <v>435192.55400632013</v>
      </c>
      <c r="O149" s="66">
        <f>$O$3*Taulukko13[[#This Row],[Asukasluku 31.12.2022]]</f>
        <v>2.4863213506018966E-8</v>
      </c>
      <c r="P149" s="153">
        <f>Taulukko13[[#This Row],[Muutoksen rajaus (omavastuu 40 %)]]+Taulukko13[[#This Row],[Neutralisointi]]</f>
        <v>435192.55400634499</v>
      </c>
    </row>
    <row r="150" spans="1:16" x14ac:dyDescent="0.2">
      <c r="A150">
        <v>483</v>
      </c>
      <c r="B150" t="s">
        <v>152</v>
      </c>
      <c r="C150" s="66">
        <v>1067</v>
      </c>
      <c r="D150" s="67">
        <v>4530802.7967996588</v>
      </c>
      <c r="E150" s="66">
        <v>1327794.2679333412</v>
      </c>
      <c r="F150" s="66">
        <v>64989.741224533849</v>
      </c>
      <c r="G150" s="66">
        <v>539303.99310876918</v>
      </c>
      <c r="H150" s="66">
        <v>1319534.5307983796</v>
      </c>
      <c r="I150" s="66">
        <v>6137.5311725191923</v>
      </c>
      <c r="J150" s="66">
        <v>-886916.25524832367</v>
      </c>
      <c r="K150" s="66">
        <v>39607.849659239881</v>
      </c>
      <c r="L150" s="67">
        <f>E150+F150+G150+H150-I150-J150+Taulukko13[[#This Row],[Jälkikäteistarkistuksesta aiheutuva valtionosuuden lisäsiirto]]</f>
        <v>4172009.1068000682</v>
      </c>
      <c r="M150" s="71">
        <f>Taulukko13[[#This Row],[Siirtyvät kustannukset (TP21+TP22)]]-Taulukko13[[#This Row],[Siirtyvät tulot ml. verokust. alenema ja tasauksen neutralisointi ]]</f>
        <v>358793.68999959063</v>
      </c>
      <c r="N150" s="66">
        <f>Taulukko13[[#This Row],[Siirtyvien kustannusten ja tulojen erotus]]*$N$3</f>
        <v>-215276.21399975434</v>
      </c>
      <c r="O150" s="66">
        <f>$O$3*Taulukko13[[#This Row],[Asukasluku 31.12.2022]]</f>
        <v>2.7514051867789086E-9</v>
      </c>
      <c r="P150" s="153">
        <f>Taulukko13[[#This Row],[Muutoksen rajaus (omavastuu 40 %)]]+Taulukko13[[#This Row],[Neutralisointi]]</f>
        <v>-215276.21399975158</v>
      </c>
    </row>
    <row r="151" spans="1:16" x14ac:dyDescent="0.2">
      <c r="A151">
        <v>484</v>
      </c>
      <c r="B151" t="s">
        <v>153</v>
      </c>
      <c r="C151" s="66">
        <v>2967</v>
      </c>
      <c r="D151" s="67">
        <v>15771474.243641593</v>
      </c>
      <c r="E151" s="66">
        <v>6877384.1578610819</v>
      </c>
      <c r="F151" s="66">
        <v>491711.14965748158</v>
      </c>
      <c r="G151" s="66">
        <v>1379948.0299569916</v>
      </c>
      <c r="H151" s="66">
        <v>5298081.2720097639</v>
      </c>
      <c r="I151" s="66">
        <v>25665.878300911438</v>
      </c>
      <c r="J151" s="66">
        <v>-1006733.5293352545</v>
      </c>
      <c r="K151" s="66">
        <v>110137.29141421249</v>
      </c>
      <c r="L151" s="67">
        <f>E151+F151+G151+H151-I151-J151+Taulukko13[[#This Row],[Jälkikäteistarkistuksesta aiheutuva valtionosuuden lisäsiirto]]</f>
        <v>15138329.551933875</v>
      </c>
      <c r="M151" s="71">
        <f>Taulukko13[[#This Row],[Siirtyvät kustannukset (TP21+TP22)]]-Taulukko13[[#This Row],[Siirtyvät tulot ml. verokust. alenema ja tasauksen neutralisointi ]]</f>
        <v>633144.69170771725</v>
      </c>
      <c r="N151" s="66">
        <f>Taulukko13[[#This Row],[Siirtyvien kustannusten ja tulojen erotus]]*$N$3</f>
        <v>-379886.81502463028</v>
      </c>
      <c r="O151" s="66">
        <f>$O$3*Taulukko13[[#This Row],[Asukasluku 31.12.2022]]</f>
        <v>7.6508146102839947E-9</v>
      </c>
      <c r="P151" s="153">
        <f>Taulukko13[[#This Row],[Muutoksen rajaus (omavastuu 40 %)]]+Taulukko13[[#This Row],[Neutralisointi]]</f>
        <v>-379886.81502462266</v>
      </c>
    </row>
    <row r="152" spans="1:16" x14ac:dyDescent="0.2">
      <c r="A152">
        <v>489</v>
      </c>
      <c r="B152" t="s">
        <v>154</v>
      </c>
      <c r="C152" s="66">
        <v>1791</v>
      </c>
      <c r="D152" s="67">
        <v>9543820.4620630555</v>
      </c>
      <c r="E152" s="66">
        <v>5308689.6861638399</v>
      </c>
      <c r="F152" s="66">
        <v>294268.59973050281</v>
      </c>
      <c r="G152" s="66">
        <v>985985.50801748596</v>
      </c>
      <c r="H152" s="66">
        <v>2986585.6989332396</v>
      </c>
      <c r="I152" s="66">
        <v>14543.873254833816</v>
      </c>
      <c r="J152" s="66">
        <v>-965020.38511301903</v>
      </c>
      <c r="K152" s="66">
        <v>66483.279043766277</v>
      </c>
      <c r="L152" s="67">
        <f>E152+F152+G152+H152-I152-J152+Taulukko13[[#This Row],[Jälkikäteistarkistuksesta aiheutuva valtionosuuden lisäsiirto]]</f>
        <v>10592489.283747019</v>
      </c>
      <c r="M152" s="71">
        <f>Taulukko13[[#This Row],[Siirtyvät kustannukset (TP21+TP22)]]-Taulukko13[[#This Row],[Siirtyvät tulot ml. verokust. alenema ja tasauksen neutralisointi ]]</f>
        <v>-1048668.8216839638</v>
      </c>
      <c r="N152" s="66">
        <f>Taulukko13[[#This Row],[Siirtyvien kustannusten ja tulojen erotus]]*$N$3</f>
        <v>629201.29301037814</v>
      </c>
      <c r="O152" s="66">
        <f>$O$3*Taulukko13[[#This Row],[Asukasluku 31.12.2022]]</f>
        <v>4.6183380407882146E-9</v>
      </c>
      <c r="P152" s="153">
        <f>Taulukko13[[#This Row],[Muutoksen rajaus (omavastuu 40 %)]]+Taulukko13[[#This Row],[Neutralisointi]]</f>
        <v>629201.2930103828</v>
      </c>
    </row>
    <row r="153" spans="1:16" x14ac:dyDescent="0.2">
      <c r="A153">
        <v>491</v>
      </c>
      <c r="B153" t="s">
        <v>155</v>
      </c>
      <c r="C153" s="66">
        <v>51980</v>
      </c>
      <c r="D153" s="67">
        <v>248941267.55113301</v>
      </c>
      <c r="E153" s="66">
        <v>78276794.941119924</v>
      </c>
      <c r="F153" s="66">
        <v>6643191.7187131774</v>
      </c>
      <c r="G153" s="66">
        <v>20631639.232754711</v>
      </c>
      <c r="H153" s="66">
        <v>114329884.49453762</v>
      </c>
      <c r="I153" s="66">
        <v>536267.97398758715</v>
      </c>
      <c r="J153" s="66">
        <v>-8092720.6297546551</v>
      </c>
      <c r="K153" s="66">
        <v>1929537.0433807769</v>
      </c>
      <c r="L153" s="67">
        <f>E153+F153+G153+H153-I153-J153+Taulukko13[[#This Row],[Jälkikäteistarkistuksesta aiheutuva valtionosuuden lisäsiirto]]</f>
        <v>229367500.08627328</v>
      </c>
      <c r="M153" s="71">
        <f>Taulukko13[[#This Row],[Siirtyvät kustannukset (TP21+TP22)]]-Taulukko13[[#This Row],[Siirtyvät tulot ml. verokust. alenema ja tasauksen neutralisointi ]]</f>
        <v>19573767.464859724</v>
      </c>
      <c r="N153" s="66">
        <f>Taulukko13[[#This Row],[Siirtyvien kustannusten ja tulojen erotus]]*$N$3</f>
        <v>-11744260.478915831</v>
      </c>
      <c r="O153" s="66">
        <f>$O$3*Taulukko13[[#This Row],[Asukasluku 31.12.2022]]</f>
        <v>1.3403752728094439E-7</v>
      </c>
      <c r="P153" s="153">
        <f>Taulukko13[[#This Row],[Muutoksen rajaus (omavastuu 40 %)]]+Taulukko13[[#This Row],[Neutralisointi]]</f>
        <v>-11744260.478915697</v>
      </c>
    </row>
    <row r="154" spans="1:16" x14ac:dyDescent="0.2">
      <c r="A154">
        <v>494</v>
      </c>
      <c r="B154" t="s">
        <v>156</v>
      </c>
      <c r="C154" s="66">
        <v>8882</v>
      </c>
      <c r="D154" s="67">
        <v>36087861.207389213</v>
      </c>
      <c r="E154" s="66">
        <v>9083293.5524738394</v>
      </c>
      <c r="F154" s="66">
        <v>462070.61005195533</v>
      </c>
      <c r="G154" s="66">
        <v>3146231.3536005463</v>
      </c>
      <c r="H154" s="66">
        <v>16733323.047992561</v>
      </c>
      <c r="I154" s="66">
        <v>76226.373731814529</v>
      </c>
      <c r="J154" s="66">
        <v>-3670957.0338994679</v>
      </c>
      <c r="K154" s="66">
        <v>329706.57982508774</v>
      </c>
      <c r="L154" s="67">
        <f>E154+F154+G154+H154-I154-J154+Taulukko13[[#This Row],[Jälkikäteistarkistuksesta aiheutuva valtionosuuden lisäsiirto]]</f>
        <v>33349355.804111645</v>
      </c>
      <c r="M154" s="71">
        <f>Taulukko13[[#This Row],[Siirtyvät kustannukset (TP21+TP22)]]-Taulukko13[[#This Row],[Siirtyvät tulot ml. verokust. alenema ja tasauksen neutralisointi ]]</f>
        <v>2738505.4032775685</v>
      </c>
      <c r="N154" s="66">
        <f>Taulukko13[[#This Row],[Siirtyvien kustannusten ja tulojen erotus]]*$N$3</f>
        <v>-1643103.2419665407</v>
      </c>
      <c r="O154" s="66">
        <f>$O$3*Taulukko13[[#This Row],[Asukasluku 31.12.2022]]</f>
        <v>2.2903449736616933E-8</v>
      </c>
      <c r="P154" s="153">
        <f>Taulukko13[[#This Row],[Muutoksen rajaus (omavastuu 40 %)]]+Taulukko13[[#This Row],[Neutralisointi]]</f>
        <v>-1643103.2419665179</v>
      </c>
    </row>
    <row r="155" spans="1:16" x14ac:dyDescent="0.2">
      <c r="A155">
        <v>495</v>
      </c>
      <c r="B155" t="s">
        <v>157</v>
      </c>
      <c r="C155" s="66">
        <v>1477</v>
      </c>
      <c r="D155" s="67">
        <v>8049201.5536713852</v>
      </c>
      <c r="E155" s="66">
        <v>3710438.1044485979</v>
      </c>
      <c r="F155" s="66">
        <v>467121.02207067364</v>
      </c>
      <c r="G155" s="66">
        <v>783141.16781855677</v>
      </c>
      <c r="H155" s="66">
        <v>2379337.1224695509</v>
      </c>
      <c r="I155" s="66">
        <v>12618.215474013476</v>
      </c>
      <c r="J155" s="66">
        <v>-648460.17809077096</v>
      </c>
      <c r="K155" s="66">
        <v>54827.360774786597</v>
      </c>
      <c r="L155" s="67">
        <f>E155+F155+G155+H155-I155-J155+Taulukko13[[#This Row],[Jälkikäteistarkistuksesta aiheutuva valtionosuuden lisäsiirto]]</f>
        <v>8030706.7401989233</v>
      </c>
      <c r="M155" s="71">
        <f>Taulukko13[[#This Row],[Siirtyvät kustannukset (TP21+TP22)]]-Taulukko13[[#This Row],[Siirtyvät tulot ml. verokust. alenema ja tasauksen neutralisointi ]]</f>
        <v>18494.813472461887</v>
      </c>
      <c r="N155" s="66">
        <f>Taulukko13[[#This Row],[Siirtyvien kustannusten ja tulojen erotus]]*$N$3</f>
        <v>-11096.88808347713</v>
      </c>
      <c r="O155" s="66">
        <f>$O$3*Taulukko13[[#This Row],[Asukasluku 31.12.2022]]</f>
        <v>3.8086461676405324E-9</v>
      </c>
      <c r="P155" s="153">
        <f>Taulukko13[[#This Row],[Muutoksen rajaus (omavastuu 40 %)]]+Taulukko13[[#This Row],[Neutralisointi]]</f>
        <v>-11096.888083473321</v>
      </c>
    </row>
    <row r="156" spans="1:16" x14ac:dyDescent="0.2">
      <c r="A156">
        <v>498</v>
      </c>
      <c r="B156" t="s">
        <v>158</v>
      </c>
      <c r="C156" s="66">
        <v>2281</v>
      </c>
      <c r="D156" s="67">
        <v>11593571.597438527</v>
      </c>
      <c r="E156" s="66">
        <v>4977909.0918038134</v>
      </c>
      <c r="F156" s="66">
        <v>540033.88650308223</v>
      </c>
      <c r="G156" s="66">
        <v>1053728.9948565201</v>
      </c>
      <c r="H156" s="66">
        <v>4708437.1623305734</v>
      </c>
      <c r="I156" s="66">
        <v>23266.226039660174</v>
      </c>
      <c r="J156" s="66">
        <v>-386566.03200919239</v>
      </c>
      <c r="K156" s="66">
        <v>84672.45086478554</v>
      </c>
      <c r="L156" s="67">
        <f>E156+F156+G156+H156-I156-J156+Taulukko13[[#This Row],[Jälkikäteistarkistuksesta aiheutuva valtionosuuden lisäsiirto]]</f>
        <v>11728081.392328305</v>
      </c>
      <c r="M156" s="71">
        <f>Taulukko13[[#This Row],[Siirtyvät kustannukset (TP21+TP22)]]-Taulukko13[[#This Row],[Siirtyvät tulot ml. verokust. alenema ja tasauksen neutralisointi ]]</f>
        <v>-134509.7948897779</v>
      </c>
      <c r="N156" s="66">
        <f>Taulukko13[[#This Row],[Siirtyvien kustannusten ja tulojen erotus]]*$N$3</f>
        <v>80705.876933866719</v>
      </c>
      <c r="O156" s="66">
        <f>$O$3*Taulukko13[[#This Row],[Asukasluku 31.12.2022]]</f>
        <v>5.8818699447447893E-9</v>
      </c>
      <c r="P156" s="153">
        <f>Taulukko13[[#This Row],[Muutoksen rajaus (omavastuu 40 %)]]+Taulukko13[[#This Row],[Neutralisointi]]</f>
        <v>80705.876933872598</v>
      </c>
    </row>
    <row r="157" spans="1:16" x14ac:dyDescent="0.2">
      <c r="A157">
        <v>499</v>
      </c>
      <c r="B157" t="s">
        <v>159</v>
      </c>
      <c r="C157" s="66">
        <v>19662</v>
      </c>
      <c r="D157" s="67">
        <v>70201454.234711915</v>
      </c>
      <c r="E157" s="66">
        <v>16051867.676781017</v>
      </c>
      <c r="F157" s="66">
        <v>1600567.9403068689</v>
      </c>
      <c r="G157" s="66">
        <v>6703126.1255763881</v>
      </c>
      <c r="H157" s="66">
        <v>47322247.323992461</v>
      </c>
      <c r="I157" s="66">
        <v>216872.54589861436</v>
      </c>
      <c r="J157" s="66">
        <v>-266544.10214943404</v>
      </c>
      <c r="K157" s="66">
        <v>729868.35988751124</v>
      </c>
      <c r="L157" s="67">
        <f>E157+F157+G157+H157-I157-J157+Taulukko13[[#This Row],[Jälkikäteistarkistuksesta aiheutuva valtionosuuden lisäsiirto]]</f>
        <v>72457348.98279506</v>
      </c>
      <c r="M157" s="71">
        <f>Taulukko13[[#This Row],[Siirtyvät kustannukset (TP21+TP22)]]-Taulukko13[[#This Row],[Siirtyvät tulot ml. verokust. alenema ja tasauksen neutralisointi ]]</f>
        <v>-2255894.7480831444</v>
      </c>
      <c r="N157" s="66">
        <f>Taulukko13[[#This Row],[Siirtyvien kustannusten ja tulojen erotus]]*$N$3</f>
        <v>1353536.8488498863</v>
      </c>
      <c r="O157" s="66">
        <f>$O$3*Taulukko13[[#This Row],[Asukasluku 31.12.2022]]</f>
        <v>5.0701151623661575E-8</v>
      </c>
      <c r="P157" s="153">
        <f>Taulukko13[[#This Row],[Muutoksen rajaus (omavastuu 40 %)]]+Taulukko13[[#This Row],[Neutralisointi]]</f>
        <v>1353536.8488499371</v>
      </c>
    </row>
    <row r="158" spans="1:16" x14ac:dyDescent="0.2">
      <c r="A158">
        <v>500</v>
      </c>
      <c r="B158" t="s">
        <v>160</v>
      </c>
      <c r="C158" s="66">
        <v>10486</v>
      </c>
      <c r="D158" s="67">
        <v>29363739.661599372</v>
      </c>
      <c r="E158" s="66">
        <v>4817558.4519207794</v>
      </c>
      <c r="F158" s="66">
        <v>1098992.7560284371</v>
      </c>
      <c r="G158" s="66">
        <v>2484736.6800453225</v>
      </c>
      <c r="H158" s="66">
        <v>26311117.788262039</v>
      </c>
      <c r="I158" s="66">
        <v>121507.73468346652</v>
      </c>
      <c r="J158" s="66">
        <v>1024453.3883041721</v>
      </c>
      <c r="K158" s="66">
        <v>389248.276969812</v>
      </c>
      <c r="L158" s="67">
        <f>E158+F158+G158+H158-I158-J158+Taulukko13[[#This Row],[Jälkikäteistarkistuksesta aiheutuva valtionosuuden lisäsiirto]]</f>
        <v>33955692.830238752</v>
      </c>
      <c r="M158" s="71">
        <f>Taulukko13[[#This Row],[Siirtyvät kustannukset (TP21+TP22)]]-Taulukko13[[#This Row],[Siirtyvät tulot ml. verokust. alenema ja tasauksen neutralisointi ]]</f>
        <v>-4591953.1686393805</v>
      </c>
      <c r="N158" s="66">
        <f>Taulukko13[[#This Row],[Siirtyvien kustannusten ja tulojen erotus]]*$N$3</f>
        <v>2755171.9011836275</v>
      </c>
      <c r="O158" s="66">
        <f>$O$3*Taulukko13[[#This Row],[Asukasluku 31.12.2022]]</f>
        <v>2.7039582744670698E-8</v>
      </c>
      <c r="P158" s="153">
        <f>Taulukko13[[#This Row],[Muutoksen rajaus (omavastuu 40 %)]]+Taulukko13[[#This Row],[Neutralisointi]]</f>
        <v>2755171.9011836546</v>
      </c>
    </row>
    <row r="159" spans="1:16" x14ac:dyDescent="0.2">
      <c r="A159">
        <v>503</v>
      </c>
      <c r="B159" t="s">
        <v>161</v>
      </c>
      <c r="C159" s="66">
        <v>7539</v>
      </c>
      <c r="D159" s="67">
        <v>32313776.30837008</v>
      </c>
      <c r="E159" s="66">
        <v>9594857.73023648</v>
      </c>
      <c r="F159" s="66">
        <v>558690.94116156315</v>
      </c>
      <c r="G159" s="66">
        <v>3358062.6647929205</v>
      </c>
      <c r="H159" s="66">
        <v>15923500.771870818</v>
      </c>
      <c r="I159" s="66">
        <v>73064.782954198425</v>
      </c>
      <c r="J159" s="66">
        <v>-1653285.514907137</v>
      </c>
      <c r="K159" s="66">
        <v>279853.40073196765</v>
      </c>
      <c r="L159" s="67">
        <f>E159+F159+G159+H159-I159-J159+Taulukko13[[#This Row],[Jälkikäteistarkistuksesta aiheutuva valtionosuuden lisäsiirto]]</f>
        <v>31295186.240746688</v>
      </c>
      <c r="M159" s="71">
        <f>Taulukko13[[#This Row],[Siirtyvät kustannukset (TP21+TP22)]]-Taulukko13[[#This Row],[Siirtyvät tulot ml. verokust. alenema ja tasauksen neutralisointi ]]</f>
        <v>1018590.0676233917</v>
      </c>
      <c r="N159" s="66">
        <f>Taulukko13[[#This Row],[Siirtyvien kustannusten ja tulojen erotus]]*$N$3</f>
        <v>-611154.04057403491</v>
      </c>
      <c r="O159" s="66">
        <f>$O$3*Taulukko13[[#This Row],[Asukasluku 31.12.2022]]</f>
        <v>1.9440340865160442E-8</v>
      </c>
      <c r="P159" s="153">
        <f>Taulukko13[[#This Row],[Muutoksen rajaus (omavastuu 40 %)]]+Taulukko13[[#This Row],[Neutralisointi]]</f>
        <v>-611154.04057401547</v>
      </c>
    </row>
    <row r="160" spans="1:16" x14ac:dyDescent="0.2">
      <c r="A160">
        <v>504</v>
      </c>
      <c r="B160" t="s">
        <v>162</v>
      </c>
      <c r="C160" s="66">
        <v>1764</v>
      </c>
      <c r="D160" s="67">
        <v>8573437.8849057909</v>
      </c>
      <c r="E160" s="66">
        <v>2489908.8629397927</v>
      </c>
      <c r="F160" s="66">
        <v>210169.24490830448</v>
      </c>
      <c r="G160" s="66">
        <v>925920.35003124678</v>
      </c>
      <c r="H160" s="66">
        <v>3486729.8494087919</v>
      </c>
      <c r="I160" s="66">
        <v>16388.180324117595</v>
      </c>
      <c r="J160" s="66">
        <v>-609154.48671752191</v>
      </c>
      <c r="K160" s="66">
        <v>65481.018555669303</v>
      </c>
      <c r="L160" s="67">
        <f>E160+F160+G160+H160-I160-J160+Taulukko13[[#This Row],[Jälkikäteistarkistuksesta aiheutuva valtionosuuden lisäsiirto]]</f>
        <v>7770975.6322372099</v>
      </c>
      <c r="M160" s="71">
        <f>Taulukko13[[#This Row],[Siirtyvät kustannukset (TP21+TP22)]]-Taulukko13[[#This Row],[Siirtyvät tulot ml. verokust. alenema ja tasauksen neutralisointi ]]</f>
        <v>802462.25266858097</v>
      </c>
      <c r="N160" s="66">
        <f>Taulukko13[[#This Row],[Siirtyvien kustannusten ja tulojen erotus]]*$N$3</f>
        <v>-481477.35160114849</v>
      </c>
      <c r="O160" s="66">
        <f>$O$3*Taulukko13[[#This Row],[Asukasluku 31.12.2022]]</f>
        <v>4.548714854243669E-9</v>
      </c>
      <c r="P160" s="153">
        <f>Taulukko13[[#This Row],[Muutoksen rajaus (omavastuu 40 %)]]+Taulukko13[[#This Row],[Neutralisointi]]</f>
        <v>-481477.35160114395</v>
      </c>
    </row>
    <row r="161" spans="1:16" x14ac:dyDescent="0.2">
      <c r="A161">
        <v>505</v>
      </c>
      <c r="B161" t="s">
        <v>163</v>
      </c>
      <c r="C161" s="66">
        <v>20912</v>
      </c>
      <c r="D161" s="67">
        <v>73138159.052144006</v>
      </c>
      <c r="E161" s="66">
        <v>12650480.845690545</v>
      </c>
      <c r="F161" s="66">
        <v>1830015.9244187679</v>
      </c>
      <c r="G161" s="66">
        <v>7390167.0519550378</v>
      </c>
      <c r="H161" s="66">
        <v>49882213.975984603</v>
      </c>
      <c r="I161" s="66">
        <v>229237.89017470696</v>
      </c>
      <c r="J161" s="66">
        <v>95954.970514236673</v>
      </c>
      <c r="K161" s="66">
        <v>776269.3084105195</v>
      </c>
      <c r="L161" s="67">
        <f>E161+F161+G161+H161-I161-J161+Taulukko13[[#This Row],[Jälkikäteistarkistuksesta aiheutuva valtionosuuden lisäsiirto]]</f>
        <v>72203954.245770544</v>
      </c>
      <c r="M161" s="71">
        <f>Taulukko13[[#This Row],[Siirtyvät kustannukset (TP21+TP22)]]-Taulukko13[[#This Row],[Siirtyvät tulot ml. verokust. alenema ja tasauksen neutralisointi ]]</f>
        <v>934204.80637346208</v>
      </c>
      <c r="N161" s="66">
        <f>Taulukko13[[#This Row],[Siirtyvien kustannusten ja tulojen erotus]]*$N$3</f>
        <v>-560522.88382407709</v>
      </c>
      <c r="O161" s="66">
        <f>$O$3*Taulukko13[[#This Row],[Asukasluku 31.12.2022]]</f>
        <v>5.3924447297020183E-8</v>
      </c>
      <c r="P161" s="153">
        <f>Taulukko13[[#This Row],[Muutoksen rajaus (omavastuu 40 %)]]+Taulukko13[[#This Row],[Neutralisointi]]</f>
        <v>-560522.88382402319</v>
      </c>
    </row>
    <row r="162" spans="1:16" x14ac:dyDescent="0.2">
      <c r="A162">
        <v>507</v>
      </c>
      <c r="B162" t="s">
        <v>164</v>
      </c>
      <c r="C162" s="66">
        <v>5564</v>
      </c>
      <c r="D162" s="67">
        <v>31346345.710659992</v>
      </c>
      <c r="E162" s="66">
        <v>13638576.761678724</v>
      </c>
      <c r="F162" s="66">
        <v>1070351.3465188709</v>
      </c>
      <c r="G162" s="66">
        <v>2634040.2524526184</v>
      </c>
      <c r="H162" s="66">
        <v>10718687.161336357</v>
      </c>
      <c r="I162" s="66">
        <v>52260.254874602258</v>
      </c>
      <c r="J162" s="66">
        <v>-1773436.9522895045</v>
      </c>
      <c r="K162" s="66">
        <v>206539.90206561453</v>
      </c>
      <c r="L162" s="67">
        <f>E162+F162+G162+H162-I162-J162+Taulukko13[[#This Row],[Jälkikäteistarkistuksesta aiheutuva valtionosuuden lisäsiirto]]</f>
        <v>29989372.121467084</v>
      </c>
      <c r="M162" s="71">
        <f>Taulukko13[[#This Row],[Siirtyvät kustannukset (TP21+TP22)]]-Taulukko13[[#This Row],[Siirtyvät tulot ml. verokust. alenema ja tasauksen neutralisointi ]]</f>
        <v>1356973.5891929083</v>
      </c>
      <c r="N162" s="66">
        <f>Taulukko13[[#This Row],[Siirtyvien kustannusten ja tulojen erotus]]*$N$3</f>
        <v>-814184.15351574472</v>
      </c>
      <c r="O162" s="66">
        <f>$O$3*Taulukko13[[#This Row],[Asukasluku 31.12.2022]]</f>
        <v>1.4347533701253839E-8</v>
      </c>
      <c r="P162" s="153">
        <f>Taulukko13[[#This Row],[Muutoksen rajaus (omavastuu 40 %)]]+Taulukko13[[#This Row],[Neutralisointi]]</f>
        <v>-814184.1535157304</v>
      </c>
    </row>
    <row r="163" spans="1:16" x14ac:dyDescent="0.2">
      <c r="A163">
        <v>508</v>
      </c>
      <c r="B163" t="s">
        <v>165</v>
      </c>
      <c r="C163" s="66">
        <v>9360</v>
      </c>
      <c r="D163" s="67">
        <v>48637968.680808812</v>
      </c>
      <c r="E163" s="66">
        <v>20456822.100332685</v>
      </c>
      <c r="F163" s="66">
        <v>1323113.2926775818</v>
      </c>
      <c r="G163" s="66">
        <v>3922417.6942555588</v>
      </c>
      <c r="H163" s="66">
        <v>20233635.627305746</v>
      </c>
      <c r="I163" s="66">
        <v>95560.057088242567</v>
      </c>
      <c r="J163" s="66">
        <v>-1221161.5677581658</v>
      </c>
      <c r="K163" s="66">
        <v>347450.30254028609</v>
      </c>
      <c r="L163" s="67">
        <f>E163+F163+G163+H163-I163-J163+Taulukko13[[#This Row],[Jälkikäteistarkistuksesta aiheutuva valtionosuuden lisäsiirto]]</f>
        <v>47409040.527781785</v>
      </c>
      <c r="M163" s="71">
        <f>Taulukko13[[#This Row],[Siirtyvät kustannukset (TP21+TP22)]]-Taulukko13[[#This Row],[Siirtyvät tulot ml. verokust. alenema ja tasauksen neutralisointi ]]</f>
        <v>1228928.1530270278</v>
      </c>
      <c r="N163" s="66">
        <f>Taulukko13[[#This Row],[Siirtyvien kustannusten ja tulojen erotus]]*$N$3</f>
        <v>-737356.89181621652</v>
      </c>
      <c r="O163" s="66">
        <f>$O$3*Taulukko13[[#This Row],[Asukasluku 31.12.2022]]</f>
        <v>2.4136038002109262E-8</v>
      </c>
      <c r="P163" s="153">
        <f>Taulukko13[[#This Row],[Muutoksen rajaus (omavastuu 40 %)]]+Taulukko13[[#This Row],[Neutralisointi]]</f>
        <v>-737356.89181619242</v>
      </c>
    </row>
    <row r="164" spans="1:16" x14ac:dyDescent="0.2">
      <c r="A164">
        <v>529</v>
      </c>
      <c r="B164" t="s">
        <v>166</v>
      </c>
      <c r="C164" s="66">
        <v>19850</v>
      </c>
      <c r="D164" s="67">
        <v>70895506.258958623</v>
      </c>
      <c r="E164" s="66">
        <v>16835561.7842623</v>
      </c>
      <c r="F164" s="66">
        <v>4000001.2858259035</v>
      </c>
      <c r="G164" s="66">
        <v>5382713.7579791443</v>
      </c>
      <c r="H164" s="66">
        <v>56032321.147008419</v>
      </c>
      <c r="I164" s="66">
        <v>266120.470211696</v>
      </c>
      <c r="J164" s="66">
        <v>4641564.9866402159</v>
      </c>
      <c r="K164" s="66">
        <v>736847.06254537171</v>
      </c>
      <c r="L164" s="67">
        <f>E164+F164+G164+H164-I164-J164+Taulukko13[[#This Row],[Jälkikäteistarkistuksesta aiheutuva valtionosuuden lisäsiirto]]</f>
        <v>78079759.580769226</v>
      </c>
      <c r="M164" s="71">
        <f>Taulukko13[[#This Row],[Siirtyvät kustannukset (TP21+TP22)]]-Taulukko13[[#This Row],[Siirtyvät tulot ml. verokust. alenema ja tasauksen neutralisointi ]]</f>
        <v>-7184253.3218106031</v>
      </c>
      <c r="N164" s="66">
        <f>Taulukko13[[#This Row],[Siirtyvien kustannusten ja tulojen erotus]]*$N$3</f>
        <v>4310551.9930863613</v>
      </c>
      <c r="O164" s="66">
        <f>$O$3*Taulukko13[[#This Row],[Asukasluku 31.12.2022]]</f>
        <v>5.1185935292934706E-8</v>
      </c>
      <c r="P164" s="153">
        <f>Taulukko13[[#This Row],[Muutoksen rajaus (omavastuu 40 %)]]+Taulukko13[[#This Row],[Neutralisointi]]</f>
        <v>4310551.9930864125</v>
      </c>
    </row>
    <row r="165" spans="1:16" x14ac:dyDescent="0.2">
      <c r="A165">
        <v>531</v>
      </c>
      <c r="B165" t="s">
        <v>167</v>
      </c>
      <c r="C165" s="66">
        <v>5072</v>
      </c>
      <c r="D165" s="67">
        <v>23280465.523214247</v>
      </c>
      <c r="E165" s="66">
        <v>6632485.9075801913</v>
      </c>
      <c r="F165" s="66">
        <v>298051.51224257704</v>
      </c>
      <c r="G165" s="66">
        <v>2084008.9785337441</v>
      </c>
      <c r="H165" s="66">
        <v>10931440.217195913</v>
      </c>
      <c r="I165" s="66">
        <v>49779.810245056193</v>
      </c>
      <c r="J165" s="66">
        <v>-1372609.7851213983</v>
      </c>
      <c r="K165" s="66">
        <v>188276.48872695846</v>
      </c>
      <c r="L165" s="67">
        <f>E165+F165+G165+H165-I165-J165+Taulukko13[[#This Row],[Jälkikäteistarkistuksesta aiheutuva valtionosuuden lisäsiirto]]</f>
        <v>21457093.079155728</v>
      </c>
      <c r="M165" s="71">
        <f>Taulukko13[[#This Row],[Siirtyvät kustannukset (TP21+TP22)]]-Taulukko13[[#This Row],[Siirtyvät tulot ml. verokust. alenema ja tasauksen neutralisointi ]]</f>
        <v>1823372.4440585189</v>
      </c>
      <c r="N165" s="66">
        <f>Taulukko13[[#This Row],[Siirtyvien kustannusten ja tulojen erotus]]*$N$3</f>
        <v>-1094023.4664351111</v>
      </c>
      <c r="O165" s="66">
        <f>$O$3*Taulukko13[[#This Row],[Asukasluku 31.12.2022]]</f>
        <v>1.3078844524219891E-8</v>
      </c>
      <c r="P165" s="153">
        <f>Taulukko13[[#This Row],[Muutoksen rajaus (omavastuu 40 %)]]+Taulukko13[[#This Row],[Neutralisointi]]</f>
        <v>-1094023.4664350981</v>
      </c>
    </row>
    <row r="166" spans="1:16" x14ac:dyDescent="0.2">
      <c r="A166">
        <v>535</v>
      </c>
      <c r="B166" t="s">
        <v>168</v>
      </c>
      <c r="C166" s="66">
        <v>10419</v>
      </c>
      <c r="D166" s="67">
        <v>46874347.128289349</v>
      </c>
      <c r="E166" s="66">
        <v>18833794.846937321</v>
      </c>
      <c r="F166" s="66">
        <v>695761.86656288616</v>
      </c>
      <c r="G166" s="66">
        <v>4558092.9165819343</v>
      </c>
      <c r="H166" s="66">
        <v>17496276.041066043</v>
      </c>
      <c r="I166" s="66">
        <v>80644.450953963154</v>
      </c>
      <c r="J166" s="66">
        <v>-5764286.8695429051</v>
      </c>
      <c r="K166" s="66">
        <v>386761.18612897873</v>
      </c>
      <c r="L166" s="67">
        <f>E166+F166+G166+H166-I166-J166+Taulukko13[[#This Row],[Jälkikäteistarkistuksesta aiheutuva valtionosuuden lisäsiirto]]</f>
        <v>47654329.275866114</v>
      </c>
      <c r="M166" s="71">
        <f>Taulukko13[[#This Row],[Siirtyvät kustannukset (TP21+TP22)]]-Taulukko13[[#This Row],[Siirtyvät tulot ml. verokust. alenema ja tasauksen neutralisointi ]]</f>
        <v>-779982.14757676423</v>
      </c>
      <c r="N166" s="66">
        <f>Taulukko13[[#This Row],[Siirtyvien kustannusten ja tulojen erotus]]*$N$3</f>
        <v>467989.28854605841</v>
      </c>
      <c r="O166" s="66">
        <f>$O$3*Taulukko13[[#This Row],[Asukasluku 31.12.2022]]</f>
        <v>2.6866814096578675E-8</v>
      </c>
      <c r="P166" s="153">
        <f>Taulukko13[[#This Row],[Muutoksen rajaus (omavastuu 40 %)]]+Taulukko13[[#This Row],[Neutralisointi]]</f>
        <v>467989.2885460853</v>
      </c>
    </row>
    <row r="167" spans="1:16" x14ac:dyDescent="0.2">
      <c r="A167">
        <v>536</v>
      </c>
      <c r="B167" t="s">
        <v>169</v>
      </c>
      <c r="C167" s="66">
        <v>35346</v>
      </c>
      <c r="D167" s="67">
        <v>123195113.79862794</v>
      </c>
      <c r="E167" s="66">
        <v>22593008.639402173</v>
      </c>
      <c r="F167" s="66">
        <v>3278867.6215588124</v>
      </c>
      <c r="G167" s="66">
        <v>10064359.026026163</v>
      </c>
      <c r="H167" s="66">
        <v>86163725.926577255</v>
      </c>
      <c r="I167" s="66">
        <v>396494.82291168097</v>
      </c>
      <c r="J167" s="66">
        <v>1670227.5282247914</v>
      </c>
      <c r="K167" s="66">
        <v>1312070.341195401</v>
      </c>
      <c r="L167" s="67">
        <f>E167+F167+G167+H167-I167-J167+Taulukko13[[#This Row],[Jälkikäteistarkistuksesta aiheutuva valtionosuuden lisäsiirto]]</f>
        <v>121345309.20362332</v>
      </c>
      <c r="M167" s="71">
        <f>Taulukko13[[#This Row],[Siirtyvät kustannukset (TP21+TP22)]]-Taulukko13[[#This Row],[Siirtyvät tulot ml. verokust. alenema ja tasauksen neutralisointi ]]</f>
        <v>1849804.5950046182</v>
      </c>
      <c r="N167" s="66">
        <f>Taulukko13[[#This Row],[Siirtyvien kustannusten ja tulojen erotus]]*$N$3</f>
        <v>-1109882.7570027707</v>
      </c>
      <c r="O167" s="66">
        <f>$O$3*Taulukko13[[#This Row],[Asukasluku 31.12.2022]]</f>
        <v>9.1144487096426712E-8</v>
      </c>
      <c r="P167" s="153">
        <f>Taulukko13[[#This Row],[Muutoksen rajaus (omavastuu 40 %)]]+Taulukko13[[#This Row],[Neutralisointi]]</f>
        <v>-1109882.7570026796</v>
      </c>
    </row>
    <row r="168" spans="1:16" x14ac:dyDescent="0.2">
      <c r="A168">
        <v>538</v>
      </c>
      <c r="B168" t="s">
        <v>170</v>
      </c>
      <c r="C168" s="66">
        <v>4644</v>
      </c>
      <c r="D168" s="67">
        <v>16419668.760519356</v>
      </c>
      <c r="E168" s="66">
        <v>3225724.8265641602</v>
      </c>
      <c r="F168" s="66">
        <v>173879.50625799509</v>
      </c>
      <c r="G168" s="66">
        <v>1858853.5894540302</v>
      </c>
      <c r="H168" s="66">
        <v>10465486.13390602</v>
      </c>
      <c r="I168" s="66">
        <v>47163.80896445243</v>
      </c>
      <c r="J168" s="66">
        <v>-622035.68128017802</v>
      </c>
      <c r="K168" s="66">
        <v>172388.80395268041</v>
      </c>
      <c r="L168" s="67">
        <f>E168+F168+G168+H168-I168-J168+Taulukko13[[#This Row],[Jälkikäteistarkistuksesta aiheutuva valtionosuuden lisäsiirto]]</f>
        <v>16471204.732450614</v>
      </c>
      <c r="M168" s="71">
        <f>Taulukko13[[#This Row],[Siirtyvät kustannukset (TP21+TP22)]]-Taulukko13[[#This Row],[Siirtyvät tulot ml. verokust. alenema ja tasauksen neutralisointi ]]</f>
        <v>-51535.971931258217</v>
      </c>
      <c r="N168" s="66">
        <f>Taulukko13[[#This Row],[Siirtyvien kustannusten ja tulojen erotus]]*$N$3</f>
        <v>30921.583158754922</v>
      </c>
      <c r="O168" s="66">
        <f>$O$3*Taulukko13[[#This Row],[Asukasluku 31.12.2022]]</f>
        <v>1.1975188085661903E-8</v>
      </c>
      <c r="P168" s="153">
        <f>Taulukko13[[#This Row],[Muutoksen rajaus (omavastuu 40 %)]]+Taulukko13[[#This Row],[Neutralisointi]]</f>
        <v>30921.583158766898</v>
      </c>
    </row>
    <row r="169" spans="1:16" x14ac:dyDescent="0.2">
      <c r="A169">
        <v>541</v>
      </c>
      <c r="B169" t="s">
        <v>171</v>
      </c>
      <c r="C169" s="66">
        <v>9243</v>
      </c>
      <c r="D169" s="67">
        <v>49973852.87020319</v>
      </c>
      <c r="E169" s="66">
        <v>27719033.188662134</v>
      </c>
      <c r="F169" s="66">
        <v>1407917.6436524601</v>
      </c>
      <c r="G169" s="66">
        <v>4596758.4582639383</v>
      </c>
      <c r="H169" s="66">
        <v>15483168.665000508</v>
      </c>
      <c r="I169" s="66">
        <v>74877.393522035723</v>
      </c>
      <c r="J169" s="66">
        <v>-4496645.5459575253</v>
      </c>
      <c r="K169" s="66">
        <v>343107.1737585325</v>
      </c>
      <c r="L169" s="67">
        <f>E169+F169+G169+H169-I169-J169+Taulukko13[[#This Row],[Jälkikäteistarkistuksesta aiheutuva valtionosuuden lisäsiirto]]</f>
        <v>53971753.281773061</v>
      </c>
      <c r="M169" s="71">
        <f>Taulukko13[[#This Row],[Siirtyvät kustannukset (TP21+TP22)]]-Taulukko13[[#This Row],[Siirtyvät tulot ml. verokust. alenema ja tasauksen neutralisointi ]]</f>
        <v>-3997900.411569871</v>
      </c>
      <c r="N169" s="66">
        <f>Taulukko13[[#This Row],[Siirtyvien kustannusten ja tulojen erotus]]*$N$3</f>
        <v>2398740.2469419222</v>
      </c>
      <c r="O169" s="66">
        <f>$O$3*Taulukko13[[#This Row],[Asukasluku 31.12.2022]]</f>
        <v>2.3834337527082896E-8</v>
      </c>
      <c r="P169" s="153">
        <f>Taulukko13[[#This Row],[Muutoksen rajaus (omavastuu 40 %)]]+Taulukko13[[#This Row],[Neutralisointi]]</f>
        <v>2398740.246941946</v>
      </c>
    </row>
    <row r="170" spans="1:16" x14ac:dyDescent="0.2">
      <c r="A170">
        <v>543</v>
      </c>
      <c r="B170" t="s">
        <v>172</v>
      </c>
      <c r="C170" s="66">
        <v>44458</v>
      </c>
      <c r="D170" s="67">
        <v>141311042.79755232</v>
      </c>
      <c r="E170" s="66">
        <v>15750722.666467287</v>
      </c>
      <c r="F170" s="66">
        <v>4097874.6895446731</v>
      </c>
      <c r="G170" s="66">
        <v>12090462.498998052</v>
      </c>
      <c r="H170" s="66">
        <v>126052046.88869347</v>
      </c>
      <c r="I170" s="66">
        <v>576948.49915505492</v>
      </c>
      <c r="J170" s="66">
        <v>8468649.9462526422</v>
      </c>
      <c r="K170" s="66">
        <v>1650314.6955487223</v>
      </c>
      <c r="L170" s="67">
        <f>E170+F170+G170+H170-I170-J170+Taulukko13[[#This Row],[Jälkikäteistarkistuksesta aiheutuva valtionosuuden lisäsiirto]]</f>
        <v>150595822.99384451</v>
      </c>
      <c r="M170" s="71">
        <f>Taulukko13[[#This Row],[Siirtyvät kustannukset (TP21+TP22)]]-Taulukko13[[#This Row],[Siirtyvät tulot ml. verokust. alenema ja tasauksen neutralisointi ]]</f>
        <v>-9284780.1962921917</v>
      </c>
      <c r="N170" s="66">
        <f>Taulukko13[[#This Row],[Siirtyvien kustannusten ja tulojen erotus]]*$N$3</f>
        <v>5570868.1177753136</v>
      </c>
      <c r="O170" s="66">
        <f>$O$3*Taulukko13[[#This Row],[Asukasluku 31.12.2022]]</f>
        <v>1.1464102323694163E-7</v>
      </c>
      <c r="P170" s="153">
        <f>Taulukko13[[#This Row],[Muutoksen rajaus (omavastuu 40 %)]]+Taulukko13[[#This Row],[Neutralisointi]]</f>
        <v>5570868.1177754281</v>
      </c>
    </row>
    <row r="171" spans="1:16" x14ac:dyDescent="0.2">
      <c r="A171">
        <v>545</v>
      </c>
      <c r="B171" t="s">
        <v>173</v>
      </c>
      <c r="C171" s="66">
        <v>9584</v>
      </c>
      <c r="D171" s="67">
        <v>39956449.988149606</v>
      </c>
      <c r="E171" s="66">
        <v>15691856.18852579</v>
      </c>
      <c r="F171" s="66">
        <v>1497776.1180513338</v>
      </c>
      <c r="G171" s="66">
        <v>4955058.6157612232</v>
      </c>
      <c r="H171" s="66">
        <v>16970554.373840816</v>
      </c>
      <c r="I171" s="66">
        <v>81869.243023641902</v>
      </c>
      <c r="J171" s="66">
        <v>-3664865.5649494589</v>
      </c>
      <c r="K171" s="66">
        <v>355765.35251560918</v>
      </c>
      <c r="L171" s="67">
        <f>E171+F171+G171+H171-I171-J171+Taulukko13[[#This Row],[Jälkikäteistarkistuksesta aiheutuva valtionosuuden lisäsiirto]]</f>
        <v>43054006.970620587</v>
      </c>
      <c r="M171" s="71">
        <f>Taulukko13[[#This Row],[Siirtyvät kustannukset (TP21+TP22)]]-Taulukko13[[#This Row],[Siirtyvät tulot ml. verokust. alenema ja tasauksen neutralisointi ]]</f>
        <v>-3097556.9824709818</v>
      </c>
      <c r="N171" s="66">
        <f>Taulukko13[[#This Row],[Siirtyvien kustannusten ja tulojen erotus]]*$N$3</f>
        <v>1858534.1894825886</v>
      </c>
      <c r="O171" s="66">
        <f>$O$3*Taulukko13[[#This Row],[Asukasluku 31.12.2022]]</f>
        <v>2.4713652586775126E-8</v>
      </c>
      <c r="P171" s="153">
        <f>Taulukko13[[#This Row],[Muutoksen rajaus (omavastuu 40 %)]]+Taulukko13[[#This Row],[Neutralisointi]]</f>
        <v>1858534.1894826132</v>
      </c>
    </row>
    <row r="172" spans="1:16" x14ac:dyDescent="0.2">
      <c r="A172">
        <v>560</v>
      </c>
      <c r="B172" t="s">
        <v>174</v>
      </c>
      <c r="C172" s="66">
        <v>15735</v>
      </c>
      <c r="D172" s="67">
        <v>61290408.342314646</v>
      </c>
      <c r="E172" s="66">
        <v>16776532.6333948</v>
      </c>
      <c r="F172" s="66">
        <v>1339575.4487632411</v>
      </c>
      <c r="G172" s="66">
        <v>6566464.3824120844</v>
      </c>
      <c r="H172" s="66">
        <v>32351731.486494735</v>
      </c>
      <c r="I172" s="66">
        <v>149351.98373657383</v>
      </c>
      <c r="J172" s="66">
        <v>-4139393.2940382245</v>
      </c>
      <c r="K172" s="66">
        <v>584095.14000762836</v>
      </c>
      <c r="L172" s="67">
        <f>E172+F172+G172+H172-I172-J172+Taulukko13[[#This Row],[Jälkikäteistarkistuksesta aiheutuva valtionosuuden lisäsiirto]]</f>
        <v>61608440.401374131</v>
      </c>
      <c r="M172" s="71">
        <f>Taulukko13[[#This Row],[Siirtyvät kustannukset (TP21+TP22)]]-Taulukko13[[#This Row],[Siirtyvät tulot ml. verokust. alenema ja tasauksen neutralisointi ]]</f>
        <v>-318032.05905948579</v>
      </c>
      <c r="N172" s="66">
        <f>Taulukko13[[#This Row],[Siirtyvien kustannusten ja tulojen erotus]]*$N$3</f>
        <v>190819.23543569143</v>
      </c>
      <c r="O172" s="66">
        <f>$O$3*Taulukko13[[#This Row],[Asukasluku 31.12.2022]]</f>
        <v>4.0574845936238167E-8</v>
      </c>
      <c r="P172" s="153">
        <f>Taulukko13[[#This Row],[Muutoksen rajaus (omavastuu 40 %)]]+Taulukko13[[#This Row],[Neutralisointi]]</f>
        <v>190819.235435732</v>
      </c>
    </row>
    <row r="173" spans="1:16" x14ac:dyDescent="0.2">
      <c r="A173">
        <v>561</v>
      </c>
      <c r="B173" t="s">
        <v>175</v>
      </c>
      <c r="C173" s="66">
        <v>1317</v>
      </c>
      <c r="D173" s="67">
        <v>5197112.6059564687</v>
      </c>
      <c r="E173" s="66">
        <v>2058930.9139682739</v>
      </c>
      <c r="F173" s="66">
        <v>246077.31945689005</v>
      </c>
      <c r="G173" s="66">
        <v>666184.24158085254</v>
      </c>
      <c r="H173" s="66">
        <v>2371519.2313827248</v>
      </c>
      <c r="I173" s="66">
        <v>11603.682761287824</v>
      </c>
      <c r="J173" s="66">
        <v>-496177.97715050942</v>
      </c>
      <c r="K173" s="66">
        <v>48888.039363841541</v>
      </c>
      <c r="L173" s="67">
        <f>E173+F173+G173+H173-I173-J173+Taulukko13[[#This Row],[Jälkikäteistarkistuksesta aiheutuva valtionosuuden lisäsiirto]]</f>
        <v>5876174.0401418041</v>
      </c>
      <c r="M173" s="71">
        <f>Taulukko13[[#This Row],[Siirtyvät kustannukset (TP21+TP22)]]-Taulukko13[[#This Row],[Siirtyvät tulot ml. verokust. alenema ja tasauksen neutralisointi ]]</f>
        <v>-679061.43418533541</v>
      </c>
      <c r="N173" s="66">
        <f>Taulukko13[[#This Row],[Siirtyvien kustannusten ja tulojen erotus]]*$N$3</f>
        <v>407436.86051120114</v>
      </c>
      <c r="O173" s="66">
        <f>$O$3*Taulukko13[[#This Row],[Asukasluku 31.12.2022]]</f>
        <v>3.3960643214506301E-9</v>
      </c>
      <c r="P173" s="153">
        <f>Taulukko13[[#This Row],[Muutoksen rajaus (omavastuu 40 %)]]+Taulukko13[[#This Row],[Neutralisointi]]</f>
        <v>407436.86051120452</v>
      </c>
    </row>
    <row r="174" spans="1:16" x14ac:dyDescent="0.2">
      <c r="A174">
        <v>562</v>
      </c>
      <c r="B174" t="s">
        <v>176</v>
      </c>
      <c r="C174" s="66">
        <v>8935</v>
      </c>
      <c r="D174" s="67">
        <v>40117779.818434052</v>
      </c>
      <c r="E174" s="66">
        <v>14393863.977553777</v>
      </c>
      <c r="F174" s="66">
        <v>890460.62652849872</v>
      </c>
      <c r="G174" s="66">
        <v>3995195.562121043</v>
      </c>
      <c r="H174" s="66">
        <v>18043857.603574105</v>
      </c>
      <c r="I174" s="66">
        <v>83934.944815275798</v>
      </c>
      <c r="J174" s="66">
        <v>-2626913.04987873</v>
      </c>
      <c r="K174" s="66">
        <v>331673.98004246328</v>
      </c>
      <c r="L174" s="67">
        <f>E174+F174+G174+H174-I174-J174+Taulukko13[[#This Row],[Jälkikäteistarkistuksesta aiheutuva valtionosuuden lisäsiirto]]</f>
        <v>40198029.854883343</v>
      </c>
      <c r="M174" s="71">
        <f>Taulukko13[[#This Row],[Siirtyvät kustannukset (TP21+TP22)]]-Taulukko13[[#This Row],[Siirtyvät tulot ml. verokust. alenema ja tasauksen neutralisointi ]]</f>
        <v>-80250.036449290812</v>
      </c>
      <c r="N174" s="66">
        <f>Taulukko13[[#This Row],[Siirtyvien kustannusten ja tulojen erotus]]*$N$3</f>
        <v>48150.021869574477</v>
      </c>
      <c r="O174" s="66">
        <f>$O$3*Taulukko13[[#This Row],[Asukasluku 31.12.2022]]</f>
        <v>2.3040117473167336E-8</v>
      </c>
      <c r="P174" s="153">
        <f>Taulukko13[[#This Row],[Muutoksen rajaus (omavastuu 40 %)]]+Taulukko13[[#This Row],[Neutralisointi]]</f>
        <v>48150.02186959752</v>
      </c>
    </row>
    <row r="175" spans="1:16" x14ac:dyDescent="0.2">
      <c r="A175">
        <v>563</v>
      </c>
      <c r="B175" t="s">
        <v>177</v>
      </c>
      <c r="C175" s="66">
        <v>7025</v>
      </c>
      <c r="D175" s="67">
        <v>37633891.418000817</v>
      </c>
      <c r="E175" s="66">
        <v>16691590.681407385</v>
      </c>
      <c r="F175" s="66">
        <v>600969.7977045055</v>
      </c>
      <c r="G175" s="66">
        <v>3041571.5163823199</v>
      </c>
      <c r="H175" s="66">
        <v>13296243.325971991</v>
      </c>
      <c r="I175" s="66">
        <v>61605.694086593605</v>
      </c>
      <c r="J175" s="66">
        <v>-2753507.7258124822</v>
      </c>
      <c r="K175" s="66">
        <v>260773.33069930662</v>
      </c>
      <c r="L175" s="67">
        <f>E175+F175+G175+H175-I175-J175+Taulukko13[[#This Row],[Jälkikäteistarkistuksesta aiheutuva valtionosuuden lisäsiirto]]</f>
        <v>36583050.683891393</v>
      </c>
      <c r="M175" s="71">
        <f>Taulukko13[[#This Row],[Siirtyvät kustannukset (TP21+TP22)]]-Taulukko13[[#This Row],[Siirtyvät tulot ml. verokust. alenema ja tasauksen neutralisointi ]]</f>
        <v>1050840.7341094241</v>
      </c>
      <c r="N175" s="66">
        <f>Taulukko13[[#This Row],[Siirtyvien kustannusten ja tulojen erotus]]*$N$3</f>
        <v>-630504.44046565425</v>
      </c>
      <c r="O175" s="66">
        <f>$O$3*Taulukko13[[#This Row],[Asukasluku 31.12.2022]]</f>
        <v>1.8114921684275383E-8</v>
      </c>
      <c r="P175" s="153">
        <f>Taulukko13[[#This Row],[Muutoksen rajaus (omavastuu 40 %)]]+Taulukko13[[#This Row],[Neutralisointi]]</f>
        <v>-630504.44046563609</v>
      </c>
    </row>
    <row r="176" spans="1:16" x14ac:dyDescent="0.2">
      <c r="A176">
        <v>564</v>
      </c>
      <c r="B176" t="s">
        <v>178</v>
      </c>
      <c r="C176" s="66">
        <v>211848</v>
      </c>
      <c r="D176" s="67">
        <v>748123021.72155499</v>
      </c>
      <c r="E176" s="66">
        <v>125510386.78729478</v>
      </c>
      <c r="F176" s="66">
        <v>22834136.652604558</v>
      </c>
      <c r="G176" s="66">
        <v>66857690.160354562</v>
      </c>
      <c r="H176" s="66">
        <v>499523431.01842809</v>
      </c>
      <c r="I176" s="66">
        <v>2315586.6022471637</v>
      </c>
      <c r="J176" s="66">
        <v>-4093720.1217709738</v>
      </c>
      <c r="K176" s="66">
        <v>7863958.5141618084</v>
      </c>
      <c r="L176" s="67">
        <f>E176+F176+G176+H176-I176-J176+Taulukko13[[#This Row],[Jälkikäteistarkistuksesta aiheutuva valtionosuuden lisäsiirto]]</f>
        <v>724367736.65236759</v>
      </c>
      <c r="M176" s="71">
        <f>Taulukko13[[#This Row],[Siirtyvät kustannukset (TP21+TP22)]]-Taulukko13[[#This Row],[Siirtyvät tulot ml. verokust. alenema ja tasauksen neutralisointi ]]</f>
        <v>23755285.069187403</v>
      </c>
      <c r="N176" s="66">
        <f>Taulukko13[[#This Row],[Siirtyvien kustannusten ja tulojen erotus]]*$N$3</f>
        <v>-14253171.041512439</v>
      </c>
      <c r="O176" s="66">
        <f>$O$3*Taulukko13[[#This Row],[Asukasluku 31.12.2022]]</f>
        <v>5.462789934477397E-7</v>
      </c>
      <c r="P176" s="153">
        <f>Taulukko13[[#This Row],[Muutoksen rajaus (omavastuu 40 %)]]+Taulukko13[[#This Row],[Neutralisointi]]</f>
        <v>-14253171.041511893</v>
      </c>
    </row>
    <row r="177" spans="1:16" x14ac:dyDescent="0.2">
      <c r="A177">
        <v>576</v>
      </c>
      <c r="B177" t="s">
        <v>179</v>
      </c>
      <c r="C177" s="66">
        <v>2750</v>
      </c>
      <c r="D177" s="67">
        <v>14902637.201990938</v>
      </c>
      <c r="E177" s="66">
        <v>7559784.259685548</v>
      </c>
      <c r="F177" s="66">
        <v>493371.51889544993</v>
      </c>
      <c r="G177" s="66">
        <v>1469848.2141027946</v>
      </c>
      <c r="H177" s="66">
        <v>4765486.3983790968</v>
      </c>
      <c r="I177" s="66">
        <v>23312.270540380763</v>
      </c>
      <c r="J177" s="66">
        <v>-1137668.4034743202</v>
      </c>
      <c r="K177" s="66">
        <v>102082.08675061824</v>
      </c>
      <c r="L177" s="67">
        <f>E177+F177+G177+H177-I177-J177+Taulukko13[[#This Row],[Jälkikäteistarkistuksesta aiheutuva valtionosuuden lisäsiirto]]</f>
        <v>15504928.610747447</v>
      </c>
      <c r="M177" s="71">
        <f>Taulukko13[[#This Row],[Siirtyvät kustannukset (TP21+TP22)]]-Taulukko13[[#This Row],[Siirtyvät tulot ml. verokust. alenema ja tasauksen neutralisointi ]]</f>
        <v>-602291.40875650942</v>
      </c>
      <c r="N177" s="66">
        <f>Taulukko13[[#This Row],[Siirtyvien kustannusten ja tulojen erotus]]*$N$3</f>
        <v>361374.84525390557</v>
      </c>
      <c r="O177" s="66">
        <f>$O$3*Taulukko13[[#This Row],[Asukasluku 31.12.2022]]</f>
        <v>7.0912504813889392E-9</v>
      </c>
      <c r="P177" s="153">
        <f>Taulukko13[[#This Row],[Muutoksen rajaus (omavastuu 40 %)]]+Taulukko13[[#This Row],[Neutralisointi]]</f>
        <v>361374.84525391267</v>
      </c>
    </row>
    <row r="178" spans="1:16" x14ac:dyDescent="0.2">
      <c r="A178">
        <v>577</v>
      </c>
      <c r="B178" t="s">
        <v>180</v>
      </c>
      <c r="C178" s="66">
        <v>11138</v>
      </c>
      <c r="D178" s="67">
        <v>38451611.808766089</v>
      </c>
      <c r="E178" s="66">
        <v>7398032.6006186344</v>
      </c>
      <c r="F178" s="66">
        <v>995510.31136705447</v>
      </c>
      <c r="G178" s="66">
        <v>3757966.9112391598</v>
      </c>
      <c r="H178" s="66">
        <v>26355883.026575692</v>
      </c>
      <c r="I178" s="66">
        <v>121247.44406118954</v>
      </c>
      <c r="J178" s="66">
        <v>-280010.89320243167</v>
      </c>
      <c r="K178" s="66">
        <v>413451.0117194131</v>
      </c>
      <c r="L178" s="67">
        <f>E178+F178+G178+H178-I178-J178+Taulukko13[[#This Row],[Jälkikäteistarkistuksesta aiheutuva valtionosuuden lisäsiirto]]</f>
        <v>39079607.310661197</v>
      </c>
      <c r="M178" s="71">
        <f>Taulukko13[[#This Row],[Siirtyvät kustannukset (TP21+TP22)]]-Taulukko13[[#This Row],[Siirtyvät tulot ml. verokust. alenema ja tasauksen neutralisointi ]]</f>
        <v>-627995.50189510733</v>
      </c>
      <c r="N178" s="66">
        <f>Taulukko13[[#This Row],[Siirtyvien kustannusten ja tulojen erotus]]*$N$3</f>
        <v>376797.30113706429</v>
      </c>
      <c r="O178" s="66">
        <f>$O$3*Taulukko13[[#This Row],[Asukasluku 31.12.2022]]</f>
        <v>2.8720853767894549E-8</v>
      </c>
      <c r="P178" s="153">
        <f>Taulukko13[[#This Row],[Muutoksen rajaus (omavastuu 40 %)]]+Taulukko13[[#This Row],[Neutralisointi]]</f>
        <v>376797.30113709299</v>
      </c>
    </row>
    <row r="179" spans="1:16" x14ac:dyDescent="0.2">
      <c r="A179">
        <v>578</v>
      </c>
      <c r="B179" t="s">
        <v>181</v>
      </c>
      <c r="C179" s="66">
        <v>3100</v>
      </c>
      <c r="D179" s="67">
        <v>17431777.19411369</v>
      </c>
      <c r="E179" s="66">
        <v>7778512.594298332</v>
      </c>
      <c r="F179" s="66">
        <v>295409.41300818173</v>
      </c>
      <c r="G179" s="66">
        <v>1603210.3162889043</v>
      </c>
      <c r="H179" s="66">
        <v>5479800.7559645055</v>
      </c>
      <c r="I179" s="66">
        <v>25601.235858531116</v>
      </c>
      <c r="J179" s="66">
        <v>-1631748.2349852084</v>
      </c>
      <c r="K179" s="66">
        <v>115074.35233706057</v>
      </c>
      <c r="L179" s="67">
        <f>E179+F179+G179+H179-I179-J179+Taulukko13[[#This Row],[Jälkikäteistarkistuksesta aiheutuva valtionosuuden lisäsiirto]]</f>
        <v>16878154.431023661</v>
      </c>
      <c r="M179" s="71">
        <f>Taulukko13[[#This Row],[Siirtyvät kustannukset (TP21+TP22)]]-Taulukko13[[#This Row],[Siirtyvät tulot ml. verokust. alenema ja tasauksen neutralisointi ]]</f>
        <v>553622.76309002936</v>
      </c>
      <c r="N179" s="66">
        <f>Taulukko13[[#This Row],[Siirtyvien kustannusten ja tulojen erotus]]*$N$3</f>
        <v>-332173.65785401757</v>
      </c>
      <c r="O179" s="66">
        <f>$O$3*Taulukko13[[#This Row],[Asukasluku 31.12.2022]]</f>
        <v>7.9937732699293502E-9</v>
      </c>
      <c r="P179" s="153">
        <f>Taulukko13[[#This Row],[Muutoksen rajaus (omavastuu 40 %)]]+Taulukko13[[#This Row],[Neutralisointi]]</f>
        <v>-332173.65785400959</v>
      </c>
    </row>
    <row r="180" spans="1:16" x14ac:dyDescent="0.2">
      <c r="A180">
        <v>580</v>
      </c>
      <c r="B180" t="s">
        <v>182</v>
      </c>
      <c r="C180" s="66">
        <v>4438</v>
      </c>
      <c r="D180" s="67">
        <v>25613376.335834242</v>
      </c>
      <c r="E180" s="66">
        <v>12043755.283681465</v>
      </c>
      <c r="F180" s="66">
        <v>534454.14571739221</v>
      </c>
      <c r="G180" s="66">
        <v>2364912.0805047974</v>
      </c>
      <c r="H180" s="66">
        <v>8187117.5473088268</v>
      </c>
      <c r="I180" s="66">
        <v>38662.318329095724</v>
      </c>
      <c r="J180" s="66">
        <v>-1770032.1659737842</v>
      </c>
      <c r="K180" s="66">
        <v>164741.92763608866</v>
      </c>
      <c r="L180" s="67">
        <f>E180+F180+G180+H180-I180-J180+Taulukko13[[#This Row],[Jälkikäteistarkistuksesta aiheutuva valtionosuuden lisäsiirto]]</f>
        <v>25026350.832493253</v>
      </c>
      <c r="M180" s="71">
        <f>Taulukko13[[#This Row],[Siirtyvät kustannukset (TP21+TP22)]]-Taulukko13[[#This Row],[Siirtyvät tulot ml. verokust. alenema ja tasauksen neutralisointi ]]</f>
        <v>587025.50334098935</v>
      </c>
      <c r="N180" s="66">
        <f>Taulukko13[[#This Row],[Siirtyvien kustannusten ja tulojen erotus]]*$N$3</f>
        <v>-352215.30200459354</v>
      </c>
      <c r="O180" s="66">
        <f>$O$3*Taulukko13[[#This Row],[Asukasluku 31.12.2022]]</f>
        <v>1.1443988958692405E-8</v>
      </c>
      <c r="P180" s="153">
        <f>Taulukko13[[#This Row],[Muutoksen rajaus (omavastuu 40 %)]]+Taulukko13[[#This Row],[Neutralisointi]]</f>
        <v>-352215.30200458207</v>
      </c>
    </row>
    <row r="181" spans="1:16" x14ac:dyDescent="0.2">
      <c r="A181">
        <v>581</v>
      </c>
      <c r="B181" t="s">
        <v>183</v>
      </c>
      <c r="C181" s="66">
        <v>6240</v>
      </c>
      <c r="D181" s="67">
        <v>31656492.958751079</v>
      </c>
      <c r="E181" s="66">
        <v>12901000.168517508</v>
      </c>
      <c r="F181" s="66">
        <v>1035254.755768283</v>
      </c>
      <c r="G181" s="66">
        <v>2884819.1548233973</v>
      </c>
      <c r="H181" s="66">
        <v>11238419.407959051</v>
      </c>
      <c r="I181" s="66">
        <v>54408.622010761865</v>
      </c>
      <c r="J181" s="66">
        <v>-2336072.5545011903</v>
      </c>
      <c r="K181" s="66">
        <v>231633.5350268574</v>
      </c>
      <c r="L181" s="67">
        <f>E181+F181+G181+H181-I181-J181+Taulukko13[[#This Row],[Jälkikäteistarkistuksesta aiheutuva valtionosuuden lisäsiirto]]</f>
        <v>30572790.954585526</v>
      </c>
      <c r="M181" s="71">
        <f>Taulukko13[[#This Row],[Siirtyvät kustannukset (TP21+TP22)]]-Taulukko13[[#This Row],[Siirtyvät tulot ml. verokust. alenema ja tasauksen neutralisointi ]]</f>
        <v>1083702.0041655526</v>
      </c>
      <c r="N181" s="66">
        <f>Taulukko13[[#This Row],[Siirtyvien kustannusten ja tulojen erotus]]*$N$3</f>
        <v>-650221.20249933144</v>
      </c>
      <c r="O181" s="66">
        <f>$O$3*Taulukko13[[#This Row],[Asukasluku 31.12.2022]]</f>
        <v>1.6090692001406177E-8</v>
      </c>
      <c r="P181" s="153">
        <f>Taulukko13[[#This Row],[Muutoksen rajaus (omavastuu 40 %)]]+Taulukko13[[#This Row],[Neutralisointi]]</f>
        <v>-650221.20249931538</v>
      </c>
    </row>
    <row r="182" spans="1:16" x14ac:dyDescent="0.2">
      <c r="A182">
        <v>583</v>
      </c>
      <c r="B182" t="s">
        <v>184</v>
      </c>
      <c r="C182" s="66">
        <v>947</v>
      </c>
      <c r="D182" s="67">
        <v>6486476.5062920684</v>
      </c>
      <c r="E182" s="66">
        <v>2926985.2288909117</v>
      </c>
      <c r="F182" s="66">
        <v>151845.10467398341</v>
      </c>
      <c r="G182" s="66">
        <v>454530.74292697769</v>
      </c>
      <c r="H182" s="66">
        <v>1770701.8748059007</v>
      </c>
      <c r="I182" s="66">
        <v>8522.5606048422705</v>
      </c>
      <c r="J182" s="66">
        <v>-303852.15508056857</v>
      </c>
      <c r="K182" s="66">
        <v>35153.358601031083</v>
      </c>
      <c r="L182" s="67">
        <f>E182+F182+G182+H182-I182-J182+Taulukko13[[#This Row],[Jälkikäteistarkistuksesta aiheutuva valtionosuuden lisäsiirto]]</f>
        <v>5634545.9043745305</v>
      </c>
      <c r="M182" s="71">
        <f>Taulukko13[[#This Row],[Siirtyvät kustannukset (TP21+TP22)]]-Taulukko13[[#This Row],[Siirtyvät tulot ml. verokust. alenema ja tasauksen neutralisointi ]]</f>
        <v>851930.60191753786</v>
      </c>
      <c r="N182" s="66">
        <f>Taulukko13[[#This Row],[Siirtyvien kustannusten ja tulojen erotus]]*$N$3</f>
        <v>-511158.3611505226</v>
      </c>
      <c r="O182" s="66">
        <f>$O$3*Taulukko13[[#This Row],[Asukasluku 31.12.2022]]</f>
        <v>2.4419688021364822E-9</v>
      </c>
      <c r="P182" s="153">
        <f>Taulukko13[[#This Row],[Muutoksen rajaus (omavastuu 40 %)]]+Taulukko13[[#This Row],[Neutralisointi]]</f>
        <v>-511158.36115052016</v>
      </c>
    </row>
    <row r="183" spans="1:16" x14ac:dyDescent="0.2">
      <c r="A183">
        <v>584</v>
      </c>
      <c r="B183" t="s">
        <v>185</v>
      </c>
      <c r="C183" s="66">
        <v>2653</v>
      </c>
      <c r="D183" s="67">
        <v>12481860.041328821</v>
      </c>
      <c r="E183" s="66">
        <v>4411382.9963040557</v>
      </c>
      <c r="F183" s="66">
        <v>312151.10354772781</v>
      </c>
      <c r="G183" s="66">
        <v>1241553.4308920708</v>
      </c>
      <c r="H183" s="66">
        <v>3812070.6912152423</v>
      </c>
      <c r="I183" s="66">
        <v>18282.481816484807</v>
      </c>
      <c r="J183" s="66">
        <v>-1904615.0386579824</v>
      </c>
      <c r="K183" s="66">
        <v>98481.373145232807</v>
      </c>
      <c r="L183" s="67">
        <f>E183+F183+G183+H183-I183-J183+Taulukko13[[#This Row],[Jälkikäteistarkistuksesta aiheutuva valtionosuuden lisäsiirto]]</f>
        <v>11761972.151945824</v>
      </c>
      <c r="M183" s="71">
        <f>Taulukko13[[#This Row],[Siirtyvät kustannukset (TP21+TP22)]]-Taulukko13[[#This Row],[Siirtyvät tulot ml. verokust. alenema ja tasauksen neutralisointi ]]</f>
        <v>719887.88938299753</v>
      </c>
      <c r="N183" s="66">
        <f>Taulukko13[[#This Row],[Siirtyvien kustannusten ja tulojen erotus]]*$N$3</f>
        <v>-431932.7336297984</v>
      </c>
      <c r="O183" s="66">
        <f>$O$3*Taulukko13[[#This Row],[Asukasluku 31.12.2022]]</f>
        <v>6.8411227371363117E-9</v>
      </c>
      <c r="P183" s="153">
        <f>Taulukko13[[#This Row],[Muutoksen rajaus (omavastuu 40 %)]]+Taulukko13[[#This Row],[Neutralisointi]]</f>
        <v>-431932.73362979153</v>
      </c>
    </row>
    <row r="184" spans="1:16" x14ac:dyDescent="0.2">
      <c r="A184">
        <v>588</v>
      </c>
      <c r="B184" t="s">
        <v>186</v>
      </c>
      <c r="C184" s="66">
        <v>1600</v>
      </c>
      <c r="D184" s="67">
        <v>9944761.2166345567</v>
      </c>
      <c r="E184" s="66">
        <v>4114572.9464789815</v>
      </c>
      <c r="F184" s="66">
        <v>329016.03311389382</v>
      </c>
      <c r="G184" s="66">
        <v>905236.1139486708</v>
      </c>
      <c r="H184" s="66">
        <v>2726538.6938060108</v>
      </c>
      <c r="I184" s="66">
        <v>13545.130818406422</v>
      </c>
      <c r="J184" s="66">
        <v>-779720.52961134014</v>
      </c>
      <c r="K184" s="66">
        <v>59393.214109450615</v>
      </c>
      <c r="L184" s="67">
        <f>E184+F184+G184+H184-I184-J184+Taulukko13[[#This Row],[Jälkikäteistarkistuksesta aiheutuva valtionosuuden lisäsiirto]]</f>
        <v>8900932.4002499413</v>
      </c>
      <c r="M184" s="71">
        <f>Taulukko13[[#This Row],[Siirtyvät kustannukset (TP21+TP22)]]-Taulukko13[[#This Row],[Siirtyvät tulot ml. verokust. alenema ja tasauksen neutralisointi ]]</f>
        <v>1043828.8163846154</v>
      </c>
      <c r="N184" s="66">
        <f>Taulukko13[[#This Row],[Siirtyvien kustannusten ja tulojen erotus]]*$N$3</f>
        <v>-626297.28983076906</v>
      </c>
      <c r="O184" s="66">
        <f>$O$3*Taulukko13[[#This Row],[Asukasluku 31.12.2022]]</f>
        <v>4.1258184618990196E-9</v>
      </c>
      <c r="P184" s="153">
        <f>Taulukko13[[#This Row],[Muutoksen rajaus (omavastuu 40 %)]]+Taulukko13[[#This Row],[Neutralisointi]]</f>
        <v>-626297.28983076499</v>
      </c>
    </row>
    <row r="185" spans="1:16" x14ac:dyDescent="0.2">
      <c r="A185">
        <v>592</v>
      </c>
      <c r="B185" t="s">
        <v>187</v>
      </c>
      <c r="C185" s="66">
        <v>3651</v>
      </c>
      <c r="D185" s="67">
        <v>15151731.208096799</v>
      </c>
      <c r="E185" s="66">
        <v>3985427.3499410162</v>
      </c>
      <c r="F185" s="66">
        <v>519271.96244007605</v>
      </c>
      <c r="G185" s="66">
        <v>1635712.1745879711</v>
      </c>
      <c r="H185" s="66">
        <v>6849015.202858394</v>
      </c>
      <c r="I185" s="66">
        <v>32663.271478092225</v>
      </c>
      <c r="J185" s="66">
        <v>-1394489.2956252452</v>
      </c>
      <c r="K185" s="66">
        <v>135527.89044600262</v>
      </c>
      <c r="L185" s="67">
        <f>E185+F185+G185+H185-I185-J185+Taulukko13[[#This Row],[Jälkikäteistarkistuksesta aiheutuva valtionosuuden lisäsiirto]]</f>
        <v>14486780.604420613</v>
      </c>
      <c r="M185" s="71">
        <f>Taulukko13[[#This Row],[Siirtyvät kustannukset (TP21+TP22)]]-Taulukko13[[#This Row],[Siirtyvät tulot ml. verokust. alenema ja tasauksen neutralisointi ]]</f>
        <v>664950.60367618501</v>
      </c>
      <c r="N185" s="66">
        <f>Taulukko13[[#This Row],[Siirtyvien kustannusten ja tulojen erotus]]*$N$3</f>
        <v>-398970.3622057109</v>
      </c>
      <c r="O185" s="66">
        <f>$O$3*Taulukko13[[#This Row],[Asukasluku 31.12.2022]]</f>
        <v>9.4146020027458252E-9</v>
      </c>
      <c r="P185" s="153">
        <f>Taulukko13[[#This Row],[Muutoksen rajaus (omavastuu 40 %)]]+Taulukko13[[#This Row],[Neutralisointi]]</f>
        <v>-398970.36220570147</v>
      </c>
    </row>
    <row r="186" spans="1:16" x14ac:dyDescent="0.2">
      <c r="A186">
        <v>593</v>
      </c>
      <c r="B186" t="s">
        <v>188</v>
      </c>
      <c r="C186" s="66">
        <v>17077</v>
      </c>
      <c r="D186" s="67">
        <v>89522488.604213983</v>
      </c>
      <c r="E186" s="66">
        <v>37991787.372072279</v>
      </c>
      <c r="F186" s="66">
        <v>2078488.2514180094</v>
      </c>
      <c r="G186" s="66">
        <v>7738053.1874699751</v>
      </c>
      <c r="H186" s="66">
        <v>34059605.079656228</v>
      </c>
      <c r="I186" s="66">
        <v>160198.47309055002</v>
      </c>
      <c r="J186" s="66">
        <v>-4756065.7614262002</v>
      </c>
      <c r="K186" s="66">
        <v>633911.19834193017</v>
      </c>
      <c r="L186" s="67">
        <f>E186+F186+G186+H186-I186-J186+Taulukko13[[#This Row],[Jälkikäteistarkistuksesta aiheutuva valtionosuuden lisäsiirto]]</f>
        <v>87097712.377294078</v>
      </c>
      <c r="M186" s="71">
        <f>Taulukko13[[#This Row],[Siirtyvät kustannukset (TP21+TP22)]]-Taulukko13[[#This Row],[Siirtyvät tulot ml. verokust. alenema ja tasauksen neutralisointi ]]</f>
        <v>2424776.2269199044</v>
      </c>
      <c r="N186" s="66">
        <f>Taulukko13[[#This Row],[Siirtyvien kustannusten ja tulojen erotus]]*$N$3</f>
        <v>-1454865.7361519423</v>
      </c>
      <c r="O186" s="66">
        <f>$O$3*Taulukko13[[#This Row],[Asukasluku 31.12.2022]]</f>
        <v>4.4035376171155968E-8</v>
      </c>
      <c r="P186" s="153">
        <f>Taulukko13[[#This Row],[Muutoksen rajaus (omavastuu 40 %)]]+Taulukko13[[#This Row],[Neutralisointi]]</f>
        <v>-1454865.7361518983</v>
      </c>
    </row>
    <row r="187" spans="1:16" x14ac:dyDescent="0.2">
      <c r="A187">
        <v>595</v>
      </c>
      <c r="B187" t="s">
        <v>189</v>
      </c>
      <c r="C187" s="66">
        <v>4140</v>
      </c>
      <c r="D187" s="67">
        <v>24124995.753571726</v>
      </c>
      <c r="E187" s="66">
        <v>13817859.186405368</v>
      </c>
      <c r="F187" s="66">
        <v>719112.2140263468</v>
      </c>
      <c r="G187" s="66">
        <v>2220844.8074965212</v>
      </c>
      <c r="H187" s="66">
        <v>6208899.9473695876</v>
      </c>
      <c r="I187" s="66">
        <v>30711.553031882064</v>
      </c>
      <c r="J187" s="66">
        <v>-2649256.7143610618</v>
      </c>
      <c r="K187" s="66">
        <v>153679.94150820348</v>
      </c>
      <c r="L187" s="67">
        <f>E187+F187+G187+H187-I187-J187+Taulukko13[[#This Row],[Jälkikäteistarkistuksesta aiheutuva valtionosuuden lisäsiirto]]</f>
        <v>25738941.258135207</v>
      </c>
      <c r="M187" s="71">
        <f>Taulukko13[[#This Row],[Siirtyvät kustannukset (TP21+TP22)]]-Taulukko13[[#This Row],[Siirtyvät tulot ml. verokust. alenema ja tasauksen neutralisointi ]]</f>
        <v>-1613945.5045634806</v>
      </c>
      <c r="N187" s="66">
        <f>Taulukko13[[#This Row],[Siirtyvien kustannusten ja tulojen erotus]]*$N$3</f>
        <v>968367.30273808818</v>
      </c>
      <c r="O187" s="66">
        <f>$O$3*Taulukko13[[#This Row],[Asukasluku 31.12.2022]]</f>
        <v>1.0675555270163712E-8</v>
      </c>
      <c r="P187" s="153">
        <f>Taulukko13[[#This Row],[Muutoksen rajaus (omavastuu 40 %)]]+Taulukko13[[#This Row],[Neutralisointi]]</f>
        <v>968367.30273809889</v>
      </c>
    </row>
    <row r="188" spans="1:16" x14ac:dyDescent="0.2">
      <c r="A188">
        <v>598</v>
      </c>
      <c r="B188" t="s">
        <v>190</v>
      </c>
      <c r="C188" s="66">
        <v>19207</v>
      </c>
      <c r="D188" s="67">
        <v>92291096.289098471</v>
      </c>
      <c r="E188" s="66">
        <v>25733603.489776462</v>
      </c>
      <c r="F188" s="66">
        <v>3527858.5169943711</v>
      </c>
      <c r="G188" s="66">
        <v>6988939.1495769601</v>
      </c>
      <c r="H188" s="66">
        <v>43371159.066773027</v>
      </c>
      <c r="I188" s="66">
        <v>207901.14568402048</v>
      </c>
      <c r="J188" s="66">
        <v>-592211.09033365396</v>
      </c>
      <c r="K188" s="66">
        <v>712978.4146251363</v>
      </c>
      <c r="L188" s="67">
        <f>E188+F188+G188+H188-I188-J188+Taulukko13[[#This Row],[Jälkikäteistarkistuksesta aiheutuva valtionosuuden lisäsiirto]]</f>
        <v>80718848.582395598</v>
      </c>
      <c r="M188" s="71">
        <f>Taulukko13[[#This Row],[Siirtyvät kustannukset (TP21+TP22)]]-Taulukko13[[#This Row],[Siirtyvät tulot ml. verokust. alenema ja tasauksen neutralisointi ]]</f>
        <v>11572247.706702873</v>
      </c>
      <c r="N188" s="66">
        <f>Taulukko13[[#This Row],[Siirtyvien kustannusten ja tulojen erotus]]*$N$3</f>
        <v>-6943348.624021722</v>
      </c>
      <c r="O188" s="66">
        <f>$O$3*Taulukko13[[#This Row],[Asukasluku 31.12.2022]]</f>
        <v>4.9527871998559042E-8</v>
      </c>
      <c r="P188" s="153">
        <f>Taulukko13[[#This Row],[Muutoksen rajaus (omavastuu 40 %)]]+Taulukko13[[#This Row],[Neutralisointi]]</f>
        <v>-6943348.6240216726</v>
      </c>
    </row>
    <row r="189" spans="1:16" x14ac:dyDescent="0.2">
      <c r="A189">
        <v>599</v>
      </c>
      <c r="B189" t="s">
        <v>191</v>
      </c>
      <c r="C189" s="66">
        <v>11206</v>
      </c>
      <c r="D189" s="67">
        <v>39832979.197843686</v>
      </c>
      <c r="E189" s="66">
        <v>5278935.5512875393</v>
      </c>
      <c r="F189" s="66">
        <v>1374122.8562840163</v>
      </c>
      <c r="G189" s="66">
        <v>4601221.3899281481</v>
      </c>
      <c r="H189" s="66">
        <v>20748507.4854334</v>
      </c>
      <c r="I189" s="66">
        <v>98068.582894560081</v>
      </c>
      <c r="J189" s="66">
        <v>-4221414.1912494441</v>
      </c>
      <c r="K189" s="66">
        <v>415975.22331906477</v>
      </c>
      <c r="L189" s="67">
        <f>E189+F189+G189+H189-I189-J189+Taulukko13[[#This Row],[Jälkikäteistarkistuksesta aiheutuva valtionosuuden lisäsiirto]]</f>
        <v>36542108.114607051</v>
      </c>
      <c r="M189" s="71">
        <f>Taulukko13[[#This Row],[Siirtyvät kustannukset (TP21+TP22)]]-Taulukko13[[#This Row],[Siirtyvät tulot ml. verokust. alenema ja tasauksen neutralisointi ]]</f>
        <v>3290871.0832366347</v>
      </c>
      <c r="N189" s="66">
        <f>Taulukko13[[#This Row],[Siirtyvien kustannusten ja tulojen erotus]]*$N$3</f>
        <v>-1974522.6499419804</v>
      </c>
      <c r="O189" s="66">
        <f>$O$3*Taulukko13[[#This Row],[Asukasluku 31.12.2022]]</f>
        <v>2.8896201052525258E-8</v>
      </c>
      <c r="P189" s="153">
        <f>Taulukko13[[#This Row],[Muutoksen rajaus (omavastuu 40 %)]]+Taulukko13[[#This Row],[Neutralisointi]]</f>
        <v>-1974522.6499419515</v>
      </c>
    </row>
    <row r="190" spans="1:16" x14ac:dyDescent="0.2">
      <c r="A190">
        <v>601</v>
      </c>
      <c r="B190" t="s">
        <v>192</v>
      </c>
      <c r="C190" s="66">
        <v>3786</v>
      </c>
      <c r="D190" s="67">
        <v>20544220.393974122</v>
      </c>
      <c r="E190" s="66">
        <v>10552546.950988766</v>
      </c>
      <c r="F190" s="66">
        <v>838844.55323667941</v>
      </c>
      <c r="G190" s="66">
        <v>1996360.8589656877</v>
      </c>
      <c r="H190" s="66">
        <v>6115336.229018203</v>
      </c>
      <c r="I190" s="66">
        <v>30827.557301008354</v>
      </c>
      <c r="J190" s="66">
        <v>-2197728.4629260777</v>
      </c>
      <c r="K190" s="66">
        <v>140539.19288648752</v>
      </c>
      <c r="L190" s="67">
        <f>E190+F190+G190+H190-I190-J190+Taulukko13[[#This Row],[Jälkikäteistarkistuksesta aiheutuva valtionosuuden lisäsiirto]]</f>
        <v>21810528.690720893</v>
      </c>
      <c r="M190" s="71">
        <f>Taulukko13[[#This Row],[Siirtyvät kustannukset (TP21+TP22)]]-Taulukko13[[#This Row],[Siirtyvät tulot ml. verokust. alenema ja tasauksen neutralisointi ]]</f>
        <v>-1266308.2967467718</v>
      </c>
      <c r="N190" s="66">
        <f>Taulukko13[[#This Row],[Siirtyvien kustannusten ja tulojen erotus]]*$N$3</f>
        <v>759784.97804806288</v>
      </c>
      <c r="O190" s="66">
        <f>$O$3*Taulukko13[[#This Row],[Asukasluku 31.12.2022]]</f>
        <v>9.7627179354685539E-9</v>
      </c>
      <c r="P190" s="153">
        <f>Taulukko13[[#This Row],[Muutoksen rajaus (omavastuu 40 %)]]+Taulukko13[[#This Row],[Neutralisointi]]</f>
        <v>759784.97804807266</v>
      </c>
    </row>
    <row r="191" spans="1:16" x14ac:dyDescent="0.2">
      <c r="A191">
        <v>604</v>
      </c>
      <c r="B191" t="s">
        <v>193</v>
      </c>
      <c r="C191" s="66">
        <v>20405</v>
      </c>
      <c r="D191" s="67">
        <v>64886556.375007823</v>
      </c>
      <c r="E191" s="66">
        <v>7953508.6769853458</v>
      </c>
      <c r="F191" s="66">
        <v>2764482.5830861516</v>
      </c>
      <c r="G191" s="66">
        <v>4894006.0345449969</v>
      </c>
      <c r="H191" s="66">
        <v>59684564.462720007</v>
      </c>
      <c r="I191" s="66">
        <v>276833.69709202874</v>
      </c>
      <c r="J191" s="66">
        <v>3981688.3363613989</v>
      </c>
      <c r="K191" s="66">
        <v>757449.08368958742</v>
      </c>
      <c r="L191" s="67">
        <f>E191+F191+G191+H191-I191-J191+Taulukko13[[#This Row],[Jälkikäteistarkistuksesta aiheutuva valtionosuuden lisäsiirto]]</f>
        <v>71795488.807572663</v>
      </c>
      <c r="M191" s="71">
        <f>Taulukko13[[#This Row],[Siirtyvät kustannukset (TP21+TP22)]]-Taulukko13[[#This Row],[Siirtyvät tulot ml. verokust. alenema ja tasauksen neutralisointi ]]</f>
        <v>-6908932.4325648397</v>
      </c>
      <c r="N191" s="66">
        <f>Taulukko13[[#This Row],[Siirtyvien kustannusten ja tulojen erotus]]*$N$3</f>
        <v>4145359.4595389031</v>
      </c>
      <c r="O191" s="66">
        <f>$O$3*Taulukko13[[#This Row],[Asukasluku 31.12.2022]]</f>
        <v>5.2617078571905931E-8</v>
      </c>
      <c r="P191" s="153">
        <f>Taulukko13[[#This Row],[Muutoksen rajaus (omavastuu 40 %)]]+Taulukko13[[#This Row],[Neutralisointi]]</f>
        <v>4145359.4595389557</v>
      </c>
    </row>
    <row r="192" spans="1:16" x14ac:dyDescent="0.2">
      <c r="A192">
        <v>607</v>
      </c>
      <c r="B192" t="s">
        <v>194</v>
      </c>
      <c r="C192" s="66">
        <v>4084</v>
      </c>
      <c r="D192" s="67">
        <v>21074931.106618397</v>
      </c>
      <c r="E192" s="66">
        <v>8529866.5673698187</v>
      </c>
      <c r="F192" s="66">
        <v>581690.84976656013</v>
      </c>
      <c r="G192" s="66">
        <v>2179211.9177650558</v>
      </c>
      <c r="H192" s="66">
        <v>6013312.5926338155</v>
      </c>
      <c r="I192" s="66">
        <v>29235.340996559866</v>
      </c>
      <c r="J192" s="66">
        <v>-2679674.6346803079</v>
      </c>
      <c r="K192" s="66">
        <v>151601.1790143727</v>
      </c>
      <c r="L192" s="67">
        <f>E192+F192+G192+H192-I192-J192+Taulukko13[[#This Row],[Jälkikäteistarkistuksesta aiheutuva valtionosuuden lisäsiirto]]</f>
        <v>20106122.400233373</v>
      </c>
      <c r="M192" s="71">
        <f>Taulukko13[[#This Row],[Siirtyvät kustannukset (TP21+TP22)]]-Taulukko13[[#This Row],[Siirtyvät tulot ml. verokust. alenema ja tasauksen neutralisointi ]]</f>
        <v>968808.70638502389</v>
      </c>
      <c r="N192" s="66">
        <f>Taulukko13[[#This Row],[Siirtyvien kustannusten ja tulojen erotus]]*$N$3</f>
        <v>-581285.22383101424</v>
      </c>
      <c r="O192" s="66">
        <f>$O$3*Taulukko13[[#This Row],[Asukasluku 31.12.2022]]</f>
        <v>1.0531151623997246E-8</v>
      </c>
      <c r="P192" s="153">
        <f>Taulukko13[[#This Row],[Muutoksen rajaus (omavastuu 40 %)]]+Taulukko13[[#This Row],[Neutralisointi]]</f>
        <v>-581285.22383100376</v>
      </c>
    </row>
    <row r="193" spans="1:16" x14ac:dyDescent="0.2">
      <c r="A193">
        <v>608</v>
      </c>
      <c r="B193" t="s">
        <v>195</v>
      </c>
      <c r="C193" s="66">
        <v>1980</v>
      </c>
      <c r="D193" s="67">
        <v>9925072.6147599556</v>
      </c>
      <c r="E193" s="66">
        <v>3829191.3529191851</v>
      </c>
      <c r="F193" s="66">
        <v>270205.37524870993</v>
      </c>
      <c r="G193" s="66">
        <v>984194.9973053931</v>
      </c>
      <c r="H193" s="66">
        <v>3508269.5648441217</v>
      </c>
      <c r="I193" s="66">
        <v>16749.802223054525</v>
      </c>
      <c r="J193" s="66">
        <v>-962521.93413835322</v>
      </c>
      <c r="K193" s="66">
        <v>73499.102460445138</v>
      </c>
      <c r="L193" s="67">
        <f>E193+F193+G193+H193-I193-J193+Taulukko13[[#This Row],[Jälkikäteistarkistuksesta aiheutuva valtionosuuden lisäsiirto]]</f>
        <v>9611132.5246931557</v>
      </c>
      <c r="M193" s="71">
        <f>Taulukko13[[#This Row],[Siirtyvät kustannukset (TP21+TP22)]]-Taulukko13[[#This Row],[Siirtyvät tulot ml. verokust. alenema ja tasauksen neutralisointi ]]</f>
        <v>313940.09006679989</v>
      </c>
      <c r="N193" s="66">
        <f>Taulukko13[[#This Row],[Siirtyvien kustannusten ja tulojen erotus]]*$N$3</f>
        <v>-188364.05404007991</v>
      </c>
      <c r="O193" s="66">
        <f>$O$3*Taulukko13[[#This Row],[Asukasluku 31.12.2022]]</f>
        <v>5.1057003466000362E-9</v>
      </c>
      <c r="P193" s="153">
        <f>Taulukko13[[#This Row],[Muutoksen rajaus (omavastuu 40 %)]]+Taulukko13[[#This Row],[Neutralisointi]]</f>
        <v>-188364.05404007481</v>
      </c>
    </row>
    <row r="194" spans="1:16" x14ac:dyDescent="0.2">
      <c r="A194">
        <v>609</v>
      </c>
      <c r="B194" t="s">
        <v>196</v>
      </c>
      <c r="C194" s="66">
        <v>83205</v>
      </c>
      <c r="D194" s="67">
        <v>362338022.55052996</v>
      </c>
      <c r="E194" s="66">
        <v>99709893.382741645</v>
      </c>
      <c r="F194" s="66">
        <v>7924471.5904507153</v>
      </c>
      <c r="G194" s="66">
        <v>31146088.493806507</v>
      </c>
      <c r="H194" s="66">
        <v>183332177.00908506</v>
      </c>
      <c r="I194" s="66">
        <v>847831.75452468568</v>
      </c>
      <c r="J194" s="66">
        <v>-12327789.077922951</v>
      </c>
      <c r="K194" s="66">
        <v>3088632.7374855243</v>
      </c>
      <c r="L194" s="67">
        <f>E194+F194+G194+H194-I194-J194+Taulukko13[[#This Row],[Jälkikäteistarkistuksesta aiheutuva valtionosuuden lisäsiirto]]</f>
        <v>336681220.53696769</v>
      </c>
      <c r="M194" s="71">
        <f>Taulukko13[[#This Row],[Siirtyvät kustannukset (TP21+TP22)]]-Taulukko13[[#This Row],[Siirtyvät tulot ml. verokust. alenema ja tasauksen neutralisointi ]]</f>
        <v>25656802.013562262</v>
      </c>
      <c r="N194" s="66">
        <f>Taulukko13[[#This Row],[Siirtyvien kustannusten ja tulojen erotus]]*$N$3</f>
        <v>-15394081.208137354</v>
      </c>
      <c r="O194" s="66">
        <f>$O$3*Taulukko13[[#This Row],[Asukasluku 31.12.2022]]</f>
        <v>2.1455545320144244E-7</v>
      </c>
      <c r="P194" s="153">
        <f>Taulukko13[[#This Row],[Muutoksen rajaus (omavastuu 40 %)]]+Taulukko13[[#This Row],[Neutralisointi]]</f>
        <v>-15394081.20813714</v>
      </c>
    </row>
    <row r="195" spans="1:16" x14ac:dyDescent="0.2">
      <c r="A195">
        <v>611</v>
      </c>
      <c r="B195" t="s">
        <v>197</v>
      </c>
      <c r="C195" s="66">
        <v>5011</v>
      </c>
      <c r="D195" s="67">
        <v>15250230.2211648</v>
      </c>
      <c r="E195" s="66">
        <v>1483497.1281135036</v>
      </c>
      <c r="F195" s="66">
        <v>264396.19178662152</v>
      </c>
      <c r="G195" s="66">
        <v>1782093.0374852777</v>
      </c>
      <c r="H195" s="66">
        <v>12706500.978639919</v>
      </c>
      <c r="I195" s="66">
        <v>57499.378904147059</v>
      </c>
      <c r="J195" s="66">
        <v>168478.48371210453</v>
      </c>
      <c r="K195" s="66">
        <v>186012.12243903565</v>
      </c>
      <c r="L195" s="67">
        <f>E195+F195+G195+H195-I195-J195+Taulukko13[[#This Row],[Jälkikäteistarkistuksesta aiheutuva valtionosuuden lisäsiirto]]</f>
        <v>16196521.595848106</v>
      </c>
      <c r="M195" s="71">
        <f>Taulukko13[[#This Row],[Siirtyvät kustannukset (TP21+TP22)]]-Taulukko13[[#This Row],[Siirtyvät tulot ml. verokust. alenema ja tasauksen neutralisointi ]]</f>
        <v>-946291.37468330562</v>
      </c>
      <c r="N195" s="66">
        <f>Taulukko13[[#This Row],[Siirtyvien kustannusten ja tulojen erotus]]*$N$3</f>
        <v>567774.82480998326</v>
      </c>
      <c r="O195" s="66">
        <f>$O$3*Taulukko13[[#This Row],[Asukasluku 31.12.2022]]</f>
        <v>1.2921547695359991E-8</v>
      </c>
      <c r="P195" s="153">
        <f>Taulukko13[[#This Row],[Muutoksen rajaus (omavastuu 40 %)]]+Taulukko13[[#This Row],[Neutralisointi]]</f>
        <v>567774.82480999618</v>
      </c>
    </row>
    <row r="196" spans="1:16" x14ac:dyDescent="0.2">
      <c r="A196">
        <v>614</v>
      </c>
      <c r="B196" t="s">
        <v>198</v>
      </c>
      <c r="C196" s="66">
        <v>2999</v>
      </c>
      <c r="D196" s="67">
        <v>20697086.458530653</v>
      </c>
      <c r="E196" s="66">
        <v>10615705.411704395</v>
      </c>
      <c r="F196" s="66">
        <v>342703.71834598237</v>
      </c>
      <c r="G196" s="66">
        <v>1758367.4232313819</v>
      </c>
      <c r="H196" s="66">
        <v>4953256.361680029</v>
      </c>
      <c r="I196" s="66">
        <v>23476.742688003196</v>
      </c>
      <c r="J196" s="66">
        <v>-1790195.7809252101</v>
      </c>
      <c r="K196" s="66">
        <v>111325.1556964015</v>
      </c>
      <c r="L196" s="67">
        <f>E196+F196+G196+H196-I196-J196+Taulukko13[[#This Row],[Jälkikäteistarkistuksesta aiheutuva valtionosuuden lisäsiirto]]</f>
        <v>19548077.108895399</v>
      </c>
      <c r="M196" s="71">
        <f>Taulukko13[[#This Row],[Siirtyvät kustannukset (TP21+TP22)]]-Taulukko13[[#This Row],[Siirtyvät tulot ml. verokust. alenema ja tasauksen neutralisointi ]]</f>
        <v>1149009.3496352546</v>
      </c>
      <c r="N196" s="66">
        <f>Taulukko13[[#This Row],[Siirtyvien kustannusten ja tulojen erotus]]*$N$3</f>
        <v>-689405.60978115257</v>
      </c>
      <c r="O196" s="66">
        <f>$O$3*Taulukko13[[#This Row],[Asukasluku 31.12.2022]]</f>
        <v>7.7333309795219744E-9</v>
      </c>
      <c r="P196" s="153">
        <f>Taulukko13[[#This Row],[Muutoksen rajaus (omavastuu 40 %)]]+Taulukko13[[#This Row],[Neutralisointi]]</f>
        <v>-689405.60978114489</v>
      </c>
    </row>
    <row r="197" spans="1:16" x14ac:dyDescent="0.2">
      <c r="A197">
        <v>615</v>
      </c>
      <c r="B197" t="s">
        <v>199</v>
      </c>
      <c r="C197" s="66">
        <v>7603</v>
      </c>
      <c r="D197" s="67">
        <v>38098554.391254507</v>
      </c>
      <c r="E197" s="66">
        <v>20054232.400385045</v>
      </c>
      <c r="F197" s="66">
        <v>1236372.3787199911</v>
      </c>
      <c r="G197" s="66">
        <v>3655606.8209520848</v>
      </c>
      <c r="H197" s="66">
        <v>11682726.339448327</v>
      </c>
      <c r="I197" s="66">
        <v>57269.758794303423</v>
      </c>
      <c r="J197" s="66">
        <v>-4601392.8698858954</v>
      </c>
      <c r="K197" s="66">
        <v>282229.12929634564</v>
      </c>
      <c r="L197" s="67">
        <f>E197+F197+G197+H197-I197-J197+Taulukko13[[#This Row],[Jälkikäteistarkistuksesta aiheutuva valtionosuuden lisäsiirto]]</f>
        <v>41455290.179893389</v>
      </c>
      <c r="M197" s="71">
        <f>Taulukko13[[#This Row],[Siirtyvät kustannukset (TP21+TP22)]]-Taulukko13[[#This Row],[Siirtyvät tulot ml. verokust. alenema ja tasauksen neutralisointi ]]</f>
        <v>-3356735.7886388823</v>
      </c>
      <c r="N197" s="66">
        <f>Taulukko13[[#This Row],[Siirtyvien kustannusten ja tulojen erotus]]*$N$3</f>
        <v>2014041.473183329</v>
      </c>
      <c r="O197" s="66">
        <f>$O$3*Taulukko13[[#This Row],[Asukasluku 31.12.2022]]</f>
        <v>1.9605373603636401E-8</v>
      </c>
      <c r="P197" s="153">
        <f>Taulukko13[[#This Row],[Muutoksen rajaus (omavastuu 40 %)]]+Taulukko13[[#This Row],[Neutralisointi]]</f>
        <v>2014041.4731833485</v>
      </c>
    </row>
    <row r="198" spans="1:16" x14ac:dyDescent="0.2">
      <c r="A198">
        <v>616</v>
      </c>
      <c r="B198" t="s">
        <v>200</v>
      </c>
      <c r="C198" s="66">
        <v>1807</v>
      </c>
      <c r="D198" s="67">
        <v>7400159.1052757418</v>
      </c>
      <c r="E198" s="66">
        <v>1697120.6043577378</v>
      </c>
      <c r="F198" s="66">
        <v>119993.12491169764</v>
      </c>
      <c r="G198" s="66">
        <v>905177.68596500857</v>
      </c>
      <c r="H198" s="66">
        <v>3873003.5246798191</v>
      </c>
      <c r="I198" s="66">
        <v>17700.766901562158</v>
      </c>
      <c r="J198" s="66">
        <v>-424651.53969784314</v>
      </c>
      <c r="K198" s="66">
        <v>67077.211184860789</v>
      </c>
      <c r="L198" s="67">
        <f>E198+F198+G198+H198-I198-J198+Taulukko13[[#This Row],[Jälkikäteistarkistuksesta aiheutuva valtionosuuden lisäsiirto]]</f>
        <v>7069322.9238954056</v>
      </c>
      <c r="M198" s="71">
        <f>Taulukko13[[#This Row],[Siirtyvät kustannukset (TP21+TP22)]]-Taulukko13[[#This Row],[Siirtyvät tulot ml. verokust. alenema ja tasauksen neutralisointi ]]</f>
        <v>330836.18138033617</v>
      </c>
      <c r="N198" s="66">
        <f>Taulukko13[[#This Row],[Siirtyvien kustannusten ja tulojen erotus]]*$N$3</f>
        <v>-198501.70882820166</v>
      </c>
      <c r="O198" s="66">
        <f>$O$3*Taulukko13[[#This Row],[Asukasluku 31.12.2022]]</f>
        <v>4.6595962254072053E-9</v>
      </c>
      <c r="P198" s="153">
        <f>Taulukko13[[#This Row],[Muutoksen rajaus (omavastuu 40 %)]]+Taulukko13[[#This Row],[Neutralisointi]]</f>
        <v>-198501.70882819701</v>
      </c>
    </row>
    <row r="199" spans="1:16" x14ac:dyDescent="0.2">
      <c r="A199">
        <v>619</v>
      </c>
      <c r="B199" t="s">
        <v>201</v>
      </c>
      <c r="C199" s="66">
        <v>2675</v>
      </c>
      <c r="D199" s="67">
        <v>13269341.997885546</v>
      </c>
      <c r="E199" s="66">
        <v>6619575.432017196</v>
      </c>
      <c r="F199" s="66">
        <v>261591.90446804842</v>
      </c>
      <c r="G199" s="66">
        <v>1538216.5470358238</v>
      </c>
      <c r="H199" s="66">
        <v>4563221.0112870755</v>
      </c>
      <c r="I199" s="66">
        <v>21388.169402587555</v>
      </c>
      <c r="J199" s="66">
        <v>-1510799.3460243859</v>
      </c>
      <c r="K199" s="66">
        <v>99298.029839237744</v>
      </c>
      <c r="L199" s="67">
        <f>E199+F199+G199+H199-I199-J199+Taulukko13[[#This Row],[Jälkikäteistarkistuksesta aiheutuva valtionosuuden lisäsiirto]]</f>
        <v>14571314.10126918</v>
      </c>
      <c r="M199" s="71">
        <f>Taulukko13[[#This Row],[Siirtyvät kustannukset (TP21+TP22)]]-Taulukko13[[#This Row],[Siirtyvät tulot ml. verokust. alenema ja tasauksen neutralisointi ]]</f>
        <v>-1301972.1033836342</v>
      </c>
      <c r="N199" s="66">
        <f>Taulukko13[[#This Row],[Siirtyvien kustannusten ja tulojen erotus]]*$N$3</f>
        <v>781183.26203018043</v>
      </c>
      <c r="O199" s="66">
        <f>$O$3*Taulukko13[[#This Row],[Asukasluku 31.12.2022]]</f>
        <v>6.8978527409874232E-9</v>
      </c>
      <c r="P199" s="153">
        <f>Taulukko13[[#This Row],[Muutoksen rajaus (omavastuu 40 %)]]+Taulukko13[[#This Row],[Neutralisointi]]</f>
        <v>781183.2620301873</v>
      </c>
    </row>
    <row r="200" spans="1:16" x14ac:dyDescent="0.2">
      <c r="A200">
        <v>620</v>
      </c>
      <c r="B200" t="s">
        <v>202</v>
      </c>
      <c r="C200" s="66">
        <v>2380</v>
      </c>
      <c r="D200" s="67">
        <v>16154960.993105058</v>
      </c>
      <c r="E200" s="66">
        <v>9626236.8777879979</v>
      </c>
      <c r="F200" s="66">
        <v>596159.88969658804</v>
      </c>
      <c r="G200" s="66">
        <v>1313761.0568428261</v>
      </c>
      <c r="H200" s="66">
        <v>3738076.6079331883</v>
      </c>
      <c r="I200" s="66">
        <v>19213.467145943188</v>
      </c>
      <c r="J200" s="66">
        <v>-1248746.8581390816</v>
      </c>
      <c r="K200" s="66">
        <v>88347.405987807797</v>
      </c>
      <c r="L200" s="67">
        <f>E200+F200+G200+H200-I200-J200+Taulukko13[[#This Row],[Jälkikäteistarkistuksesta aiheutuva valtionosuuden lisäsiirto]]</f>
        <v>16592115.229241546</v>
      </c>
      <c r="M200" s="71">
        <f>Taulukko13[[#This Row],[Siirtyvät kustannukset (TP21+TP22)]]-Taulukko13[[#This Row],[Siirtyvät tulot ml. verokust. alenema ja tasauksen neutralisointi ]]</f>
        <v>-437154.23613648862</v>
      </c>
      <c r="N200" s="66">
        <f>Taulukko13[[#This Row],[Siirtyvien kustannusten ja tulojen erotus]]*$N$3</f>
        <v>262292.54168189311</v>
      </c>
      <c r="O200" s="66">
        <f>$O$3*Taulukko13[[#This Row],[Asukasluku 31.12.2022]]</f>
        <v>6.1371549620747909E-9</v>
      </c>
      <c r="P200" s="153">
        <f>Taulukko13[[#This Row],[Muutoksen rajaus (omavastuu 40 %)]]+Taulukko13[[#This Row],[Neutralisointi]]</f>
        <v>262292.54168189922</v>
      </c>
    </row>
    <row r="201" spans="1:16" x14ac:dyDescent="0.2">
      <c r="A201">
        <v>623</v>
      </c>
      <c r="B201" t="s">
        <v>203</v>
      </c>
      <c r="C201" s="66">
        <v>2107</v>
      </c>
      <c r="D201" s="67">
        <v>11940537.73767251</v>
      </c>
      <c r="E201" s="66">
        <v>6305350.5927892299</v>
      </c>
      <c r="F201" s="66">
        <v>603444.02305987547</v>
      </c>
      <c r="G201" s="66">
        <v>1104412.5035897675</v>
      </c>
      <c r="H201" s="66">
        <v>4400600.7953313291</v>
      </c>
      <c r="I201" s="66">
        <v>22182.696022140142</v>
      </c>
      <c r="J201" s="66">
        <v>-279399.68075013877</v>
      </c>
      <c r="K201" s="66">
        <v>78213.438830382787</v>
      </c>
      <c r="L201" s="67">
        <f>E201+F201+G201+H201-I201-J201+Taulukko13[[#This Row],[Jälkikäteistarkistuksesta aiheutuva valtionosuuden lisäsiirto]]</f>
        <v>12749238.338328585</v>
      </c>
      <c r="M201" s="71">
        <f>Taulukko13[[#This Row],[Siirtyvät kustannukset (TP21+TP22)]]-Taulukko13[[#This Row],[Siirtyvät tulot ml. verokust. alenema ja tasauksen neutralisointi ]]</f>
        <v>-808700.6006560754</v>
      </c>
      <c r="N201" s="66">
        <f>Taulukko13[[#This Row],[Siirtyvien kustannusten ja tulojen erotus]]*$N$3</f>
        <v>485220.36039364513</v>
      </c>
      <c r="O201" s="66">
        <f>$O$3*Taulukko13[[#This Row],[Asukasluku 31.12.2022]]</f>
        <v>5.4331871870132709E-9</v>
      </c>
      <c r="P201" s="153">
        <f>Taulukko13[[#This Row],[Muutoksen rajaus (omavastuu 40 %)]]+Taulukko13[[#This Row],[Neutralisointi]]</f>
        <v>485220.36039365054</v>
      </c>
    </row>
    <row r="202" spans="1:16" x14ac:dyDescent="0.2">
      <c r="A202">
        <v>624</v>
      </c>
      <c r="B202" t="s">
        <v>204</v>
      </c>
      <c r="C202" s="66">
        <v>5117</v>
      </c>
      <c r="D202" s="67">
        <v>19053297.598994236</v>
      </c>
      <c r="E202" s="66">
        <v>5709579.6884973776</v>
      </c>
      <c r="F202" s="66">
        <v>378175.53365966422</v>
      </c>
      <c r="G202" s="66">
        <v>1715132.6040068793</v>
      </c>
      <c r="H202" s="66">
        <v>12306103.613007739</v>
      </c>
      <c r="I202" s="66">
        <v>56228.814645380182</v>
      </c>
      <c r="J202" s="66">
        <v>-42312.073125440962</v>
      </c>
      <c r="K202" s="66">
        <v>189946.92287378677</v>
      </c>
      <c r="L202" s="67">
        <f>E202+F202+G202+H202-I202-J202+Taulukko13[[#This Row],[Jälkikäteistarkistuksesta aiheutuva valtionosuuden lisäsiirto]]</f>
        <v>20285021.620525509</v>
      </c>
      <c r="M202" s="71">
        <f>Taulukko13[[#This Row],[Siirtyvät kustannukset (TP21+TP22)]]-Taulukko13[[#This Row],[Siirtyvät tulot ml. verokust. alenema ja tasauksen neutralisointi ]]</f>
        <v>-1231724.0215312727</v>
      </c>
      <c r="N202" s="66">
        <f>Taulukko13[[#This Row],[Siirtyvien kustannusten ja tulojen erotus]]*$N$3</f>
        <v>739034.41291876347</v>
      </c>
      <c r="O202" s="66">
        <f>$O$3*Taulukko13[[#This Row],[Asukasluku 31.12.2022]]</f>
        <v>1.3194883168460802E-8</v>
      </c>
      <c r="P202" s="153">
        <f>Taulukko13[[#This Row],[Muutoksen rajaus (omavastuu 40 %)]]+Taulukko13[[#This Row],[Neutralisointi]]</f>
        <v>739034.41291877662</v>
      </c>
    </row>
    <row r="203" spans="1:16" x14ac:dyDescent="0.2">
      <c r="A203">
        <v>625</v>
      </c>
      <c r="B203" t="s">
        <v>205</v>
      </c>
      <c r="C203" s="66">
        <v>2991</v>
      </c>
      <c r="D203" s="67">
        <v>13249955.284014385</v>
      </c>
      <c r="E203" s="66">
        <v>5877204.0339602139</v>
      </c>
      <c r="F203" s="66">
        <v>247220.8513008061</v>
      </c>
      <c r="G203" s="66">
        <v>1280222.9930144721</v>
      </c>
      <c r="H203" s="66">
        <v>6420533.6787697934</v>
      </c>
      <c r="I203" s="66">
        <v>29557.843156639934</v>
      </c>
      <c r="J203" s="66">
        <v>-783343.37637360126</v>
      </c>
      <c r="K203" s="66">
        <v>111028.18962585424</v>
      </c>
      <c r="L203" s="67">
        <f>E203+F203+G203+H203-I203-J203+Taulukko13[[#This Row],[Jälkikäteistarkistuksesta aiheutuva valtionosuuden lisäsiirto]]</f>
        <v>14689995.279888101</v>
      </c>
      <c r="M203" s="71">
        <f>Taulukko13[[#This Row],[Siirtyvät kustannukset (TP21+TP22)]]-Taulukko13[[#This Row],[Siirtyvät tulot ml. verokust. alenema ja tasauksen neutralisointi ]]</f>
        <v>-1440039.9958737157</v>
      </c>
      <c r="N203" s="66">
        <f>Taulukko13[[#This Row],[Siirtyvien kustannusten ja tulojen erotus]]*$N$3</f>
        <v>864023.99752422923</v>
      </c>
      <c r="O203" s="66">
        <f>$O$3*Taulukko13[[#This Row],[Asukasluku 31.12.2022]]</f>
        <v>7.7127018872124795E-9</v>
      </c>
      <c r="P203" s="153">
        <f>Taulukko13[[#This Row],[Muutoksen rajaus (omavastuu 40 %)]]+Taulukko13[[#This Row],[Neutralisointi]]</f>
        <v>864023.99752423691</v>
      </c>
    </row>
    <row r="204" spans="1:16" x14ac:dyDescent="0.2">
      <c r="A204">
        <v>626</v>
      </c>
      <c r="B204" t="s">
        <v>206</v>
      </c>
      <c r="C204" s="66">
        <v>4835</v>
      </c>
      <c r="D204" s="67">
        <v>29454008.494172167</v>
      </c>
      <c r="E204" s="66">
        <v>15018607.600164548</v>
      </c>
      <c r="F204" s="66">
        <v>1010404.6083216725</v>
      </c>
      <c r="G204" s="66">
        <v>2245316.3125744998</v>
      </c>
      <c r="H204" s="66">
        <v>8915938.2988898456</v>
      </c>
      <c r="I204" s="66">
        <v>44003.012625492789</v>
      </c>
      <c r="J204" s="66">
        <v>-767792.05750596104</v>
      </c>
      <c r="K204" s="66">
        <v>179478.86888699609</v>
      </c>
      <c r="L204" s="67">
        <f>E204+F204+G204+H204-I204-J204+Taulukko13[[#This Row],[Jälkikäteistarkistuksesta aiheutuva valtionosuuden lisäsiirto]]</f>
        <v>28093534.73371803</v>
      </c>
      <c r="M204" s="71">
        <f>Taulukko13[[#This Row],[Siirtyvät kustannukset (TP21+TP22)]]-Taulukko13[[#This Row],[Siirtyvät tulot ml. verokust. alenema ja tasauksen neutralisointi ]]</f>
        <v>1360473.7604541369</v>
      </c>
      <c r="N204" s="66">
        <f>Taulukko13[[#This Row],[Siirtyvien kustannusten ja tulojen erotus]]*$N$3</f>
        <v>-816284.25627248199</v>
      </c>
      <c r="O204" s="66">
        <f>$O$3*Taulukko13[[#This Row],[Asukasluku 31.12.2022]]</f>
        <v>1.2467707664551099E-8</v>
      </c>
      <c r="P204" s="153">
        <f>Taulukko13[[#This Row],[Muutoksen rajaus (omavastuu 40 %)]]+Taulukko13[[#This Row],[Neutralisointi]]</f>
        <v>-816284.25627246953</v>
      </c>
    </row>
    <row r="205" spans="1:16" x14ac:dyDescent="0.2">
      <c r="A205">
        <v>630</v>
      </c>
      <c r="B205" t="s">
        <v>207</v>
      </c>
      <c r="C205" s="66">
        <v>1635</v>
      </c>
      <c r="D205" s="67">
        <v>7509336.9626466231</v>
      </c>
      <c r="E205" s="66">
        <v>2567881.6474903533</v>
      </c>
      <c r="F205" s="66">
        <v>299294.64583122369</v>
      </c>
      <c r="G205" s="66">
        <v>671233.53144408658</v>
      </c>
      <c r="H205" s="66">
        <v>2777770.852672901</v>
      </c>
      <c r="I205" s="66">
        <v>13640.48706012127</v>
      </c>
      <c r="J205" s="66">
        <v>-781337.55069369671</v>
      </c>
      <c r="K205" s="66">
        <v>60692.440668094852</v>
      </c>
      <c r="L205" s="67">
        <f>E205+F205+G205+H205-I205-J205+Taulukko13[[#This Row],[Jälkikäteistarkistuksesta aiheutuva valtionosuuden lisäsiirto]]</f>
        <v>7144570.1817402346</v>
      </c>
      <c r="M205" s="71">
        <f>Taulukko13[[#This Row],[Siirtyvät kustannukset (TP21+TP22)]]-Taulukko13[[#This Row],[Siirtyvät tulot ml. verokust. alenema ja tasauksen neutralisointi ]]</f>
        <v>364766.78090638854</v>
      </c>
      <c r="N205" s="66">
        <f>Taulukko13[[#This Row],[Siirtyvien kustannusten ja tulojen erotus]]*$N$3</f>
        <v>-218860.06854383307</v>
      </c>
      <c r="O205" s="66">
        <f>$O$3*Taulukko13[[#This Row],[Asukasluku 31.12.2022]]</f>
        <v>4.2160707407530602E-9</v>
      </c>
      <c r="P205" s="153">
        <f>Taulukko13[[#This Row],[Muutoksen rajaus (omavastuu 40 %)]]+Taulukko13[[#This Row],[Neutralisointi]]</f>
        <v>-218860.06854382885</v>
      </c>
    </row>
    <row r="206" spans="1:16" x14ac:dyDescent="0.2">
      <c r="A206">
        <v>631</v>
      </c>
      <c r="B206" t="s">
        <v>208</v>
      </c>
      <c r="C206" s="66">
        <v>1963</v>
      </c>
      <c r="D206" s="67">
        <v>7710651.3033166723</v>
      </c>
      <c r="E206" s="66">
        <v>2302996.955077054</v>
      </c>
      <c r="F206" s="66">
        <v>173958.55466814066</v>
      </c>
      <c r="G206" s="66">
        <v>820217.04998828121</v>
      </c>
      <c r="H206" s="66">
        <v>4337621.102508245</v>
      </c>
      <c r="I206" s="66">
        <v>19999.621055950152</v>
      </c>
      <c r="J206" s="66">
        <v>-286514.08549581718</v>
      </c>
      <c r="K206" s="66">
        <v>72868.049560532221</v>
      </c>
      <c r="L206" s="67">
        <f>E206+F206+G206+H206-I206-J206+Taulukko13[[#This Row],[Jälkikäteistarkistuksesta aiheutuva valtionosuuden lisäsiirto]]</f>
        <v>7974176.1762421196</v>
      </c>
      <c r="M206" s="71">
        <f>Taulukko13[[#This Row],[Siirtyvät kustannukset (TP21+TP22)]]-Taulukko13[[#This Row],[Siirtyvät tulot ml. verokust. alenema ja tasauksen neutralisointi ]]</f>
        <v>-263524.8729254473</v>
      </c>
      <c r="N206" s="66">
        <f>Taulukko13[[#This Row],[Siirtyvien kustannusten ja tulojen erotus]]*$N$3</f>
        <v>158114.92375526833</v>
      </c>
      <c r="O206" s="66">
        <f>$O$3*Taulukko13[[#This Row],[Asukasluku 31.12.2022]]</f>
        <v>5.0618635254423597E-9</v>
      </c>
      <c r="P206" s="153">
        <f>Taulukko13[[#This Row],[Muutoksen rajaus (omavastuu 40 %)]]+Taulukko13[[#This Row],[Neutralisointi]]</f>
        <v>158114.9237552734</v>
      </c>
    </row>
    <row r="207" spans="1:16" x14ac:dyDescent="0.2">
      <c r="A207">
        <v>635</v>
      </c>
      <c r="B207" t="s">
        <v>209</v>
      </c>
      <c r="C207" s="66">
        <v>6347</v>
      </c>
      <c r="D207" s="67">
        <v>28279300.74008527</v>
      </c>
      <c r="E207" s="66">
        <v>9907953.044198893</v>
      </c>
      <c r="F207" s="66">
        <v>596819.34764281847</v>
      </c>
      <c r="G207" s="66">
        <v>2962245.4851803533</v>
      </c>
      <c r="H207" s="66">
        <v>12615459.886875136</v>
      </c>
      <c r="I207" s="66">
        <v>58569.414274984934</v>
      </c>
      <c r="J207" s="66">
        <v>-1915037.0663847493</v>
      </c>
      <c r="K207" s="66">
        <v>235605.45622042692</v>
      </c>
      <c r="L207" s="67">
        <f>E207+F207+G207+H207-I207-J207+Taulukko13[[#This Row],[Jälkikäteistarkistuksesta aiheutuva valtionosuuden lisäsiirto]]</f>
        <v>28174550.872227393</v>
      </c>
      <c r="M207" s="71">
        <f>Taulukko13[[#This Row],[Siirtyvät kustannukset (TP21+TP22)]]-Taulukko13[[#This Row],[Siirtyvät tulot ml. verokust. alenema ja tasauksen neutralisointi ]]</f>
        <v>104749.86785787717</v>
      </c>
      <c r="N207" s="66">
        <f>Taulukko13[[#This Row],[Siirtyvien kustannusten ja tulojen erotus]]*$N$3</f>
        <v>-62849.920714726286</v>
      </c>
      <c r="O207" s="66">
        <f>$O$3*Taulukko13[[#This Row],[Asukasluku 31.12.2022]]</f>
        <v>1.6366606111045672E-8</v>
      </c>
      <c r="P207" s="153">
        <f>Taulukko13[[#This Row],[Muutoksen rajaus (omavastuu 40 %)]]+Taulukko13[[#This Row],[Neutralisointi]]</f>
        <v>-62849.920714709922</v>
      </c>
    </row>
    <row r="208" spans="1:16" x14ac:dyDescent="0.2">
      <c r="A208">
        <v>636</v>
      </c>
      <c r="B208" t="s">
        <v>210</v>
      </c>
      <c r="C208" s="66">
        <v>8154</v>
      </c>
      <c r="D208" s="67">
        <v>30904650.648298539</v>
      </c>
      <c r="E208" s="66">
        <v>9326091.5804705322</v>
      </c>
      <c r="F208" s="66">
        <v>930661.59272096166</v>
      </c>
      <c r="G208" s="66">
        <v>3814395.3211643533</v>
      </c>
      <c r="H208" s="66">
        <v>14949681.227970097</v>
      </c>
      <c r="I208" s="66">
        <v>70396.815037324021</v>
      </c>
      <c r="J208" s="66">
        <v>-2917441.8741567107</v>
      </c>
      <c r="K208" s="66">
        <v>302682.66740528768</v>
      </c>
      <c r="L208" s="67">
        <f>E208+F208+G208+H208-I208-J208+Taulukko13[[#This Row],[Jälkikäteistarkistuksesta aiheutuva valtionosuuden lisäsiirto]]</f>
        <v>32170557.448850617</v>
      </c>
      <c r="M208" s="71">
        <f>Taulukko13[[#This Row],[Siirtyvät kustannukset (TP21+TP22)]]-Taulukko13[[#This Row],[Siirtyvät tulot ml. verokust. alenema ja tasauksen neutralisointi ]]</f>
        <v>-1265906.8005520776</v>
      </c>
      <c r="N208" s="66">
        <f>Taulukko13[[#This Row],[Siirtyvien kustannusten ja tulojen erotus]]*$N$3</f>
        <v>759544.08033124637</v>
      </c>
      <c r="O208" s="66">
        <f>$O$3*Taulukko13[[#This Row],[Asukasluku 31.12.2022]]</f>
        <v>2.1026202336452876E-8</v>
      </c>
      <c r="P208" s="153">
        <f>Taulukko13[[#This Row],[Muutoksen rajaus (omavastuu 40 %)]]+Taulukko13[[#This Row],[Neutralisointi]]</f>
        <v>759544.08033126744</v>
      </c>
    </row>
    <row r="209" spans="1:16" x14ac:dyDescent="0.2">
      <c r="A209">
        <v>638</v>
      </c>
      <c r="B209" t="s">
        <v>211</v>
      </c>
      <c r="C209" s="66">
        <v>51232</v>
      </c>
      <c r="D209" s="67">
        <v>181154619.67635214</v>
      </c>
      <c r="E209" s="66">
        <v>37173647.506630346</v>
      </c>
      <c r="F209" s="66">
        <v>21926751.662720546</v>
      </c>
      <c r="G209" s="66">
        <v>16740874.265005462</v>
      </c>
      <c r="H209" s="66">
        <v>141055617.70440817</v>
      </c>
      <c r="I209" s="66">
        <v>722493.2005707986</v>
      </c>
      <c r="J209" s="66">
        <v>12107867.429783911</v>
      </c>
      <c r="K209" s="66">
        <v>1901770.7157846089</v>
      </c>
      <c r="L209" s="67">
        <f>E209+F209+G209+H209-I209-J209+Taulukko13[[#This Row],[Jälkikäteistarkistuksesta aiheutuva valtionosuuden lisäsiirto]]</f>
        <v>205968301.22419444</v>
      </c>
      <c r="M209" s="71">
        <f>Taulukko13[[#This Row],[Siirtyvät kustannukset (TP21+TP22)]]-Taulukko13[[#This Row],[Siirtyvät tulot ml. verokust. alenema ja tasauksen neutralisointi ]]</f>
        <v>-24813681.547842294</v>
      </c>
      <c r="N209" s="66">
        <f>Taulukko13[[#This Row],[Siirtyvien kustannusten ja tulojen erotus]]*$N$3</f>
        <v>14888208.928705374</v>
      </c>
      <c r="O209" s="66">
        <f>$O$3*Taulukko13[[#This Row],[Asukasluku 31.12.2022]]</f>
        <v>1.321087071500066E-7</v>
      </c>
      <c r="P209" s="153">
        <f>Taulukko13[[#This Row],[Muutoksen rajaus (omavastuu 40 %)]]+Taulukko13[[#This Row],[Neutralisointi]]</f>
        <v>14888208.928705506</v>
      </c>
    </row>
    <row r="210" spans="1:16" x14ac:dyDescent="0.2">
      <c r="A210">
        <v>678</v>
      </c>
      <c r="B210" t="s">
        <v>212</v>
      </c>
      <c r="C210" s="66">
        <v>24073</v>
      </c>
      <c r="D210" s="67">
        <v>103923191.41262215</v>
      </c>
      <c r="E210" s="66">
        <v>38276031.584333628</v>
      </c>
      <c r="F210" s="66">
        <v>1747695.6568388832</v>
      </c>
      <c r="G210" s="66">
        <v>8060514.7424046192</v>
      </c>
      <c r="H210" s="66">
        <v>54480294.787342511</v>
      </c>
      <c r="I210" s="66">
        <v>249256.04490490528</v>
      </c>
      <c r="J210" s="66">
        <v>-3335255.3677279213</v>
      </c>
      <c r="K210" s="66">
        <v>893608.02703550295</v>
      </c>
      <c r="L210" s="67">
        <f>E210+F210+G210+H210-I210-J210+Taulukko13[[#This Row],[Jälkikäteistarkistuksesta aiheutuva valtionosuuden lisäsiirto]]</f>
        <v>106544144.12077817</v>
      </c>
      <c r="M210" s="71">
        <f>Taulukko13[[#This Row],[Siirtyvät kustannukset (TP21+TP22)]]-Taulukko13[[#This Row],[Siirtyvät tulot ml. verokust. alenema ja tasauksen neutralisointi ]]</f>
        <v>-2620952.7081560194</v>
      </c>
      <c r="N210" s="66">
        <f>Taulukko13[[#This Row],[Siirtyvien kustannusten ja tulojen erotus]]*$N$3</f>
        <v>1572571.6248936113</v>
      </c>
      <c r="O210" s="66">
        <f>$O$3*Taulukko13[[#This Row],[Asukasluku 31.12.2022]]</f>
        <v>6.2075517395809431E-8</v>
      </c>
      <c r="P210" s="153">
        <f>Taulukko13[[#This Row],[Muutoksen rajaus (omavastuu 40 %)]]+Taulukko13[[#This Row],[Neutralisointi]]</f>
        <v>1572571.6248936735</v>
      </c>
    </row>
    <row r="211" spans="1:16" x14ac:dyDescent="0.2">
      <c r="A211">
        <v>680</v>
      </c>
      <c r="B211" t="s">
        <v>213</v>
      </c>
      <c r="C211" s="66">
        <v>24942</v>
      </c>
      <c r="D211" s="67">
        <v>92730721.098995551</v>
      </c>
      <c r="E211" s="66">
        <v>22934337.664371021</v>
      </c>
      <c r="F211" s="66">
        <v>2991813.6634126911</v>
      </c>
      <c r="G211" s="66">
        <v>7863663.1266130982</v>
      </c>
      <c r="H211" s="66">
        <v>62391283.804510027</v>
      </c>
      <c r="I211" s="66">
        <v>289840.20502501895</v>
      </c>
      <c r="J211" s="66">
        <v>2528633.3776420504</v>
      </c>
      <c r="K211" s="66">
        <v>925865.96644869831</v>
      </c>
      <c r="L211" s="67">
        <f>E211+F211+G211+H211-I211-J211+Taulukko13[[#This Row],[Jälkikäteistarkistuksesta aiheutuva valtionosuuden lisäsiirto]]</f>
        <v>94288490.642688468</v>
      </c>
      <c r="M211" s="71">
        <f>Taulukko13[[#This Row],[Siirtyvät kustannukset (TP21+TP22)]]-Taulukko13[[#This Row],[Siirtyvät tulot ml. verokust. alenema ja tasauksen neutralisointi ]]</f>
        <v>-1557769.5436929166</v>
      </c>
      <c r="N211" s="66">
        <f>Taulukko13[[#This Row],[Siirtyvien kustannusten ja tulojen erotus]]*$N$3</f>
        <v>934661.72621574975</v>
      </c>
      <c r="O211" s="66">
        <f>$O$3*Taulukko13[[#This Row],[Asukasluku 31.12.2022]]</f>
        <v>6.431635254792834E-8</v>
      </c>
      <c r="P211" s="153">
        <f>Taulukko13[[#This Row],[Muutoksen rajaus (omavastuu 40 %)]]+Taulukko13[[#This Row],[Neutralisointi]]</f>
        <v>934661.72621581401</v>
      </c>
    </row>
    <row r="212" spans="1:16" x14ac:dyDescent="0.2">
      <c r="A212">
        <v>681</v>
      </c>
      <c r="B212" t="s">
        <v>214</v>
      </c>
      <c r="C212" s="66">
        <v>3308</v>
      </c>
      <c r="D212" s="67">
        <v>16113626.702844553</v>
      </c>
      <c r="E212" s="66">
        <v>7036898.8885235731</v>
      </c>
      <c r="F212" s="66">
        <v>581151.46379272896</v>
      </c>
      <c r="G212" s="66">
        <v>1819370.8429829716</v>
      </c>
      <c r="H212" s="66">
        <v>5581801.2407104261</v>
      </c>
      <c r="I212" s="66">
        <v>27320.080335885639</v>
      </c>
      <c r="J212" s="66">
        <v>-1586587.9101265173</v>
      </c>
      <c r="K212" s="66">
        <v>122795.47017128915</v>
      </c>
      <c r="L212" s="67">
        <f>E212+F212+G212+H212-I212-J212+Taulukko13[[#This Row],[Jälkikäteistarkistuksesta aiheutuva valtionosuuden lisäsiirto]]</f>
        <v>16701285.73597162</v>
      </c>
      <c r="M212" s="71">
        <f>Taulukko13[[#This Row],[Siirtyvät kustannukset (TP21+TP22)]]-Taulukko13[[#This Row],[Siirtyvät tulot ml. verokust. alenema ja tasauksen neutralisointi ]]</f>
        <v>-587659.03312706761</v>
      </c>
      <c r="N212" s="66">
        <f>Taulukko13[[#This Row],[Siirtyvien kustannusten ja tulojen erotus]]*$N$3</f>
        <v>352595.41987624048</v>
      </c>
      <c r="O212" s="66">
        <f>$O$3*Taulukko13[[#This Row],[Asukasluku 31.12.2022]]</f>
        <v>8.5301296699762216E-9</v>
      </c>
      <c r="P212" s="153">
        <f>Taulukko13[[#This Row],[Muutoksen rajaus (omavastuu 40 %)]]+Taulukko13[[#This Row],[Neutralisointi]]</f>
        <v>352595.41987624904</v>
      </c>
    </row>
    <row r="213" spans="1:16" x14ac:dyDescent="0.2">
      <c r="A213">
        <v>683</v>
      </c>
      <c r="B213" t="s">
        <v>215</v>
      </c>
      <c r="C213" s="66">
        <v>3618</v>
      </c>
      <c r="D213" s="67">
        <v>19040301.331224199</v>
      </c>
      <c r="E213" s="66">
        <v>8775420.1829071194</v>
      </c>
      <c r="F213" s="66">
        <v>329151.67190241313</v>
      </c>
      <c r="G213" s="66">
        <v>1763660.2338358127</v>
      </c>
      <c r="H213" s="66">
        <v>5323994.6225179136</v>
      </c>
      <c r="I213" s="66">
        <v>25060.132426657743</v>
      </c>
      <c r="J213" s="66">
        <v>-2477118.2924500187</v>
      </c>
      <c r="K213" s="66">
        <v>134302.9054049952</v>
      </c>
      <c r="L213" s="67">
        <f>E213+F213+G213+H213-I213-J213+Taulukko13[[#This Row],[Jälkikäteistarkistuksesta aiheutuva valtionosuuden lisäsiirto]]</f>
        <v>18778587.776591614</v>
      </c>
      <c r="M213" s="71">
        <f>Taulukko13[[#This Row],[Siirtyvät kustannukset (TP21+TP22)]]-Taulukko13[[#This Row],[Siirtyvät tulot ml. verokust. alenema ja tasauksen neutralisointi ]]</f>
        <v>261713.5546325855</v>
      </c>
      <c r="N213" s="66">
        <f>Taulukko13[[#This Row],[Siirtyvien kustannusten ja tulojen erotus]]*$N$3</f>
        <v>-157028.13277955126</v>
      </c>
      <c r="O213" s="66">
        <f>$O$3*Taulukko13[[#This Row],[Asukasluku 31.12.2022]]</f>
        <v>9.3295069969691571E-9</v>
      </c>
      <c r="P213" s="153">
        <f>Taulukko13[[#This Row],[Muutoksen rajaus (omavastuu 40 %)]]+Taulukko13[[#This Row],[Neutralisointi]]</f>
        <v>-157028.13277954192</v>
      </c>
    </row>
    <row r="214" spans="1:16" x14ac:dyDescent="0.2">
      <c r="A214">
        <v>684</v>
      </c>
      <c r="B214" t="s">
        <v>216</v>
      </c>
      <c r="C214" s="66">
        <v>38667</v>
      </c>
      <c r="D214" s="67">
        <v>158871066.60054088</v>
      </c>
      <c r="E214" s="66">
        <v>41985502.121358238</v>
      </c>
      <c r="F214" s="66">
        <v>6049197.8172628563</v>
      </c>
      <c r="G214" s="66">
        <v>16261367.994486528</v>
      </c>
      <c r="H214" s="66">
        <v>99435841.31273371</v>
      </c>
      <c r="I214" s="66">
        <v>467610.23188768345</v>
      </c>
      <c r="J214" s="66">
        <v>5930594.7938537607</v>
      </c>
      <c r="K214" s="66">
        <v>1435348.3812313294</v>
      </c>
      <c r="L214" s="67">
        <f>E214+F214+G214+H214-I214-J214+Taulukko13[[#This Row],[Jälkikäteistarkistuksesta aiheutuva valtionosuuden lisäsiirto]]</f>
        <v>158769052.6013312</v>
      </c>
      <c r="M214" s="71">
        <f>Taulukko13[[#This Row],[Siirtyvät kustannukset (TP21+TP22)]]-Taulukko13[[#This Row],[Siirtyvät tulot ml. verokust. alenema ja tasauksen neutralisointi ]]</f>
        <v>102013.99920967221</v>
      </c>
      <c r="N214" s="66">
        <f>Taulukko13[[#This Row],[Siirtyvien kustannusten ja tulojen erotus]]*$N$3</f>
        <v>-61208.399525803317</v>
      </c>
      <c r="O214" s="66">
        <f>$O$3*Taulukko13[[#This Row],[Asukasluku 31.12.2022]]</f>
        <v>9.9708139041405865E-8</v>
      </c>
      <c r="P214" s="153">
        <f>Taulukko13[[#This Row],[Muutoksen rajaus (omavastuu 40 %)]]+Taulukko13[[#This Row],[Neutralisointi]]</f>
        <v>-61208.399525703608</v>
      </c>
    </row>
    <row r="215" spans="1:16" x14ac:dyDescent="0.2">
      <c r="A215">
        <v>686</v>
      </c>
      <c r="B215" t="s">
        <v>217</v>
      </c>
      <c r="C215" s="66">
        <v>2964</v>
      </c>
      <c r="D215" s="67">
        <v>16459785.62214821</v>
      </c>
      <c r="E215" s="66">
        <v>7513409.7793722413</v>
      </c>
      <c r="F215" s="66">
        <v>364624.66540319938</v>
      </c>
      <c r="G215" s="66">
        <v>1531343.4127541934</v>
      </c>
      <c r="H215" s="66">
        <v>5174872.5142258825</v>
      </c>
      <c r="I215" s="66">
        <v>24556.331230206823</v>
      </c>
      <c r="J215" s="66">
        <v>-1516099.8308415459</v>
      </c>
      <c r="K215" s="66">
        <v>110025.92913775727</v>
      </c>
      <c r="L215" s="67">
        <f>E215+F215+G215+H215-I215-J215+Taulukko13[[#This Row],[Jälkikäteistarkistuksesta aiheutuva valtionosuuden lisäsiirto]]</f>
        <v>16185819.800504616</v>
      </c>
      <c r="M215" s="71">
        <f>Taulukko13[[#This Row],[Siirtyvät kustannukset (TP21+TP22)]]-Taulukko13[[#This Row],[Siirtyvät tulot ml. verokust. alenema ja tasauksen neutralisointi ]]</f>
        <v>273965.82164359465</v>
      </c>
      <c r="N215" s="66">
        <f>Taulukko13[[#This Row],[Siirtyvien kustannusten ja tulojen erotus]]*$N$3</f>
        <v>-164379.49298615675</v>
      </c>
      <c r="O215" s="66">
        <f>$O$3*Taulukko13[[#This Row],[Asukasluku 31.12.2022]]</f>
        <v>7.6430787006679331E-9</v>
      </c>
      <c r="P215" s="153">
        <f>Taulukko13[[#This Row],[Muutoksen rajaus (omavastuu 40 %)]]+Taulukko13[[#This Row],[Neutralisointi]]</f>
        <v>-164379.4929861491</v>
      </c>
    </row>
    <row r="216" spans="1:16" x14ac:dyDescent="0.2">
      <c r="A216">
        <v>687</v>
      </c>
      <c r="B216" t="s">
        <v>218</v>
      </c>
      <c r="C216" s="66">
        <v>1477</v>
      </c>
      <c r="D216" s="67">
        <v>9747884.7134381104</v>
      </c>
      <c r="E216" s="66">
        <v>5421524.6657568729</v>
      </c>
      <c r="F216" s="66">
        <v>651832.96750682965</v>
      </c>
      <c r="G216" s="66">
        <v>879098.11198731256</v>
      </c>
      <c r="H216" s="66">
        <v>2114282.152966639</v>
      </c>
      <c r="I216" s="66">
        <v>12262.058615900976</v>
      </c>
      <c r="J216" s="66">
        <v>-755366.68603612704</v>
      </c>
      <c r="K216" s="66">
        <v>54827.360774786597</v>
      </c>
      <c r="L216" s="67">
        <f>E216+F216+G216+H216-I216-J216+Taulukko13[[#This Row],[Jälkikäteistarkistuksesta aiheutuva valtionosuuden lisäsiirto]]</f>
        <v>9864669.8864126671</v>
      </c>
      <c r="M216" s="71">
        <f>Taulukko13[[#This Row],[Siirtyvät kustannukset (TP21+TP22)]]-Taulukko13[[#This Row],[Siirtyvät tulot ml. verokust. alenema ja tasauksen neutralisointi ]]</f>
        <v>-116785.17297455668</v>
      </c>
      <c r="N216" s="66">
        <f>Taulukko13[[#This Row],[Siirtyvien kustannusten ja tulojen erotus]]*$N$3</f>
        <v>70071.10378473399</v>
      </c>
      <c r="O216" s="66">
        <f>$O$3*Taulukko13[[#This Row],[Asukasluku 31.12.2022]]</f>
        <v>3.8086461676405324E-9</v>
      </c>
      <c r="P216" s="153">
        <f>Taulukko13[[#This Row],[Muutoksen rajaus (omavastuu 40 %)]]+Taulukko13[[#This Row],[Neutralisointi]]</f>
        <v>70071.103784737803</v>
      </c>
    </row>
    <row r="217" spans="1:16" x14ac:dyDescent="0.2">
      <c r="A217">
        <v>689</v>
      </c>
      <c r="B217" t="s">
        <v>219</v>
      </c>
      <c r="C217" s="66">
        <v>3093</v>
      </c>
      <c r="D217" s="67">
        <v>16254165.063054603</v>
      </c>
      <c r="E217" s="66">
        <v>9313506.5368163772</v>
      </c>
      <c r="F217" s="66">
        <v>1043342.2982117473</v>
      </c>
      <c r="G217" s="66">
        <v>1388679.8490936756</v>
      </c>
      <c r="H217" s="66">
        <v>6406816.0901215952</v>
      </c>
      <c r="I217" s="66">
        <v>33026.202770567601</v>
      </c>
      <c r="J217" s="66">
        <v>-397648.51950906753</v>
      </c>
      <c r="K217" s="66">
        <v>114814.50702533172</v>
      </c>
      <c r="L217" s="67">
        <f>E217+F217+G217+H217-I217-J217+Taulukko13[[#This Row],[Jälkikäteistarkistuksesta aiheutuva valtionosuuden lisäsiirto]]</f>
        <v>18631781.598007225</v>
      </c>
      <c r="M217" s="71">
        <f>Taulukko13[[#This Row],[Siirtyvät kustannukset (TP21+TP22)]]-Taulukko13[[#This Row],[Siirtyvät tulot ml. verokust. alenema ja tasauksen neutralisointi ]]</f>
        <v>-2377616.5349526219</v>
      </c>
      <c r="N217" s="66">
        <f>Taulukko13[[#This Row],[Siirtyvien kustannusten ja tulojen erotus]]*$N$3</f>
        <v>1426569.9209715729</v>
      </c>
      <c r="O217" s="66">
        <f>$O$3*Taulukko13[[#This Row],[Asukasluku 31.12.2022]]</f>
        <v>7.9757228141585419E-9</v>
      </c>
      <c r="P217" s="153">
        <f>Taulukko13[[#This Row],[Muutoksen rajaus (omavastuu 40 %)]]+Taulukko13[[#This Row],[Neutralisointi]]</f>
        <v>1426569.9209715808</v>
      </c>
    </row>
    <row r="218" spans="1:16" x14ac:dyDescent="0.2">
      <c r="A218">
        <v>691</v>
      </c>
      <c r="B218" t="s">
        <v>220</v>
      </c>
      <c r="C218" s="66">
        <v>2636</v>
      </c>
      <c r="D218" s="67">
        <v>12709961.407711793</v>
      </c>
      <c r="E218" s="66">
        <v>6043559.5534273703</v>
      </c>
      <c r="F218" s="66">
        <v>212517.6958928575</v>
      </c>
      <c r="G218" s="66">
        <v>1332837.7989863125</v>
      </c>
      <c r="H218" s="66">
        <v>4349407.0328908172</v>
      </c>
      <c r="I218" s="66">
        <v>20222.798397522489</v>
      </c>
      <c r="J218" s="66">
        <v>-1613843.2320570813</v>
      </c>
      <c r="K218" s="66">
        <v>97850.32024531989</v>
      </c>
      <c r="L218" s="67">
        <f>E218+F218+G218+H218-I218-J218+Taulukko13[[#This Row],[Jälkikäteistarkistuksesta aiheutuva valtionosuuden lisäsiirto]]</f>
        <v>13629792.835102236</v>
      </c>
      <c r="M218" s="71">
        <f>Taulukko13[[#This Row],[Siirtyvät kustannukset (TP21+TP22)]]-Taulukko13[[#This Row],[Siirtyvät tulot ml. verokust. alenema ja tasauksen neutralisointi ]]</f>
        <v>-919831.42739044316</v>
      </c>
      <c r="N218" s="66">
        <f>Taulukko13[[#This Row],[Siirtyvien kustannusten ja tulojen erotus]]*$N$3</f>
        <v>551898.85643426573</v>
      </c>
      <c r="O218" s="66">
        <f>$O$3*Taulukko13[[#This Row],[Asukasluku 31.12.2022]]</f>
        <v>6.7972859159786344E-9</v>
      </c>
      <c r="P218" s="153">
        <f>Taulukko13[[#This Row],[Muutoksen rajaus (omavastuu 40 %)]]+Taulukko13[[#This Row],[Neutralisointi]]</f>
        <v>551898.85643427249</v>
      </c>
    </row>
    <row r="219" spans="1:16" x14ac:dyDescent="0.2">
      <c r="A219">
        <v>694</v>
      </c>
      <c r="B219" t="s">
        <v>221</v>
      </c>
      <c r="C219" s="66">
        <v>28349</v>
      </c>
      <c r="D219" s="67">
        <v>112388140.85162437</v>
      </c>
      <c r="E219" s="66">
        <v>26898854.182596162</v>
      </c>
      <c r="F219" s="66">
        <v>4936819.3004551567</v>
      </c>
      <c r="G219" s="66">
        <v>9809084.4329909515</v>
      </c>
      <c r="H219" s="66">
        <v>69438617.594895631</v>
      </c>
      <c r="I219" s="66">
        <v>329702.82402343821</v>
      </c>
      <c r="J219" s="66">
        <v>1491657.9496093022</v>
      </c>
      <c r="K219" s="66">
        <v>1052336.3917430097</v>
      </c>
      <c r="L219" s="67">
        <f>E219+F219+G219+H219-I219-J219+Taulukko13[[#This Row],[Jälkikäteistarkistuksesta aiheutuva valtionosuuden lisäsiirto]]</f>
        <v>110314351.12904815</v>
      </c>
      <c r="M219" s="71">
        <f>Taulukko13[[#This Row],[Siirtyvät kustannukset (TP21+TP22)]]-Taulukko13[[#This Row],[Siirtyvät tulot ml. verokust. alenema ja tasauksen neutralisointi ]]</f>
        <v>2073789.7225762159</v>
      </c>
      <c r="N219" s="66">
        <f>Taulukko13[[#This Row],[Siirtyvien kustannusten ja tulojen erotus]]*$N$3</f>
        <v>-1244273.8335457293</v>
      </c>
      <c r="O219" s="66">
        <f>$O$3*Taulukko13[[#This Row],[Asukasluku 31.12.2022]]</f>
        <v>7.3101767235234566E-8</v>
      </c>
      <c r="P219" s="153">
        <f>Taulukko13[[#This Row],[Muutoksen rajaus (omavastuu 40 %)]]+Taulukko13[[#This Row],[Neutralisointi]]</f>
        <v>-1244273.8335456562</v>
      </c>
    </row>
    <row r="220" spans="1:16" x14ac:dyDescent="0.2">
      <c r="A220">
        <v>697</v>
      </c>
      <c r="B220" t="s">
        <v>222</v>
      </c>
      <c r="C220" s="66">
        <v>1174</v>
      </c>
      <c r="D220" s="67">
        <v>7926008.5839565536</v>
      </c>
      <c r="E220" s="66">
        <v>4152607.7908793921</v>
      </c>
      <c r="F220" s="66">
        <v>216704.00402834505</v>
      </c>
      <c r="G220" s="66">
        <v>680535.30398103537</v>
      </c>
      <c r="H220" s="66">
        <v>2142256.5717494553</v>
      </c>
      <c r="I220" s="66">
        <v>10457.161612216547</v>
      </c>
      <c r="J220" s="66">
        <v>-486185.26227196644</v>
      </c>
      <c r="K220" s="66">
        <v>43579.770852809386</v>
      </c>
      <c r="L220" s="67">
        <f>E220+F220+G220+H220-I220-J220+Taulukko13[[#This Row],[Jälkikäteistarkistuksesta aiheutuva valtionosuuden lisäsiirto]]</f>
        <v>7711411.542150788</v>
      </c>
      <c r="M220" s="71">
        <f>Taulukko13[[#This Row],[Siirtyvät kustannukset (TP21+TP22)]]-Taulukko13[[#This Row],[Siirtyvät tulot ml. verokust. alenema ja tasauksen neutralisointi ]]</f>
        <v>214597.04180576559</v>
      </c>
      <c r="N220" s="66">
        <f>Taulukko13[[#This Row],[Siirtyvien kustannusten ja tulojen erotus]]*$N$3</f>
        <v>-128758.22508345933</v>
      </c>
      <c r="O220" s="66">
        <f>$O$3*Taulukko13[[#This Row],[Asukasluku 31.12.2022]]</f>
        <v>3.0273192964184056E-9</v>
      </c>
      <c r="P220" s="153">
        <f>Taulukko13[[#This Row],[Muutoksen rajaus (omavastuu 40 %)]]+Taulukko13[[#This Row],[Neutralisointi]]</f>
        <v>-128758.2250834563</v>
      </c>
    </row>
    <row r="221" spans="1:16" x14ac:dyDescent="0.2">
      <c r="A221">
        <v>698</v>
      </c>
      <c r="B221" t="s">
        <v>223</v>
      </c>
      <c r="C221" s="66">
        <v>64535</v>
      </c>
      <c r="D221" s="67">
        <v>260216573.6091443</v>
      </c>
      <c r="E221" s="66">
        <v>49434497.50592415</v>
      </c>
      <c r="F221" s="66">
        <v>6079188.6297049168</v>
      </c>
      <c r="G221" s="66">
        <v>22237896.846971843</v>
      </c>
      <c r="H221" s="66">
        <v>143312583.11847475</v>
      </c>
      <c r="I221" s="66">
        <v>662246.71863835002</v>
      </c>
      <c r="J221" s="66">
        <v>-8031839.4791375445</v>
      </c>
      <c r="K221" s="66">
        <v>2395588.1703458722</v>
      </c>
      <c r="L221" s="67">
        <f>E221+F221+G221+H221-I221-J221+Taulukko13[[#This Row],[Jälkikäteistarkistuksesta aiheutuva valtionosuuden lisäsiirto]]</f>
        <v>230829347.0319207</v>
      </c>
      <c r="M221" s="71">
        <f>Taulukko13[[#This Row],[Siirtyvät kustannukset (TP21+TP22)]]-Taulukko13[[#This Row],[Siirtyvät tulot ml. verokust. alenema ja tasauksen neutralisointi ]]</f>
        <v>29387226.577223599</v>
      </c>
      <c r="N221" s="66">
        <f>Taulukko13[[#This Row],[Siirtyvien kustannusten ja tulojen erotus]]*$N$3</f>
        <v>-17632335.946334157</v>
      </c>
      <c r="O221" s="66">
        <f>$O$3*Taulukko13[[#This Row],[Asukasluku 31.12.2022]]</f>
        <v>1.6641230902415826E-7</v>
      </c>
      <c r="P221" s="153">
        <f>Taulukko13[[#This Row],[Muutoksen rajaus (omavastuu 40 %)]]+Taulukko13[[#This Row],[Neutralisointi]]</f>
        <v>-17632335.94633399</v>
      </c>
    </row>
    <row r="222" spans="1:16" x14ac:dyDescent="0.2">
      <c r="A222">
        <v>700</v>
      </c>
      <c r="B222" t="s">
        <v>224</v>
      </c>
      <c r="C222" s="66">
        <v>4842</v>
      </c>
      <c r="D222" s="67">
        <v>23099212.11182614</v>
      </c>
      <c r="E222" s="66">
        <v>9685924.8360234909</v>
      </c>
      <c r="F222" s="66">
        <v>745325.31983928056</v>
      </c>
      <c r="G222" s="66">
        <v>1942140.7148067739</v>
      </c>
      <c r="H222" s="66">
        <v>11072521.551564425</v>
      </c>
      <c r="I222" s="66">
        <v>52387.960999284136</v>
      </c>
      <c r="J222" s="66">
        <v>-48849.675332455372</v>
      </c>
      <c r="K222" s="66">
        <v>179738.71419872492</v>
      </c>
      <c r="L222" s="67">
        <f>E222+F222+G222+H222-I222-J222+Taulukko13[[#This Row],[Jälkikäteistarkistuksesta aiheutuva valtionosuuden lisäsiirto]]</f>
        <v>23622112.850765865</v>
      </c>
      <c r="M222" s="71">
        <f>Taulukko13[[#This Row],[Siirtyvät kustannukset (TP21+TP22)]]-Taulukko13[[#This Row],[Siirtyvät tulot ml. verokust. alenema ja tasauksen neutralisointi ]]</f>
        <v>-522900.73893972486</v>
      </c>
      <c r="N222" s="66">
        <f>Taulukko13[[#This Row],[Siirtyvien kustannusten ja tulojen erotus]]*$N$3</f>
        <v>313740.44336383487</v>
      </c>
      <c r="O222" s="66">
        <f>$O$3*Taulukko13[[#This Row],[Asukasluku 31.12.2022]]</f>
        <v>1.2485758120321908E-8</v>
      </c>
      <c r="P222" s="153">
        <f>Taulukko13[[#This Row],[Muutoksen rajaus (omavastuu 40 %)]]+Taulukko13[[#This Row],[Neutralisointi]]</f>
        <v>313740.44336384739</v>
      </c>
    </row>
    <row r="223" spans="1:16" x14ac:dyDescent="0.2">
      <c r="A223">
        <v>702</v>
      </c>
      <c r="B223" t="s">
        <v>225</v>
      </c>
      <c r="C223" s="66">
        <v>4114</v>
      </c>
      <c r="D223" s="67">
        <v>21080479.921678074</v>
      </c>
      <c r="E223" s="66">
        <v>10275101.464197889</v>
      </c>
      <c r="F223" s="66">
        <v>738267.27847149316</v>
      </c>
      <c r="G223" s="66">
        <v>2093778.3213161076</v>
      </c>
      <c r="H223" s="66">
        <v>7438604.6744887689</v>
      </c>
      <c r="I223" s="66">
        <v>36247.689924327264</v>
      </c>
      <c r="J223" s="66">
        <v>-1518990.283383619</v>
      </c>
      <c r="K223" s="66">
        <v>152714.80177892488</v>
      </c>
      <c r="L223" s="67">
        <f>E223+F223+G223+H223-I223-J223+Taulukko13[[#This Row],[Jälkikäteistarkistuksesta aiheutuva valtionosuuden lisäsiirto]]</f>
        <v>22181209.133712474</v>
      </c>
      <c r="M223" s="71">
        <f>Taulukko13[[#This Row],[Siirtyvät kustannukset (TP21+TP22)]]-Taulukko13[[#This Row],[Siirtyvät tulot ml. verokust. alenema ja tasauksen neutralisointi ]]</f>
        <v>-1100729.2120344006</v>
      </c>
      <c r="N223" s="66">
        <f>Taulukko13[[#This Row],[Siirtyvien kustannusten ja tulojen erotus]]*$N$3</f>
        <v>660437.52722064022</v>
      </c>
      <c r="O223" s="66">
        <f>$O$3*Taulukko13[[#This Row],[Asukasluku 31.12.2022]]</f>
        <v>1.0608510720157853E-8</v>
      </c>
      <c r="P223" s="153">
        <f>Taulukko13[[#This Row],[Muutoksen rajaus (omavastuu 40 %)]]+Taulukko13[[#This Row],[Neutralisointi]]</f>
        <v>660437.52722065081</v>
      </c>
    </row>
    <row r="224" spans="1:16" x14ac:dyDescent="0.2">
      <c r="A224">
        <v>704</v>
      </c>
      <c r="B224" t="s">
        <v>226</v>
      </c>
      <c r="C224" s="66">
        <v>6428</v>
      </c>
      <c r="D224" s="67">
        <v>19090998.533542853</v>
      </c>
      <c r="E224" s="66">
        <v>2580783.2563337493</v>
      </c>
      <c r="F224" s="66">
        <v>511017.69241430168</v>
      </c>
      <c r="G224" s="66">
        <v>2008451.1690571911</v>
      </c>
      <c r="H224" s="66">
        <v>16067639.237154985</v>
      </c>
      <c r="I224" s="66">
        <v>73492.408735503079</v>
      </c>
      <c r="J224" s="66">
        <v>657607.66705602698</v>
      </c>
      <c r="K224" s="66">
        <v>238612.23768471784</v>
      </c>
      <c r="L224" s="67">
        <f>E224+F224+G224+H224-I224-J224+Taulukko13[[#This Row],[Jälkikäteistarkistuksesta aiheutuva valtionosuuden lisäsiirto]]</f>
        <v>20675403.516853414</v>
      </c>
      <c r="M224" s="71">
        <f>Taulukko13[[#This Row],[Siirtyvät kustannukset (TP21+TP22)]]-Taulukko13[[#This Row],[Siirtyvät tulot ml. verokust. alenema ja tasauksen neutralisointi ]]</f>
        <v>-1584404.9833105616</v>
      </c>
      <c r="N224" s="66">
        <f>Taulukko13[[#This Row],[Siirtyvien kustannusten ja tulojen erotus]]*$N$3</f>
        <v>950642.98998633679</v>
      </c>
      <c r="O224" s="66">
        <f>$O$3*Taulukko13[[#This Row],[Asukasluku 31.12.2022]]</f>
        <v>1.6575475670679312E-8</v>
      </c>
      <c r="P224" s="153">
        <f>Taulukko13[[#This Row],[Muutoksen rajaus (omavastuu 40 %)]]+Taulukko13[[#This Row],[Neutralisointi]]</f>
        <v>950642.98998635332</v>
      </c>
    </row>
    <row r="225" spans="1:16" x14ac:dyDescent="0.2">
      <c r="A225">
        <v>707</v>
      </c>
      <c r="B225" t="s">
        <v>227</v>
      </c>
      <c r="C225" s="66">
        <v>1960</v>
      </c>
      <c r="D225" s="67">
        <v>12159807.32882688</v>
      </c>
      <c r="E225" s="66">
        <v>5931788.7095997054</v>
      </c>
      <c r="F225" s="66">
        <v>237521.62149375858</v>
      </c>
      <c r="G225" s="66">
        <v>1205459.2118356642</v>
      </c>
      <c r="H225" s="66">
        <v>2837495.6576423147</v>
      </c>
      <c r="I225" s="66">
        <v>13631.407399711125</v>
      </c>
      <c r="J225" s="66">
        <v>-1485537.5565142205</v>
      </c>
      <c r="K225" s="66">
        <v>72756.687284077008</v>
      </c>
      <c r="L225" s="67">
        <f>E225+F225+G225+H225-I225-J225+Taulukko13[[#This Row],[Jälkikäteistarkistuksesta aiheutuva valtionosuuden lisäsiirto]]</f>
        <v>11756928.036970029</v>
      </c>
      <c r="M225" s="71">
        <f>Taulukko13[[#This Row],[Siirtyvät kustannukset (TP21+TP22)]]-Taulukko13[[#This Row],[Siirtyvät tulot ml. verokust. alenema ja tasauksen neutralisointi ]]</f>
        <v>402879.29185685143</v>
      </c>
      <c r="N225" s="66">
        <f>Taulukko13[[#This Row],[Siirtyvien kustannusten ja tulojen erotus]]*$N$3</f>
        <v>-241727.5751141108</v>
      </c>
      <c r="O225" s="66">
        <f>$O$3*Taulukko13[[#This Row],[Asukasluku 31.12.2022]]</f>
        <v>5.0541276158262989E-9</v>
      </c>
      <c r="P225" s="153">
        <f>Taulukko13[[#This Row],[Muutoksen rajaus (omavastuu 40 %)]]+Taulukko13[[#This Row],[Neutralisointi]]</f>
        <v>-241727.57511410574</v>
      </c>
    </row>
    <row r="226" spans="1:16" x14ac:dyDescent="0.2">
      <c r="A226">
        <v>710</v>
      </c>
      <c r="B226" t="s">
        <v>228</v>
      </c>
      <c r="C226" s="66">
        <v>27306</v>
      </c>
      <c r="D226" s="67">
        <v>116223160.68917716</v>
      </c>
      <c r="E226" s="66">
        <v>33733549.16938936</v>
      </c>
      <c r="F226" s="66">
        <v>1849242.0775535442</v>
      </c>
      <c r="G226" s="66">
        <v>11238983.18497142</v>
      </c>
      <c r="H226" s="66">
        <v>61571249.150211871</v>
      </c>
      <c r="I226" s="66">
        <v>281140.06359611754</v>
      </c>
      <c r="J226" s="66">
        <v>-3504934.5039023496</v>
      </c>
      <c r="K226" s="66">
        <v>1013619.4402954116</v>
      </c>
      <c r="L226" s="67">
        <f>E226+F226+G226+H226-I226-J226+Taulukko13[[#This Row],[Jälkikäteistarkistuksesta aiheutuva valtionosuuden lisäsiirto]]</f>
        <v>112630437.46272784</v>
      </c>
      <c r="M226" s="71">
        <f>Taulukko13[[#This Row],[Siirtyvät kustannukset (TP21+TP22)]]-Taulukko13[[#This Row],[Siirtyvät tulot ml. verokust. alenema ja tasauksen neutralisointi ]]</f>
        <v>3592723.2264493108</v>
      </c>
      <c r="N226" s="66">
        <f>Taulukko13[[#This Row],[Siirtyvien kustannusten ja tulojen erotus]]*$N$3</f>
        <v>-2155633.9358695862</v>
      </c>
      <c r="O226" s="66">
        <f>$O$3*Taulukko13[[#This Row],[Asukasluku 31.12.2022]]</f>
        <v>7.0412249325384132E-8</v>
      </c>
      <c r="P226" s="153">
        <f>Taulukko13[[#This Row],[Muutoksen rajaus (omavastuu 40 %)]]+Taulukko13[[#This Row],[Neutralisointi]]</f>
        <v>-2155633.9358695159</v>
      </c>
    </row>
    <row r="227" spans="1:16" x14ac:dyDescent="0.2">
      <c r="A227">
        <v>729</v>
      </c>
      <c r="B227" t="s">
        <v>229</v>
      </c>
      <c r="C227" s="66">
        <v>8975</v>
      </c>
      <c r="D227" s="67">
        <v>44840889.859377153</v>
      </c>
      <c r="E227" s="66">
        <v>18514189.290161975</v>
      </c>
      <c r="F227" s="66">
        <v>992586.27646611421</v>
      </c>
      <c r="G227" s="66">
        <v>4415364.0011076359</v>
      </c>
      <c r="H227" s="66">
        <v>15201627.771911597</v>
      </c>
      <c r="I227" s="66">
        <v>71788.19147110013</v>
      </c>
      <c r="J227" s="66">
        <v>-4636943.4979972495</v>
      </c>
      <c r="K227" s="66">
        <v>333158.81039519957</v>
      </c>
      <c r="L227" s="67">
        <f>E227+F227+G227+H227-I227-J227+Taulukko13[[#This Row],[Jälkikäteistarkistuksesta aiheutuva valtionosuuden lisäsiirto]]</f>
        <v>44022081.456568666</v>
      </c>
      <c r="M227" s="71">
        <f>Taulukko13[[#This Row],[Siirtyvät kustannukset (TP21+TP22)]]-Taulukko13[[#This Row],[Siirtyvät tulot ml. verokust. alenema ja tasauksen neutralisointi ]]</f>
        <v>818808.40280848742</v>
      </c>
      <c r="N227" s="66">
        <f>Taulukko13[[#This Row],[Siirtyvien kustannusten ja tulojen erotus]]*$N$3</f>
        <v>-491285.04168509232</v>
      </c>
      <c r="O227" s="66">
        <f>$O$3*Taulukko13[[#This Row],[Asukasluku 31.12.2022]]</f>
        <v>2.3143262934714812E-8</v>
      </c>
      <c r="P227" s="153">
        <f>Taulukko13[[#This Row],[Muutoksen rajaus (omavastuu 40 %)]]+Taulukko13[[#This Row],[Neutralisointi]]</f>
        <v>-491285.04168506915</v>
      </c>
    </row>
    <row r="228" spans="1:16" x14ac:dyDescent="0.2">
      <c r="A228">
        <v>732</v>
      </c>
      <c r="B228" t="s">
        <v>230</v>
      </c>
      <c r="C228" s="66">
        <v>3336</v>
      </c>
      <c r="D228" s="67">
        <v>23772437.644738808</v>
      </c>
      <c r="E228" s="66">
        <v>12757710.888910841</v>
      </c>
      <c r="F228" s="66">
        <v>518246.23249030567</v>
      </c>
      <c r="G228" s="66">
        <v>1742627.8073291911</v>
      </c>
      <c r="H228" s="66">
        <v>5895032.227155366</v>
      </c>
      <c r="I228" s="66">
        <v>28429.76266975098</v>
      </c>
      <c r="J228" s="66">
        <v>-1531275.2830452253</v>
      </c>
      <c r="K228" s="66">
        <v>123834.85141820453</v>
      </c>
      <c r="L228" s="67">
        <f>E228+F228+G228+H228-I228-J228+Taulukko13[[#This Row],[Jälkikäteistarkistuksesta aiheutuva valtionosuuden lisäsiirto]]</f>
        <v>22540297.527679384</v>
      </c>
      <c r="M228" s="71">
        <f>Taulukko13[[#This Row],[Siirtyvät kustannukset (TP21+TP22)]]-Taulukko13[[#This Row],[Siirtyvät tulot ml. verokust. alenema ja tasauksen neutralisointi ]]</f>
        <v>1232140.1170594245</v>
      </c>
      <c r="N228" s="66">
        <f>Taulukko13[[#This Row],[Siirtyvien kustannusten ja tulojen erotus]]*$N$3</f>
        <v>-739284.0702356546</v>
      </c>
      <c r="O228" s="66">
        <f>$O$3*Taulukko13[[#This Row],[Asukasluku 31.12.2022]]</f>
        <v>8.6023314930594547E-9</v>
      </c>
      <c r="P228" s="153">
        <f>Taulukko13[[#This Row],[Muutoksen rajaus (omavastuu 40 %)]]+Taulukko13[[#This Row],[Neutralisointi]]</f>
        <v>-739284.07023564598</v>
      </c>
    </row>
    <row r="229" spans="1:16" x14ac:dyDescent="0.2">
      <c r="A229">
        <v>734</v>
      </c>
      <c r="B229" t="s">
        <v>231</v>
      </c>
      <c r="C229" s="66">
        <v>50933</v>
      </c>
      <c r="D229" s="67">
        <v>216470192.45576102</v>
      </c>
      <c r="E229" s="66">
        <v>67030761.839532867</v>
      </c>
      <c r="F229" s="66">
        <v>5805735.279372476</v>
      </c>
      <c r="G229" s="66">
        <v>21151844.98923979</v>
      </c>
      <c r="H229" s="66">
        <v>108200903.56098956</v>
      </c>
      <c r="I229" s="66">
        <v>505386.08379505476</v>
      </c>
      <c r="J229" s="66">
        <v>-10751204.144930048</v>
      </c>
      <c r="K229" s="66">
        <v>1890671.6088979051</v>
      </c>
      <c r="L229" s="67">
        <f>E229+F229+G229+H229-I229-J229+Taulukko13[[#This Row],[Jälkikäteistarkistuksesta aiheutuva valtionosuuden lisäsiirto]]</f>
        <v>214325735.33916757</v>
      </c>
      <c r="M229" s="71">
        <f>Taulukko13[[#This Row],[Siirtyvät kustannukset (TP21+TP22)]]-Taulukko13[[#This Row],[Siirtyvät tulot ml. verokust. alenema ja tasauksen neutralisointi ]]</f>
        <v>2144457.1165934503</v>
      </c>
      <c r="N229" s="66">
        <f>Taulukko13[[#This Row],[Siirtyvien kustannusten ja tulojen erotus]]*$N$3</f>
        <v>-1286674.26995607</v>
      </c>
      <c r="O229" s="66">
        <f>$O$3*Taulukko13[[#This Row],[Asukasluku 31.12.2022]]</f>
        <v>1.3133769482493921E-7</v>
      </c>
      <c r="P229" s="153">
        <f>Taulukko13[[#This Row],[Muutoksen rajaus (omavastuu 40 %)]]+Taulukko13[[#This Row],[Neutralisointi]]</f>
        <v>-1286674.2699559387</v>
      </c>
    </row>
    <row r="230" spans="1:16" x14ac:dyDescent="0.2">
      <c r="A230">
        <v>738</v>
      </c>
      <c r="B230" t="s">
        <v>232</v>
      </c>
      <c r="C230" s="66">
        <v>2917</v>
      </c>
      <c r="D230" s="67">
        <v>10570891.321327379</v>
      </c>
      <c r="E230" s="66">
        <v>2347638.1969661615</v>
      </c>
      <c r="F230" s="66">
        <v>247184.72158298438</v>
      </c>
      <c r="G230" s="66">
        <v>1340943.3356323713</v>
      </c>
      <c r="H230" s="66">
        <v>6274695.7282954007</v>
      </c>
      <c r="I230" s="66">
        <v>28911.190199711884</v>
      </c>
      <c r="J230" s="66">
        <v>-466202.4421270992</v>
      </c>
      <c r="K230" s="66">
        <v>108281.25347329215</v>
      </c>
      <c r="L230" s="67">
        <f>E230+F230+G230+H230-I230-J230+Taulukko13[[#This Row],[Jälkikäteistarkistuksesta aiheutuva valtionosuuden lisäsiirto]]</f>
        <v>10756034.487877598</v>
      </c>
      <c r="M230" s="71">
        <f>Taulukko13[[#This Row],[Siirtyvät kustannukset (TP21+TP22)]]-Taulukko13[[#This Row],[Siirtyvät tulot ml. verokust. alenema ja tasauksen neutralisointi ]]</f>
        <v>-185143.16655021906</v>
      </c>
      <c r="N230" s="66">
        <f>Taulukko13[[#This Row],[Siirtyvien kustannusten ja tulojen erotus]]*$N$3</f>
        <v>111085.89993013142</v>
      </c>
      <c r="O230" s="66">
        <f>$O$3*Taulukko13[[#This Row],[Asukasluku 31.12.2022]]</f>
        <v>7.5218827833496502E-9</v>
      </c>
      <c r="P230" s="153">
        <f>Taulukko13[[#This Row],[Muutoksen rajaus (omavastuu 40 %)]]+Taulukko13[[#This Row],[Neutralisointi]]</f>
        <v>111085.89993013894</v>
      </c>
    </row>
    <row r="231" spans="1:16" x14ac:dyDescent="0.2">
      <c r="A231">
        <v>739</v>
      </c>
      <c r="B231" t="s">
        <v>233</v>
      </c>
      <c r="C231" s="66">
        <v>3256</v>
      </c>
      <c r="D231" s="67">
        <v>16395385.975839721</v>
      </c>
      <c r="E231" s="66">
        <v>9174577.8905857131</v>
      </c>
      <c r="F231" s="66">
        <v>425835.11709895346</v>
      </c>
      <c r="G231" s="66">
        <v>1697505.9304797887</v>
      </c>
      <c r="H231" s="66">
        <v>5933032.6476504132</v>
      </c>
      <c r="I231" s="66">
        <v>28188.562610790243</v>
      </c>
      <c r="J231" s="66">
        <v>-1101780.5244617905</v>
      </c>
      <c r="K231" s="66">
        <v>120865.190712732</v>
      </c>
      <c r="L231" s="67">
        <f>E231+F231+G231+H231-I231-J231+Taulukko13[[#This Row],[Jälkikäteistarkistuksesta aiheutuva valtionosuuden lisäsiirto]]</f>
        <v>18425408.738378603</v>
      </c>
      <c r="M231" s="71">
        <f>Taulukko13[[#This Row],[Siirtyvät kustannukset (TP21+TP22)]]-Taulukko13[[#This Row],[Siirtyvät tulot ml. verokust. alenema ja tasauksen neutralisointi ]]</f>
        <v>-2030022.762538882</v>
      </c>
      <c r="N231" s="66">
        <f>Taulukko13[[#This Row],[Siirtyvien kustannusten ja tulojen erotus]]*$N$3</f>
        <v>1218013.6575233289</v>
      </c>
      <c r="O231" s="66">
        <f>$O$3*Taulukko13[[#This Row],[Asukasluku 31.12.2022]]</f>
        <v>8.3960405699645038E-9</v>
      </c>
      <c r="P231" s="153">
        <f>Taulukko13[[#This Row],[Muutoksen rajaus (omavastuu 40 %)]]+Taulukko13[[#This Row],[Neutralisointi]]</f>
        <v>1218013.6575233373</v>
      </c>
    </row>
    <row r="232" spans="1:16" x14ac:dyDescent="0.2">
      <c r="A232">
        <v>740</v>
      </c>
      <c r="B232" t="s">
        <v>234</v>
      </c>
      <c r="C232" s="66">
        <v>32085</v>
      </c>
      <c r="D232" s="67">
        <v>164429624.05605769</v>
      </c>
      <c r="E232" s="66">
        <v>62894191.920212388</v>
      </c>
      <c r="F232" s="66">
        <v>4300665.8430857584</v>
      </c>
      <c r="G232" s="66">
        <v>14251833.42120707</v>
      </c>
      <c r="H232" s="66">
        <v>65758710.284361765</v>
      </c>
      <c r="I232" s="66">
        <v>310569.92903504684</v>
      </c>
      <c r="J232" s="66">
        <v>-7579081.6773386458</v>
      </c>
      <c r="K232" s="66">
        <v>1191019.5466885769</v>
      </c>
      <c r="L232" s="67">
        <f>E232+F232+G232+H232-I232-J232+Taulukko13[[#This Row],[Jälkikäteistarkistuksesta aiheutuva valtionosuuden lisäsiirto]]</f>
        <v>155664932.76385921</v>
      </c>
      <c r="M232" s="71">
        <f>Taulukko13[[#This Row],[Siirtyvät kustannukset (TP21+TP22)]]-Taulukko13[[#This Row],[Siirtyvät tulot ml. verokust. alenema ja tasauksen neutralisointi ]]</f>
        <v>8764691.2921984792</v>
      </c>
      <c r="N232" s="66">
        <f>Taulukko13[[#This Row],[Siirtyvien kustannusten ja tulojen erotus]]*$N$3</f>
        <v>-5258814.7753190864</v>
      </c>
      <c r="O232" s="66">
        <f>$O$3*Taulukko13[[#This Row],[Asukasluku 31.12.2022]]</f>
        <v>8.2735553343768772E-8</v>
      </c>
      <c r="P232" s="153">
        <f>Taulukko13[[#This Row],[Muutoksen rajaus (omavastuu 40 %)]]+Taulukko13[[#This Row],[Neutralisointi]]</f>
        <v>-5258814.7753190035</v>
      </c>
    </row>
    <row r="233" spans="1:16" x14ac:dyDescent="0.2">
      <c r="A233">
        <v>742</v>
      </c>
      <c r="B233" t="s">
        <v>235</v>
      </c>
      <c r="C233" s="66">
        <v>988</v>
      </c>
      <c r="D233" s="67">
        <v>5666814.640477011</v>
      </c>
      <c r="E233" s="66">
        <v>2713889.2174634039</v>
      </c>
      <c r="F233" s="66">
        <v>450688.82249316317</v>
      </c>
      <c r="G233" s="66">
        <v>532205.5818433126</v>
      </c>
      <c r="H233" s="66">
        <v>1875738.6406558999</v>
      </c>
      <c r="I233" s="66">
        <v>10312.943849528854</v>
      </c>
      <c r="J233" s="66">
        <v>-73478.929814228279</v>
      </c>
      <c r="K233" s="66">
        <v>36675.309712585753</v>
      </c>
      <c r="L233" s="67">
        <f>E233+F233+G233+H233-I233-J233+Taulukko13[[#This Row],[Jälkikäteistarkistuksesta aiheutuva valtionosuuden lisäsiirto]]</f>
        <v>5672363.5581330648</v>
      </c>
      <c r="M233" s="71">
        <f>Taulukko13[[#This Row],[Siirtyvät kustannukset (TP21+TP22)]]-Taulukko13[[#This Row],[Siirtyvät tulot ml. verokust. alenema ja tasauksen neutralisointi ]]</f>
        <v>-5548.917656053789</v>
      </c>
      <c r="N233" s="66">
        <f>Taulukko13[[#This Row],[Siirtyvien kustannusten ja tulojen erotus]]*$N$3</f>
        <v>3329.3505936322726</v>
      </c>
      <c r="O233" s="66">
        <f>$O$3*Taulukko13[[#This Row],[Asukasluku 31.12.2022]]</f>
        <v>2.5476929002226444E-9</v>
      </c>
      <c r="P233" s="153">
        <f>Taulukko13[[#This Row],[Muutoksen rajaus (omavastuu 40 %)]]+Taulukko13[[#This Row],[Neutralisointi]]</f>
        <v>3329.3505936348201</v>
      </c>
    </row>
    <row r="234" spans="1:16" x14ac:dyDescent="0.2">
      <c r="A234">
        <v>743</v>
      </c>
      <c r="B234" t="s">
        <v>236</v>
      </c>
      <c r="C234" s="66">
        <v>65323</v>
      </c>
      <c r="D234" s="67">
        <v>252722753.41026482</v>
      </c>
      <c r="E234" s="66">
        <v>56315072.075081706</v>
      </c>
      <c r="F234" s="66">
        <v>7795070.6524113379</v>
      </c>
      <c r="G234" s="66">
        <v>22663897.273512483</v>
      </c>
      <c r="H234" s="66">
        <v>144803340.20928672</v>
      </c>
      <c r="I234" s="66">
        <v>676461.59945765336</v>
      </c>
      <c r="J234" s="66">
        <v>-5934326.6763225943</v>
      </c>
      <c r="K234" s="66">
        <v>2424839.3282947768</v>
      </c>
      <c r="L234" s="67">
        <f>E234+F234+G234+H234-I234-J234+Taulukko13[[#This Row],[Jälkikäteistarkistuksesta aiheutuva valtionosuuden lisäsiirto]]</f>
        <v>239260084.61545196</v>
      </c>
      <c r="M234" s="71">
        <f>Taulukko13[[#This Row],[Siirtyvät kustannukset (TP21+TP22)]]-Taulukko13[[#This Row],[Siirtyvät tulot ml. verokust. alenema ja tasauksen neutralisointi ]]</f>
        <v>13462668.794812858</v>
      </c>
      <c r="N234" s="66">
        <f>Taulukko13[[#This Row],[Siirtyvien kustannusten ja tulojen erotus]]*$N$3</f>
        <v>-8077601.276887713</v>
      </c>
      <c r="O234" s="66">
        <f>$O$3*Taulukko13[[#This Row],[Asukasluku 31.12.2022]]</f>
        <v>1.6844427461664352E-7</v>
      </c>
      <c r="P234" s="153">
        <f>Taulukko13[[#This Row],[Muutoksen rajaus (omavastuu 40 %)]]+Taulukko13[[#This Row],[Neutralisointi]]</f>
        <v>-8077601.2768875444</v>
      </c>
    </row>
    <row r="235" spans="1:16" x14ac:dyDescent="0.2">
      <c r="A235">
        <v>746</v>
      </c>
      <c r="B235" t="s">
        <v>237</v>
      </c>
      <c r="C235" s="66">
        <v>4735</v>
      </c>
      <c r="D235" s="67">
        <v>21805747.118083909</v>
      </c>
      <c r="E235" s="66">
        <v>7833126.848073516</v>
      </c>
      <c r="F235" s="66">
        <v>1351536.9459233596</v>
      </c>
      <c r="G235" s="66">
        <v>2076563.5632261739</v>
      </c>
      <c r="H235" s="66">
        <v>7462431.4770809691</v>
      </c>
      <c r="I235" s="66">
        <v>39071.908700271328</v>
      </c>
      <c r="J235" s="66">
        <v>-2683386.3800235037</v>
      </c>
      <c r="K235" s="66">
        <v>175766.79300515543</v>
      </c>
      <c r="L235" s="67">
        <f>E235+F235+G235+H235-I235-J235+Taulukko13[[#This Row],[Jälkikäteistarkistuksesta aiheutuva valtionosuuden lisäsiirto]]</f>
        <v>21543740.098632406</v>
      </c>
      <c r="M235" s="71">
        <f>Taulukko13[[#This Row],[Siirtyvät kustannukset (TP21+TP22)]]-Taulukko13[[#This Row],[Siirtyvät tulot ml. verokust. alenema ja tasauksen neutralisointi ]]</f>
        <v>262007.01945150271</v>
      </c>
      <c r="N235" s="66">
        <f>Taulukko13[[#This Row],[Siirtyvien kustannusten ja tulojen erotus]]*$N$3</f>
        <v>-157204.2116709016</v>
      </c>
      <c r="O235" s="66">
        <f>$O$3*Taulukko13[[#This Row],[Asukasluku 31.12.2022]]</f>
        <v>1.220984401068241E-8</v>
      </c>
      <c r="P235" s="153">
        <f>Taulukko13[[#This Row],[Muutoksen rajaus (omavastuu 40 %)]]+Taulukko13[[#This Row],[Neutralisointi]]</f>
        <v>-157204.21167088937</v>
      </c>
    </row>
    <row r="236" spans="1:16" x14ac:dyDescent="0.2">
      <c r="A236">
        <v>747</v>
      </c>
      <c r="B236" t="s">
        <v>238</v>
      </c>
      <c r="C236" s="66">
        <v>1308</v>
      </c>
      <c r="D236" s="67">
        <v>6445551.8267565025</v>
      </c>
      <c r="E236" s="66">
        <v>3075077.927718678</v>
      </c>
      <c r="F236" s="66">
        <v>281235.39017823152</v>
      </c>
      <c r="G236" s="66">
        <v>782079.8196221909</v>
      </c>
      <c r="H236" s="66">
        <v>1983297.6819409791</v>
      </c>
      <c r="I236" s="66">
        <v>10038.568916545719</v>
      </c>
      <c r="J236" s="66">
        <v>-884238.65980655374</v>
      </c>
      <c r="K236" s="66">
        <v>48553.95253447588</v>
      </c>
      <c r="L236" s="67">
        <f>E236+F236+G236+H236-I236-J236+Taulukko13[[#This Row],[Jälkikäteistarkistuksesta aiheutuva valtionosuuden lisäsiirto]]</f>
        <v>7044444.8628845643</v>
      </c>
      <c r="M236" s="71">
        <f>Taulukko13[[#This Row],[Siirtyvät kustannukset (TP21+TP22)]]-Taulukko13[[#This Row],[Siirtyvät tulot ml. verokust. alenema ja tasauksen neutralisointi ]]</f>
        <v>-598893.03612806182</v>
      </c>
      <c r="N236" s="66">
        <f>Taulukko13[[#This Row],[Siirtyvien kustannusten ja tulojen erotus]]*$N$3</f>
        <v>359335.82167683699</v>
      </c>
      <c r="O236" s="66">
        <f>$O$3*Taulukko13[[#This Row],[Asukasluku 31.12.2022]]</f>
        <v>3.3728565926024481E-9</v>
      </c>
      <c r="P236" s="153">
        <f>Taulukko13[[#This Row],[Muutoksen rajaus (omavastuu 40 %)]]+Taulukko13[[#This Row],[Neutralisointi]]</f>
        <v>359335.82167684037</v>
      </c>
    </row>
    <row r="237" spans="1:16" x14ac:dyDescent="0.2">
      <c r="A237">
        <v>748</v>
      </c>
      <c r="B237" t="s">
        <v>239</v>
      </c>
      <c r="C237" s="66">
        <v>4897</v>
      </c>
      <c r="D237" s="67">
        <v>23447770.036402639</v>
      </c>
      <c r="E237" s="66">
        <v>7810242.9940716699</v>
      </c>
      <c r="F237" s="66">
        <v>552264.56587992306</v>
      </c>
      <c r="G237" s="66">
        <v>2266850.0448810151</v>
      </c>
      <c r="H237" s="66">
        <v>8742796.3737072274</v>
      </c>
      <c r="I237" s="66">
        <v>41204.569266112172</v>
      </c>
      <c r="J237" s="66">
        <v>-2442216.2061863029</v>
      </c>
      <c r="K237" s="66">
        <v>181780.3559337373</v>
      </c>
      <c r="L237" s="67">
        <f>E237+F237+G237+H237-I237-J237+Taulukko13[[#This Row],[Jälkikäteistarkistuksesta aiheutuva valtionosuuden lisäsiirto]]</f>
        <v>21954945.971393764</v>
      </c>
      <c r="M237" s="71">
        <f>Taulukko13[[#This Row],[Siirtyvät kustannukset (TP21+TP22)]]-Taulukko13[[#This Row],[Siirtyvät tulot ml. verokust. alenema ja tasauksen neutralisointi ]]</f>
        <v>1492824.065008875</v>
      </c>
      <c r="N237" s="66">
        <f>Taulukko13[[#This Row],[Siirtyvien kustannusten ja tulojen erotus]]*$N$3</f>
        <v>-895694.43900532473</v>
      </c>
      <c r="O237" s="66">
        <f>$O$3*Taulukko13[[#This Row],[Asukasluku 31.12.2022]]</f>
        <v>1.2627583129949686E-8</v>
      </c>
      <c r="P237" s="153">
        <f>Taulukko13[[#This Row],[Muutoksen rajaus (omavastuu 40 %)]]+Taulukko13[[#This Row],[Neutralisointi]]</f>
        <v>-895694.43900531216</v>
      </c>
    </row>
    <row r="238" spans="1:16" x14ac:dyDescent="0.2">
      <c r="A238">
        <v>749</v>
      </c>
      <c r="B238" t="s">
        <v>240</v>
      </c>
      <c r="C238" s="66">
        <v>21232</v>
      </c>
      <c r="D238" s="67">
        <v>84094027.321770489</v>
      </c>
      <c r="E238" s="66">
        <v>21051830.47137351</v>
      </c>
      <c r="F238" s="66">
        <v>2179805.7784640174</v>
      </c>
      <c r="G238" s="66">
        <v>7121426.1837632041</v>
      </c>
      <c r="H238" s="66">
        <v>49194138.996196359</v>
      </c>
      <c r="I238" s="66">
        <v>227738.2880757032</v>
      </c>
      <c r="J238" s="66">
        <v>-924824.26437933673</v>
      </c>
      <c r="K238" s="66">
        <v>788147.95123240969</v>
      </c>
      <c r="L238" s="67">
        <f>E238+F238+G238+H238-I238-J238+Taulukko13[[#This Row],[Jälkikäteistarkistuksesta aiheutuva valtionosuuden lisäsiirto]]</f>
        <v>81032435.357333124</v>
      </c>
      <c r="M238" s="71">
        <f>Taulukko13[[#This Row],[Siirtyvät kustannukset (TP21+TP22)]]-Taulukko13[[#This Row],[Siirtyvät tulot ml. verokust. alenema ja tasauksen neutralisointi ]]</f>
        <v>3061591.9644373655</v>
      </c>
      <c r="N238" s="66">
        <f>Taulukko13[[#This Row],[Siirtyvien kustannusten ja tulojen erotus]]*$N$3</f>
        <v>-1836955.1786624189</v>
      </c>
      <c r="O238" s="66">
        <f>$O$3*Taulukko13[[#This Row],[Asukasluku 31.12.2022]]</f>
        <v>5.4749610989399987E-8</v>
      </c>
      <c r="P238" s="153">
        <f>Taulukko13[[#This Row],[Muutoksen rajaus (omavastuu 40 %)]]+Taulukko13[[#This Row],[Neutralisointi]]</f>
        <v>-1836955.1786623641</v>
      </c>
    </row>
    <row r="239" spans="1:16" x14ac:dyDescent="0.2">
      <c r="A239">
        <v>751</v>
      </c>
      <c r="B239" t="s">
        <v>241</v>
      </c>
      <c r="C239" s="66">
        <v>2877</v>
      </c>
      <c r="D239" s="67">
        <v>13154720.186134741</v>
      </c>
      <c r="E239" s="66">
        <v>5251734.2089106692</v>
      </c>
      <c r="F239" s="66">
        <v>136429.85082654742</v>
      </c>
      <c r="G239" s="66">
        <v>1236168.883768721</v>
      </c>
      <c r="H239" s="66">
        <v>6338826.4317401284</v>
      </c>
      <c r="I239" s="66">
        <v>28704.50745239517</v>
      </c>
      <c r="J239" s="66">
        <v>-603532.94665609626</v>
      </c>
      <c r="K239" s="66">
        <v>106796.42312055589</v>
      </c>
      <c r="L239" s="67">
        <f>E239+F239+G239+H239-I239-J239+Taulukko13[[#This Row],[Jälkikäteistarkistuksesta aiheutuva valtionosuuden lisäsiirto]]</f>
        <v>13644784.237570325</v>
      </c>
      <c r="M239" s="71">
        <f>Taulukko13[[#This Row],[Siirtyvät kustannukset (TP21+TP22)]]-Taulukko13[[#This Row],[Siirtyvät tulot ml. verokust. alenema ja tasauksen neutralisointi ]]</f>
        <v>-490064.0514355842</v>
      </c>
      <c r="N239" s="66">
        <f>Taulukko13[[#This Row],[Siirtyvien kustannusten ja tulojen erotus]]*$N$3</f>
        <v>294038.43086135044</v>
      </c>
      <c r="O239" s="66">
        <f>$O$3*Taulukko13[[#This Row],[Asukasluku 31.12.2022]]</f>
        <v>7.4187373218021739E-9</v>
      </c>
      <c r="P239" s="153">
        <f>Taulukko13[[#This Row],[Muutoksen rajaus (omavastuu 40 %)]]+Taulukko13[[#This Row],[Neutralisointi]]</f>
        <v>294038.43086135783</v>
      </c>
    </row>
    <row r="240" spans="1:16" x14ac:dyDescent="0.2">
      <c r="A240">
        <v>753</v>
      </c>
      <c r="B240" t="s">
        <v>242</v>
      </c>
      <c r="C240" s="66">
        <v>22320</v>
      </c>
      <c r="D240" s="67">
        <v>66702141.527244315</v>
      </c>
      <c r="E240" s="66">
        <v>7977758.534100268</v>
      </c>
      <c r="F240" s="66">
        <v>2189901.8835029192</v>
      </c>
      <c r="G240" s="66">
        <v>5728613.1988278618</v>
      </c>
      <c r="H240" s="66">
        <v>67597706.41096513</v>
      </c>
      <c r="I240" s="66">
        <v>309365.19497562695</v>
      </c>
      <c r="J240" s="66">
        <v>5999191.7620714447</v>
      </c>
      <c r="K240" s="66">
        <v>828535.33682683611</v>
      </c>
      <c r="L240" s="67">
        <f>E240+F240+G240+H240-I240-J240+Taulukko13[[#This Row],[Jälkikäteistarkistuksesta aiheutuva valtionosuuden lisäsiirto]]</f>
        <v>78013958.407175928</v>
      </c>
      <c r="M240" s="71">
        <f>Taulukko13[[#This Row],[Siirtyvät kustannukset (TP21+TP22)]]-Taulukko13[[#This Row],[Siirtyvät tulot ml. verokust. alenema ja tasauksen neutralisointi ]]</f>
        <v>-11311816.879931614</v>
      </c>
      <c r="N240" s="66">
        <f>Taulukko13[[#This Row],[Siirtyvien kustannusten ja tulojen erotus]]*$N$3</f>
        <v>6787090.1279589664</v>
      </c>
      <c r="O240" s="66">
        <f>$O$3*Taulukko13[[#This Row],[Asukasluku 31.12.2022]]</f>
        <v>5.7555167543491317E-8</v>
      </c>
      <c r="P240" s="153">
        <f>Taulukko13[[#This Row],[Muutoksen rajaus (omavastuu 40 %)]]+Taulukko13[[#This Row],[Neutralisointi]]</f>
        <v>6787090.1279590242</v>
      </c>
    </row>
    <row r="241" spans="1:16" x14ac:dyDescent="0.2">
      <c r="A241">
        <v>755</v>
      </c>
      <c r="B241" t="s">
        <v>243</v>
      </c>
      <c r="C241" s="66">
        <v>6217</v>
      </c>
      <c r="D241" s="67">
        <v>19875878.285427012</v>
      </c>
      <c r="E241" s="66">
        <v>2264902.094260165</v>
      </c>
      <c r="F241" s="66">
        <v>366751.18428551138</v>
      </c>
      <c r="G241" s="66">
        <v>2127318.5543030035</v>
      </c>
      <c r="H241" s="66">
        <v>18275031.662452329</v>
      </c>
      <c r="I241" s="66">
        <v>82638.149178863605</v>
      </c>
      <c r="J241" s="66">
        <v>1010761.6083054199</v>
      </c>
      <c r="K241" s="66">
        <v>230779.75757403404</v>
      </c>
      <c r="L241" s="67">
        <f>E241+F241+G241+H241-I241-J241+Taulukko13[[#This Row],[Jälkikäteistarkistuksesta aiheutuva valtionosuuden lisäsiirto]]</f>
        <v>22171383.495390758</v>
      </c>
      <c r="M241" s="71">
        <f>Taulukko13[[#This Row],[Siirtyvät kustannukset (TP21+TP22)]]-Taulukko13[[#This Row],[Siirtyvät tulot ml. verokust. alenema ja tasauksen neutralisointi ]]</f>
        <v>-2295505.2099637464</v>
      </c>
      <c r="N241" s="66">
        <f>Taulukko13[[#This Row],[Siirtyvien kustannusten ja tulojen erotus]]*$N$3</f>
        <v>1377303.1259782475</v>
      </c>
      <c r="O241" s="66">
        <f>$O$3*Taulukko13[[#This Row],[Asukasluku 31.12.2022]]</f>
        <v>1.6031383361016377E-8</v>
      </c>
      <c r="P241" s="153">
        <f>Taulukko13[[#This Row],[Muutoksen rajaus (omavastuu 40 %)]]+Taulukko13[[#This Row],[Neutralisointi]]</f>
        <v>1377303.1259782636</v>
      </c>
    </row>
    <row r="242" spans="1:16" x14ac:dyDescent="0.2">
      <c r="A242">
        <v>758</v>
      </c>
      <c r="B242" t="s">
        <v>244</v>
      </c>
      <c r="C242" s="66">
        <v>8134</v>
      </c>
      <c r="D242" s="67">
        <v>42391978.095957592</v>
      </c>
      <c r="E242" s="66">
        <v>15098262.538497116</v>
      </c>
      <c r="F242" s="66">
        <v>1327797.9706657375</v>
      </c>
      <c r="G242" s="66">
        <v>3539304.8003575057</v>
      </c>
      <c r="H242" s="66">
        <v>18140504.900992811</v>
      </c>
      <c r="I242" s="66">
        <v>86302.073690819176</v>
      </c>
      <c r="J242" s="66">
        <v>-209464.95972533923</v>
      </c>
      <c r="K242" s="66">
        <v>301940.25222891959</v>
      </c>
      <c r="L242" s="67">
        <f>E242+F242+G242+H242-I242-J242+Taulukko13[[#This Row],[Jälkikäteistarkistuksesta aiheutuva valtionosuuden lisäsiirto]]</f>
        <v>38530973.348776624</v>
      </c>
      <c r="M242" s="71">
        <f>Taulukko13[[#This Row],[Siirtyvät kustannukset (TP21+TP22)]]-Taulukko13[[#This Row],[Siirtyvät tulot ml. verokust. alenema ja tasauksen neutralisointi ]]</f>
        <v>3861004.7471809685</v>
      </c>
      <c r="N242" s="66">
        <f>Taulukko13[[#This Row],[Siirtyvien kustannusten ja tulojen erotus]]*$N$3</f>
        <v>-2316602.8483085805</v>
      </c>
      <c r="O242" s="66">
        <f>$O$3*Taulukko13[[#This Row],[Asukasluku 31.12.2022]]</f>
        <v>2.0974629605679139E-8</v>
      </c>
      <c r="P242" s="153">
        <f>Taulukko13[[#This Row],[Muutoksen rajaus (omavastuu 40 %)]]+Taulukko13[[#This Row],[Neutralisointi]]</f>
        <v>-2316602.8483085595</v>
      </c>
    </row>
    <row r="243" spans="1:16" x14ac:dyDescent="0.2">
      <c r="A243">
        <v>759</v>
      </c>
      <c r="B243" t="s">
        <v>245</v>
      </c>
      <c r="C243" s="66">
        <v>1942</v>
      </c>
      <c r="D243" s="67">
        <v>10069847.450728865</v>
      </c>
      <c r="E243" s="66">
        <v>4436184.4925973043</v>
      </c>
      <c r="F243" s="66">
        <v>433856.48595747934</v>
      </c>
      <c r="G243" s="66">
        <v>1088343.6027701583</v>
      </c>
      <c r="H243" s="66">
        <v>2830802.8083865466</v>
      </c>
      <c r="I243" s="66">
        <v>14472.081560126928</v>
      </c>
      <c r="J243" s="66">
        <v>-1351339.713914393</v>
      </c>
      <c r="K243" s="66">
        <v>72088.513625345688</v>
      </c>
      <c r="L243" s="67">
        <f>E243+F243+G243+H243-I243-J243+Taulukko13[[#This Row],[Jälkikäteistarkistuksesta aiheutuva valtionosuuden lisäsiirto]]</f>
        <v>10198143.535691099</v>
      </c>
      <c r="M243" s="71">
        <f>Taulukko13[[#This Row],[Siirtyvät kustannukset (TP21+TP22)]]-Taulukko13[[#This Row],[Siirtyvät tulot ml. verokust. alenema ja tasauksen neutralisointi ]]</f>
        <v>-128296.0849622339</v>
      </c>
      <c r="N243" s="66">
        <f>Taulukko13[[#This Row],[Siirtyvien kustannusten ja tulojen erotus]]*$N$3</f>
        <v>76977.650977340323</v>
      </c>
      <c r="O243" s="66">
        <f>$O$3*Taulukko13[[#This Row],[Asukasluku 31.12.2022]]</f>
        <v>5.0077121581299349E-9</v>
      </c>
      <c r="P243" s="153">
        <f>Taulukko13[[#This Row],[Muutoksen rajaus (omavastuu 40 %)]]+Taulukko13[[#This Row],[Neutralisointi]]</f>
        <v>76977.650977345329</v>
      </c>
    </row>
    <row r="244" spans="1:16" x14ac:dyDescent="0.2">
      <c r="A244">
        <v>761</v>
      </c>
      <c r="B244" t="s">
        <v>246</v>
      </c>
      <c r="C244" s="66">
        <v>8426</v>
      </c>
      <c r="D244" s="67">
        <v>39032817.179008164</v>
      </c>
      <c r="E244" s="66">
        <v>16412128.302291401</v>
      </c>
      <c r="F244" s="66">
        <v>701621.77670152532</v>
      </c>
      <c r="G244" s="66">
        <v>4170232.8907801225</v>
      </c>
      <c r="H244" s="66">
        <v>16292268.973578401</v>
      </c>
      <c r="I244" s="66">
        <v>75333.120790895366</v>
      </c>
      <c r="J244" s="66">
        <v>-3170130.0664124074</v>
      </c>
      <c r="K244" s="66">
        <v>312779.51380389428</v>
      </c>
      <c r="L244" s="67">
        <f>E244+F244+G244+H244-I244-J244+Taulukko13[[#This Row],[Jälkikäteistarkistuksesta aiheutuva valtionosuuden lisäsiirto]]</f>
        <v>40983828.402776845</v>
      </c>
      <c r="M244" s="71">
        <f>Taulukko13[[#This Row],[Siirtyvät kustannukset (TP21+TP22)]]-Taulukko13[[#This Row],[Siirtyvät tulot ml. verokust. alenema ja tasauksen neutralisointi ]]</f>
        <v>-1951011.2237686813</v>
      </c>
      <c r="N244" s="66">
        <f>Taulukko13[[#This Row],[Siirtyvien kustannusten ja tulojen erotus]]*$N$3</f>
        <v>1170606.7342612084</v>
      </c>
      <c r="O244" s="66">
        <f>$O$3*Taulukko13[[#This Row],[Asukasluku 31.12.2022]]</f>
        <v>2.172759147497571E-8</v>
      </c>
      <c r="P244" s="153">
        <f>Taulukko13[[#This Row],[Muutoksen rajaus (omavastuu 40 %)]]+Taulukko13[[#This Row],[Neutralisointi]]</f>
        <v>1170606.7342612301</v>
      </c>
    </row>
    <row r="245" spans="1:16" x14ac:dyDescent="0.2">
      <c r="A245">
        <v>762</v>
      </c>
      <c r="B245" t="s">
        <v>247</v>
      </c>
      <c r="C245" s="66">
        <v>3672</v>
      </c>
      <c r="D245" s="67">
        <v>19088223.083484631</v>
      </c>
      <c r="E245" s="66">
        <v>10282600.367174409</v>
      </c>
      <c r="F245" s="66">
        <v>888927.56459938944</v>
      </c>
      <c r="G245" s="66">
        <v>1987238.4294740942</v>
      </c>
      <c r="H245" s="66">
        <v>6093174.8802199354</v>
      </c>
      <c r="I245" s="66">
        <v>30951.332721808623</v>
      </c>
      <c r="J245" s="66">
        <v>-1608737.9408705931</v>
      </c>
      <c r="K245" s="66">
        <v>136307.42638118917</v>
      </c>
      <c r="L245" s="67">
        <f>E245+F245+G245+H245-I245-J245+Taulukko13[[#This Row],[Jälkikäteistarkistuksesta aiheutuva valtionosuuden lisäsiirto]]</f>
        <v>20966035.275997806</v>
      </c>
      <c r="M245" s="71">
        <f>Taulukko13[[#This Row],[Siirtyvät kustannukset (TP21+TP22)]]-Taulukko13[[#This Row],[Siirtyvät tulot ml. verokust. alenema ja tasauksen neutralisointi ]]</f>
        <v>-1877812.1925131753</v>
      </c>
      <c r="N245" s="66">
        <f>Taulukko13[[#This Row],[Siirtyvien kustannusten ja tulojen erotus]]*$N$3</f>
        <v>1126687.3155079049</v>
      </c>
      <c r="O245" s="66">
        <f>$O$3*Taulukko13[[#This Row],[Asukasluku 31.12.2022]]</f>
        <v>9.46875337005825E-9</v>
      </c>
      <c r="P245" s="153">
        <f>Taulukko13[[#This Row],[Muutoksen rajaus (omavastuu 40 %)]]+Taulukko13[[#This Row],[Neutralisointi]]</f>
        <v>1126687.3155079144</v>
      </c>
    </row>
    <row r="246" spans="1:16" x14ac:dyDescent="0.2">
      <c r="A246">
        <v>765</v>
      </c>
      <c r="B246" t="s">
        <v>248</v>
      </c>
      <c r="C246" s="66">
        <v>10354</v>
      </c>
      <c r="D246" s="67">
        <v>46660865.992943734</v>
      </c>
      <c r="E246" s="66">
        <v>14790622.011480827</v>
      </c>
      <c r="F246" s="66">
        <v>1445553.2804383156</v>
      </c>
      <c r="G246" s="66">
        <v>4385301.451723421</v>
      </c>
      <c r="H246" s="66">
        <v>21939399.655713946</v>
      </c>
      <c r="I246" s="66">
        <v>103664.3997608107</v>
      </c>
      <c r="J246" s="66">
        <v>-1986990.7919890026</v>
      </c>
      <c r="K246" s="66">
        <v>384348.33680578228</v>
      </c>
      <c r="L246" s="67">
        <f>E246+F246+G246+H246-I246-J246+Taulukko13[[#This Row],[Jälkikäteistarkistuksesta aiheutuva valtionosuuden lisäsiirto]]</f>
        <v>44828551.128390484</v>
      </c>
      <c r="M246" s="71">
        <f>Taulukko13[[#This Row],[Siirtyvät kustannukset (TP21+TP22)]]-Taulukko13[[#This Row],[Siirtyvät tulot ml. verokust. alenema ja tasauksen neutralisointi ]]</f>
        <v>1832314.8645532504</v>
      </c>
      <c r="N246" s="66">
        <f>Taulukko13[[#This Row],[Siirtyvien kustannusten ja tulojen erotus]]*$N$3</f>
        <v>-1099388.91873195</v>
      </c>
      <c r="O246" s="66">
        <f>$O$3*Taulukko13[[#This Row],[Asukasluku 31.12.2022]]</f>
        <v>2.6699202721564029E-8</v>
      </c>
      <c r="P246" s="153">
        <f>Taulukko13[[#This Row],[Muutoksen rajaus (omavastuu 40 %)]]+Taulukko13[[#This Row],[Neutralisointi]]</f>
        <v>-1099388.9187319232</v>
      </c>
    </row>
    <row r="247" spans="1:16" x14ac:dyDescent="0.2">
      <c r="A247">
        <v>768</v>
      </c>
      <c r="B247" t="s">
        <v>249</v>
      </c>
      <c r="C247" s="66">
        <v>2375</v>
      </c>
      <c r="D247" s="67">
        <v>12872438.071760951</v>
      </c>
      <c r="E247" s="66">
        <v>6568447.0956547558</v>
      </c>
      <c r="F247" s="66">
        <v>501804.52643506892</v>
      </c>
      <c r="G247" s="66">
        <v>1322441.5144957218</v>
      </c>
      <c r="H247" s="66">
        <v>3851405.497625947</v>
      </c>
      <c r="I247" s="66">
        <v>19297.57589887549</v>
      </c>
      <c r="J247" s="66">
        <v>-1132914.5693300229</v>
      </c>
      <c r="K247" s="66">
        <v>88161.802193715761</v>
      </c>
      <c r="L247" s="67">
        <f>E247+F247+G247+H247-I247-J247+Taulukko13[[#This Row],[Jälkikäteistarkistuksesta aiheutuva valtionosuuden lisäsiirto]]</f>
        <v>13445877.429836357</v>
      </c>
      <c r="M247" s="71">
        <f>Taulukko13[[#This Row],[Siirtyvät kustannukset (TP21+TP22)]]-Taulukko13[[#This Row],[Siirtyvät tulot ml. verokust. alenema ja tasauksen neutralisointi ]]</f>
        <v>-573439.3580754064</v>
      </c>
      <c r="N247" s="66">
        <f>Taulukko13[[#This Row],[Siirtyvien kustannusten ja tulojen erotus]]*$N$3</f>
        <v>344063.61484524375</v>
      </c>
      <c r="O247" s="66">
        <f>$O$3*Taulukko13[[#This Row],[Asukasluku 31.12.2022]]</f>
        <v>6.1242617793813568E-9</v>
      </c>
      <c r="P247" s="153">
        <f>Taulukko13[[#This Row],[Muutoksen rajaus (omavastuu 40 %)]]+Taulukko13[[#This Row],[Neutralisointi]]</f>
        <v>344063.61484524986</v>
      </c>
    </row>
    <row r="248" spans="1:16" x14ac:dyDescent="0.2">
      <c r="A248">
        <v>777</v>
      </c>
      <c r="B248" t="s">
        <v>250</v>
      </c>
      <c r="C248" s="66">
        <v>7367</v>
      </c>
      <c r="D248" s="67">
        <v>41695506.31108015</v>
      </c>
      <c r="E248" s="66">
        <v>20861805.507134754</v>
      </c>
      <c r="F248" s="66">
        <v>1291777.7966214237</v>
      </c>
      <c r="G248" s="66">
        <v>3609195.9569893838</v>
      </c>
      <c r="H248" s="66">
        <v>12890717.253941316</v>
      </c>
      <c r="I248" s="66">
        <v>62870.335490577367</v>
      </c>
      <c r="J248" s="66">
        <v>-3255788.74026806</v>
      </c>
      <c r="K248" s="66">
        <v>273468.6302152017</v>
      </c>
      <c r="L248" s="67">
        <f>E248+F248+G248+H248-I248-J248+Taulukko13[[#This Row],[Jälkikäteistarkistuksesta aiheutuva valtionosuuden lisäsiirto]]</f>
        <v>42119883.54967957</v>
      </c>
      <c r="M248" s="71">
        <f>Taulukko13[[#This Row],[Siirtyvät kustannukset (TP21+TP22)]]-Taulukko13[[#This Row],[Siirtyvät tulot ml. verokust. alenema ja tasauksen neutralisointi ]]</f>
        <v>-424377.23859941959</v>
      </c>
      <c r="N248" s="66">
        <f>Taulukko13[[#This Row],[Siirtyvien kustannusten ja tulojen erotus]]*$N$3</f>
        <v>254626.3431596517</v>
      </c>
      <c r="O248" s="66">
        <f>$O$3*Taulukko13[[#This Row],[Asukasluku 31.12.2022]]</f>
        <v>1.8996815380506296E-8</v>
      </c>
      <c r="P248" s="153">
        <f>Taulukko13[[#This Row],[Muutoksen rajaus (omavastuu 40 %)]]+Taulukko13[[#This Row],[Neutralisointi]]</f>
        <v>254626.34315967071</v>
      </c>
    </row>
    <row r="249" spans="1:16" x14ac:dyDescent="0.2">
      <c r="A249">
        <v>778</v>
      </c>
      <c r="B249" t="s">
        <v>251</v>
      </c>
      <c r="C249" s="66">
        <v>6763</v>
      </c>
      <c r="D249" s="67">
        <v>35475557.193755552</v>
      </c>
      <c r="E249" s="66">
        <v>17339006.454968531</v>
      </c>
      <c r="F249" s="66">
        <v>782341.06815798115</v>
      </c>
      <c r="G249" s="66">
        <v>3143816.6178578958</v>
      </c>
      <c r="H249" s="66">
        <v>12450391.37026077</v>
      </c>
      <c r="I249" s="66">
        <v>58660.082368752344</v>
      </c>
      <c r="J249" s="66">
        <v>-2825057.4061737671</v>
      </c>
      <c r="K249" s="66">
        <v>251047.69188888409</v>
      </c>
      <c r="L249" s="67">
        <f>E249+F249+G249+H249-I249-J249+Taulukko13[[#This Row],[Jälkikäteistarkistuksesta aiheutuva valtionosuuden lisäsiirto]]</f>
        <v>36733000.526939072</v>
      </c>
      <c r="M249" s="71">
        <f>Taulukko13[[#This Row],[Siirtyvät kustannukset (TP21+TP22)]]-Taulukko13[[#This Row],[Siirtyvät tulot ml. verokust. alenema ja tasauksen neutralisointi ]]</f>
        <v>-1257443.3331835195</v>
      </c>
      <c r="N249" s="66">
        <f>Taulukko13[[#This Row],[Siirtyvien kustannusten ja tulojen erotus]]*$N$3</f>
        <v>754465.99991011154</v>
      </c>
      <c r="O249" s="66">
        <f>$O$3*Taulukko13[[#This Row],[Asukasluku 31.12.2022]]</f>
        <v>1.7439318911139419E-8</v>
      </c>
      <c r="P249" s="153">
        <f>Taulukko13[[#This Row],[Muutoksen rajaus (omavastuu 40 %)]]+Taulukko13[[#This Row],[Neutralisointi]]</f>
        <v>754465.999910129</v>
      </c>
    </row>
    <row r="250" spans="1:16" x14ac:dyDescent="0.2">
      <c r="A250">
        <v>781</v>
      </c>
      <c r="B250" t="s">
        <v>252</v>
      </c>
      <c r="C250" s="66">
        <v>3504</v>
      </c>
      <c r="D250" s="67">
        <v>18486827.417348109</v>
      </c>
      <c r="E250" s="66">
        <v>11089840.856270727</v>
      </c>
      <c r="F250" s="66">
        <v>637780.72855730844</v>
      </c>
      <c r="G250" s="66">
        <v>1850420.9963269997</v>
      </c>
      <c r="H250" s="66">
        <v>6165893.7437768746</v>
      </c>
      <c r="I250" s="66">
        <v>30160.369886915956</v>
      </c>
      <c r="J250" s="66">
        <v>-1538913.3185343521</v>
      </c>
      <c r="K250" s="66">
        <v>130071.13889969685</v>
      </c>
      <c r="L250" s="67">
        <f>E250+F250+G250+H250-I250-J250+Taulukko13[[#This Row],[Jälkikäteistarkistuksesta aiheutuva valtionosuuden lisäsiirto]]</f>
        <v>21382760.412479043</v>
      </c>
      <c r="M250" s="71">
        <f>Taulukko13[[#This Row],[Siirtyvät kustannukset (TP21+TP22)]]-Taulukko13[[#This Row],[Siirtyvät tulot ml. verokust. alenema ja tasauksen neutralisointi ]]</f>
        <v>-2895932.9951309338</v>
      </c>
      <c r="N250" s="66">
        <f>Taulukko13[[#This Row],[Siirtyvien kustannusten ja tulojen erotus]]*$N$3</f>
        <v>1737559.7970785599</v>
      </c>
      <c r="O250" s="66">
        <f>$O$3*Taulukko13[[#This Row],[Asukasluku 31.12.2022]]</f>
        <v>9.0355424315588515E-9</v>
      </c>
      <c r="P250" s="153">
        <f>Taulukko13[[#This Row],[Muutoksen rajaus (omavastuu 40 %)]]+Taulukko13[[#This Row],[Neutralisointi]]</f>
        <v>1737559.797078569</v>
      </c>
    </row>
    <row r="251" spans="1:16" x14ac:dyDescent="0.2">
      <c r="A251">
        <v>783</v>
      </c>
      <c r="B251" t="s">
        <v>253</v>
      </c>
      <c r="C251" s="66">
        <v>6419</v>
      </c>
      <c r="D251" s="67">
        <v>29117367.183843181</v>
      </c>
      <c r="E251" s="66">
        <v>10058991.059852039</v>
      </c>
      <c r="F251" s="66">
        <v>674019.03289237898</v>
      </c>
      <c r="G251" s="66">
        <v>2895704.6166634299</v>
      </c>
      <c r="H251" s="66">
        <v>14499291.355507817</v>
      </c>
      <c r="I251" s="66">
        <v>67262.573420290515</v>
      </c>
      <c r="J251" s="66">
        <v>-701603.12263802998</v>
      </c>
      <c r="K251" s="66">
        <v>238278.1508553522</v>
      </c>
      <c r="L251" s="67">
        <f>E251+F251+G251+H251-I251-J251+Taulukko13[[#This Row],[Jälkikäteistarkistuksesta aiheutuva valtionosuuden lisäsiirto]]</f>
        <v>29000624.764988754</v>
      </c>
      <c r="M251" s="71">
        <f>Taulukko13[[#This Row],[Siirtyvät kustannukset (TP21+TP22)]]-Taulukko13[[#This Row],[Siirtyvät tulot ml. verokust. alenema ja tasauksen neutralisointi ]]</f>
        <v>116742.41885442659</v>
      </c>
      <c r="N251" s="66">
        <f>Taulukko13[[#This Row],[Siirtyvien kustannusten ja tulojen erotus]]*$N$3</f>
        <v>-70045.451312655947</v>
      </c>
      <c r="O251" s="66">
        <f>$O$3*Taulukko13[[#This Row],[Asukasluku 31.12.2022]]</f>
        <v>1.6552267941831128E-8</v>
      </c>
      <c r="P251" s="153">
        <f>Taulukko13[[#This Row],[Muutoksen rajaus (omavastuu 40 %)]]+Taulukko13[[#This Row],[Neutralisointi]]</f>
        <v>-70045.451312639401</v>
      </c>
    </row>
    <row r="252" spans="1:16" x14ac:dyDescent="0.2">
      <c r="A252">
        <v>785</v>
      </c>
      <c r="B252" t="s">
        <v>254</v>
      </c>
      <c r="C252" s="66">
        <v>2626</v>
      </c>
      <c r="D252" s="67">
        <v>14575216.152547194</v>
      </c>
      <c r="E252" s="66">
        <v>9229306.8273254037</v>
      </c>
      <c r="F252" s="66">
        <v>302361.23518563376</v>
      </c>
      <c r="G252" s="66">
        <v>1371530.2172884587</v>
      </c>
      <c r="H252" s="66">
        <v>4487168.8070075503</v>
      </c>
      <c r="I252" s="66">
        <v>21231.762078629225</v>
      </c>
      <c r="J252" s="66">
        <v>-1382010.6783292403</v>
      </c>
      <c r="K252" s="66">
        <v>97479.112657135818</v>
      </c>
      <c r="L252" s="67">
        <f>E252+F252+G252+H252-I252-J252+Taulukko13[[#This Row],[Jälkikäteistarkistuksesta aiheutuva valtionosuuden lisäsiirto]]</f>
        <v>16848625.115714792</v>
      </c>
      <c r="M252" s="71">
        <f>Taulukko13[[#This Row],[Siirtyvät kustannukset (TP21+TP22)]]-Taulukko13[[#This Row],[Siirtyvät tulot ml. verokust. alenema ja tasauksen neutralisointi ]]</f>
        <v>-2273408.9631675985</v>
      </c>
      <c r="N252" s="66">
        <f>Taulukko13[[#This Row],[Siirtyvien kustannusten ja tulojen erotus]]*$N$3</f>
        <v>1364045.3779005588</v>
      </c>
      <c r="O252" s="66">
        <f>$O$3*Taulukko13[[#This Row],[Asukasluku 31.12.2022]]</f>
        <v>6.7714995505917653E-9</v>
      </c>
      <c r="P252" s="153">
        <f>Taulukko13[[#This Row],[Muutoksen rajaus (omavastuu 40 %)]]+Taulukko13[[#This Row],[Neutralisointi]]</f>
        <v>1364045.3779005655</v>
      </c>
    </row>
    <row r="253" spans="1:16" x14ac:dyDescent="0.2">
      <c r="A253">
        <v>790</v>
      </c>
      <c r="B253" t="s">
        <v>255</v>
      </c>
      <c r="C253" s="66">
        <v>23734</v>
      </c>
      <c r="D253" s="67">
        <v>106544984.79550916</v>
      </c>
      <c r="E253" s="66">
        <v>42426325.768808067</v>
      </c>
      <c r="F253" s="66">
        <v>2478741.0979129188</v>
      </c>
      <c r="G253" s="66">
        <v>10359481.895242117</v>
      </c>
      <c r="H253" s="66">
        <v>46347468.943320282</v>
      </c>
      <c r="I253" s="66">
        <v>216444.29947493103</v>
      </c>
      <c r="J253" s="66">
        <v>-8405052.9722963944</v>
      </c>
      <c r="K253" s="66">
        <v>881024.08979606302</v>
      </c>
      <c r="L253" s="67">
        <f>E253+F253+G253+H253-I253-J253+Taulukko13[[#This Row],[Jälkikäteistarkistuksesta aiheutuva valtionosuuden lisäsiirto]]</f>
        <v>110681650.46790093</v>
      </c>
      <c r="M253" s="71">
        <f>Taulukko13[[#This Row],[Siirtyvät kustannukset (TP21+TP22)]]-Taulukko13[[#This Row],[Siirtyvät tulot ml. verokust. alenema ja tasauksen neutralisointi ]]</f>
        <v>-4136665.6723917723</v>
      </c>
      <c r="N253" s="66">
        <f>Taulukko13[[#This Row],[Siirtyvien kustannusten ja tulojen erotus]]*$N$3</f>
        <v>2481999.4034350626</v>
      </c>
      <c r="O253" s="66">
        <f>$O$3*Taulukko13[[#This Row],[Asukasluku 31.12.2022]]</f>
        <v>6.1201359609194578E-8</v>
      </c>
      <c r="P253" s="153">
        <f>Taulukko13[[#This Row],[Muutoksen rajaus (omavastuu 40 %)]]+Taulukko13[[#This Row],[Neutralisointi]]</f>
        <v>2481999.4034351236</v>
      </c>
    </row>
    <row r="254" spans="1:16" x14ac:dyDescent="0.2">
      <c r="A254">
        <v>791</v>
      </c>
      <c r="B254" t="s">
        <v>256</v>
      </c>
      <c r="C254" s="66">
        <v>5029</v>
      </c>
      <c r="D254" s="67">
        <v>26694892.939678926</v>
      </c>
      <c r="E254" s="66">
        <v>13128571.65762884</v>
      </c>
      <c r="F254" s="66">
        <v>593081.16797224758</v>
      </c>
      <c r="G254" s="66">
        <v>2838922.3545872103</v>
      </c>
      <c r="H254" s="66">
        <v>8099688.2872278634</v>
      </c>
      <c r="I254" s="66">
        <v>38534.63935945386</v>
      </c>
      <c r="J254" s="66">
        <v>-2833412.4386425084</v>
      </c>
      <c r="K254" s="66">
        <v>186680.29609776696</v>
      </c>
      <c r="L254" s="67">
        <f>E254+F254+G254+H254-I254-J254+Taulukko13[[#This Row],[Jälkikäteistarkistuksesta aiheutuva valtionosuuden lisäsiirto]]</f>
        <v>27641821.56279698</v>
      </c>
      <c r="M254" s="71">
        <f>Taulukko13[[#This Row],[Siirtyvät kustannukset (TP21+TP22)]]-Taulukko13[[#This Row],[Siirtyvät tulot ml. verokust. alenema ja tasauksen neutralisointi ]]</f>
        <v>-946928.62311805412</v>
      </c>
      <c r="N254" s="66">
        <f>Taulukko13[[#This Row],[Siirtyvien kustannusten ja tulojen erotus]]*$N$3</f>
        <v>568157.17387083231</v>
      </c>
      <c r="O254" s="66">
        <f>$O$3*Taulukko13[[#This Row],[Asukasluku 31.12.2022]]</f>
        <v>1.2967963153056354E-8</v>
      </c>
      <c r="P254" s="153">
        <f>Taulukko13[[#This Row],[Muutoksen rajaus (omavastuu 40 %)]]+Taulukko13[[#This Row],[Neutralisointi]]</f>
        <v>568157.17387084523</v>
      </c>
    </row>
    <row r="255" spans="1:16" x14ac:dyDescent="0.2">
      <c r="A255">
        <v>831</v>
      </c>
      <c r="B255" t="s">
        <v>257</v>
      </c>
      <c r="C255" s="66">
        <v>4559</v>
      </c>
      <c r="D255" s="67">
        <v>16198891.478254963</v>
      </c>
      <c r="E255" s="66">
        <v>3524165.9824235351</v>
      </c>
      <c r="F255" s="66">
        <v>280690.02059484483</v>
      </c>
      <c r="G255" s="66">
        <v>1621677.0181259895</v>
      </c>
      <c r="H255" s="66">
        <v>11173978.871162666</v>
      </c>
      <c r="I255" s="66">
        <v>50778.010046243588</v>
      </c>
      <c r="J255" s="66">
        <v>186969.50357376781</v>
      </c>
      <c r="K255" s="66">
        <v>169233.53945311584</v>
      </c>
      <c r="L255" s="67">
        <f>E255+F255+G255+H255-I255-J255+Taulukko13[[#This Row],[Jälkikäteistarkistuksesta aiheutuva valtionosuuden lisäsiirto]]</f>
        <v>16531997.918140139</v>
      </c>
      <c r="M255" s="71">
        <f>Taulukko13[[#This Row],[Siirtyvät kustannukset (TP21+TP22)]]-Taulukko13[[#This Row],[Siirtyvät tulot ml. verokust. alenema ja tasauksen neutralisointi ]]</f>
        <v>-333106.43988517672</v>
      </c>
      <c r="N255" s="66">
        <f>Taulukko13[[#This Row],[Siirtyvien kustannusten ja tulojen erotus]]*$N$3</f>
        <v>199863.863931106</v>
      </c>
      <c r="O255" s="66">
        <f>$O$3*Taulukko13[[#This Row],[Asukasluku 31.12.2022]]</f>
        <v>1.1756003979873519E-8</v>
      </c>
      <c r="P255" s="153">
        <f>Taulukko13[[#This Row],[Muutoksen rajaus (omavastuu 40 %)]]+Taulukko13[[#This Row],[Neutralisointi]]</f>
        <v>199863.86393111775</v>
      </c>
    </row>
    <row r="256" spans="1:16" x14ac:dyDescent="0.2">
      <c r="A256">
        <v>832</v>
      </c>
      <c r="B256" t="s">
        <v>258</v>
      </c>
      <c r="C256" s="66">
        <v>3825</v>
      </c>
      <c r="D256" s="67">
        <v>19161399.679232068</v>
      </c>
      <c r="E256" s="66">
        <v>10986140.825962022</v>
      </c>
      <c r="F256" s="66">
        <v>647417.30339553673</v>
      </c>
      <c r="G256" s="66">
        <v>1793932.1972759899</v>
      </c>
      <c r="H256" s="66">
        <v>6282980.0668950034</v>
      </c>
      <c r="I256" s="66">
        <v>30722.126551060766</v>
      </c>
      <c r="J256" s="66">
        <v>-2004212.6426115781</v>
      </c>
      <c r="K256" s="66">
        <v>141986.90248040538</v>
      </c>
      <c r="L256" s="67">
        <f>E256+F256+G256+H256-I256-J256+Taulukko13[[#This Row],[Jälkikäteistarkistuksesta aiheutuva valtionosuuden lisäsiirto]]</f>
        <v>21825947.812069472</v>
      </c>
      <c r="M256" s="71">
        <f>Taulukko13[[#This Row],[Siirtyvät kustannukset (TP21+TP22)]]-Taulukko13[[#This Row],[Siirtyvät tulot ml. verokust. alenema ja tasauksen neutralisointi ]]</f>
        <v>-2664548.1328374036</v>
      </c>
      <c r="N256" s="66">
        <f>Taulukko13[[#This Row],[Siirtyvien kustannusten ja tulojen erotus]]*$N$3</f>
        <v>1598728.8797024419</v>
      </c>
      <c r="O256" s="66">
        <f>$O$3*Taulukko13[[#This Row],[Asukasluku 31.12.2022]]</f>
        <v>9.8632847604773436E-9</v>
      </c>
      <c r="P256" s="153">
        <f>Taulukko13[[#This Row],[Muutoksen rajaus (omavastuu 40 %)]]+Taulukko13[[#This Row],[Neutralisointi]]</f>
        <v>1598728.8797024516</v>
      </c>
    </row>
    <row r="257" spans="1:16" x14ac:dyDescent="0.2">
      <c r="A257">
        <v>833</v>
      </c>
      <c r="B257" t="s">
        <v>259</v>
      </c>
      <c r="C257" s="66">
        <v>1691</v>
      </c>
      <c r="D257" s="67">
        <v>7225977.1622982034</v>
      </c>
      <c r="E257" s="66">
        <v>3240008.8114224127</v>
      </c>
      <c r="F257" s="66">
        <v>110652.73473052215</v>
      </c>
      <c r="G257" s="66">
        <v>772757.11887231073</v>
      </c>
      <c r="H257" s="66">
        <v>3481421.8040042492</v>
      </c>
      <c r="I257" s="66">
        <v>15923.497984824273</v>
      </c>
      <c r="J257" s="66">
        <v>-300576.87604140135</v>
      </c>
      <c r="K257" s="66">
        <v>62771.203161925623</v>
      </c>
      <c r="L257" s="67">
        <f>E257+F257+G257+H257-I257-J257+Taulukko13[[#This Row],[Jälkikäteistarkistuksesta aiheutuva valtionosuuden lisäsiirto]]</f>
        <v>7952265.050247997</v>
      </c>
      <c r="M257" s="71">
        <f>Taulukko13[[#This Row],[Siirtyvät kustannukset (TP21+TP22)]]-Taulukko13[[#This Row],[Siirtyvät tulot ml. verokust. alenema ja tasauksen neutralisointi ]]</f>
        <v>-726287.8879497936</v>
      </c>
      <c r="N257" s="66">
        <f>Taulukko13[[#This Row],[Siirtyvien kustannusten ja tulojen erotus]]*$N$3</f>
        <v>435772.73276987608</v>
      </c>
      <c r="O257" s="66">
        <f>$O$3*Taulukko13[[#This Row],[Asukasluku 31.12.2022]]</f>
        <v>4.3604743869195263E-9</v>
      </c>
      <c r="P257" s="153">
        <f>Taulukko13[[#This Row],[Muutoksen rajaus (omavastuu 40 %)]]+Taulukko13[[#This Row],[Neutralisointi]]</f>
        <v>435772.73276988044</v>
      </c>
    </row>
    <row r="258" spans="1:16" x14ac:dyDescent="0.2">
      <c r="A258">
        <v>834</v>
      </c>
      <c r="B258" t="s">
        <v>260</v>
      </c>
      <c r="C258" s="66">
        <v>5879</v>
      </c>
      <c r="D258" s="67">
        <v>22563431.466627885</v>
      </c>
      <c r="E258" s="66">
        <v>7874226.4260995891</v>
      </c>
      <c r="F258" s="66">
        <v>621159.37844514428</v>
      </c>
      <c r="G258" s="66">
        <v>2596886.845520095</v>
      </c>
      <c r="H258" s="66">
        <v>12869288.152232926</v>
      </c>
      <c r="I258" s="66">
        <v>59802.521287543692</v>
      </c>
      <c r="J258" s="66">
        <v>-1190423.0156592787</v>
      </c>
      <c r="K258" s="66">
        <v>218232.94109341261</v>
      </c>
      <c r="L258" s="67">
        <f>E258+F258+G258+H258-I258-J258+Taulukko13[[#This Row],[Jälkikäteistarkistuksesta aiheutuva valtionosuuden lisäsiirto]]</f>
        <v>25310414.237762906</v>
      </c>
      <c r="M258" s="71">
        <f>Taulukko13[[#This Row],[Siirtyvät kustannukset (TP21+TP22)]]-Taulukko13[[#This Row],[Siirtyvät tulot ml. verokust. alenema ja tasauksen neutralisointi ]]</f>
        <v>-2746982.771135021</v>
      </c>
      <c r="N258" s="66">
        <f>Taulukko13[[#This Row],[Siirtyvien kustannusten ja tulojen erotus]]*$N$3</f>
        <v>1648189.6626810122</v>
      </c>
      <c r="O258" s="66">
        <f>$O$3*Taulukko13[[#This Row],[Asukasluku 31.12.2022]]</f>
        <v>1.515980421094021E-8</v>
      </c>
      <c r="P258" s="153">
        <f>Taulukko13[[#This Row],[Muutoksen rajaus (omavastuu 40 %)]]+Taulukko13[[#This Row],[Neutralisointi]]</f>
        <v>1648189.6626810273</v>
      </c>
    </row>
    <row r="259" spans="1:16" x14ac:dyDescent="0.2">
      <c r="A259">
        <v>837</v>
      </c>
      <c r="B259" t="s">
        <v>261</v>
      </c>
      <c r="C259" s="66">
        <v>249009</v>
      </c>
      <c r="D259" s="67">
        <v>926935654.54734373</v>
      </c>
      <c r="E259" s="66">
        <v>158132696.00585082</v>
      </c>
      <c r="F259" s="66">
        <v>41904549.786911473</v>
      </c>
      <c r="G259" s="66">
        <v>81961423.255090192</v>
      </c>
      <c r="H259" s="66">
        <v>595878820.83418906</v>
      </c>
      <c r="I259" s="66">
        <v>2827263.7739907987</v>
      </c>
      <c r="J259" s="66">
        <v>12822457.587895351</v>
      </c>
      <c r="K259" s="66">
        <v>9243403.0326126181</v>
      </c>
      <c r="L259" s="67">
        <f>E259+F259+G259+H259-I259-J259+Taulukko13[[#This Row],[Jälkikäteistarkistuksesta aiheutuva valtionosuuden lisäsiirto]]</f>
        <v>871471171.55276787</v>
      </c>
      <c r="M259" s="71">
        <f>Taulukko13[[#This Row],[Siirtyvät kustannukset (TP21+TP22)]]-Taulukko13[[#This Row],[Siirtyvät tulot ml. verokust. alenema ja tasauksen neutralisointi ]]</f>
        <v>55464482.994575858</v>
      </c>
      <c r="N259" s="66">
        <f>Taulukko13[[#This Row],[Siirtyvien kustannusten ja tulojen erotus]]*$N$3</f>
        <v>-33278689.796745509</v>
      </c>
      <c r="O259" s="66">
        <f>$O$3*Taulukko13[[#This Row],[Asukasluku 31.12.2022]]</f>
        <v>6.4210370586188308E-7</v>
      </c>
      <c r="P259" s="153">
        <f>Taulukko13[[#This Row],[Muutoksen rajaus (omavastuu 40 %)]]+Taulukko13[[#This Row],[Neutralisointi]]</f>
        <v>-33278689.796744868</v>
      </c>
    </row>
    <row r="260" spans="1:16" x14ac:dyDescent="0.2">
      <c r="A260">
        <v>844</v>
      </c>
      <c r="B260" t="s">
        <v>262</v>
      </c>
      <c r="C260" s="66">
        <v>1441</v>
      </c>
      <c r="D260" s="67">
        <v>8703618.8830545004</v>
      </c>
      <c r="E260" s="66">
        <v>4718744.2068623397</v>
      </c>
      <c r="F260" s="66">
        <v>206937.94872908946</v>
      </c>
      <c r="G260" s="66">
        <v>848527.03310493147</v>
      </c>
      <c r="H260" s="66">
        <v>2298741.5269717099</v>
      </c>
      <c r="I260" s="66">
        <v>11107.559615394513</v>
      </c>
      <c r="J260" s="66">
        <v>-835615.56100289663</v>
      </c>
      <c r="K260" s="66">
        <v>53491.013457323963</v>
      </c>
      <c r="L260" s="67">
        <f>E260+F260+G260+H260-I260-J260+Taulukko13[[#This Row],[Jälkikäteistarkistuksesta aiheutuva valtionosuuden lisäsiirto]]</f>
        <v>8950949.7305128966</v>
      </c>
      <c r="M260" s="71">
        <f>Taulukko13[[#This Row],[Siirtyvät kustannukset (TP21+TP22)]]-Taulukko13[[#This Row],[Siirtyvät tulot ml. verokust. alenema ja tasauksen neutralisointi ]]</f>
        <v>-247330.84745839611</v>
      </c>
      <c r="N260" s="66">
        <f>Taulukko13[[#This Row],[Siirtyvien kustannusten ja tulojen erotus]]*$N$3</f>
        <v>148398.50847503764</v>
      </c>
      <c r="O260" s="66">
        <f>$O$3*Taulukko13[[#This Row],[Asukasluku 31.12.2022]]</f>
        <v>3.7158152522478044E-9</v>
      </c>
      <c r="P260" s="153">
        <f>Taulukko13[[#This Row],[Muutoksen rajaus (omavastuu 40 %)]]+Taulukko13[[#This Row],[Neutralisointi]]</f>
        <v>148398.50847504137</v>
      </c>
    </row>
    <row r="261" spans="1:16" x14ac:dyDescent="0.2">
      <c r="A261">
        <v>845</v>
      </c>
      <c r="B261" t="s">
        <v>263</v>
      </c>
      <c r="C261" s="66">
        <v>2863</v>
      </c>
      <c r="D261" s="67">
        <v>13864957.366452601</v>
      </c>
      <c r="E261" s="66">
        <v>5954302.1648312639</v>
      </c>
      <c r="F261" s="66">
        <v>267586.36575610994</v>
      </c>
      <c r="G261" s="66">
        <v>1332910.9313766679</v>
      </c>
      <c r="H261" s="66">
        <v>5438898.8074019719</v>
      </c>
      <c r="I261" s="66">
        <v>25296.581174848972</v>
      </c>
      <c r="J261" s="66">
        <v>-1101605.3076943827</v>
      </c>
      <c r="K261" s="66">
        <v>106276.7324970982</v>
      </c>
      <c r="L261" s="67">
        <f>E261+F261+G261+H261-I261-J261+Taulukko13[[#This Row],[Jälkikäteistarkistuksesta aiheutuva valtionosuuden lisäsiirto]]</f>
        <v>14176283.728382647</v>
      </c>
      <c r="M261" s="71">
        <f>Taulukko13[[#This Row],[Siirtyvät kustannukset (TP21+TP22)]]-Taulukko13[[#This Row],[Siirtyvät tulot ml. verokust. alenema ja tasauksen neutralisointi ]]</f>
        <v>-311326.36193004623</v>
      </c>
      <c r="N261" s="66">
        <f>Taulukko13[[#This Row],[Siirtyvien kustannusten ja tulojen erotus]]*$N$3</f>
        <v>186795.8171580277</v>
      </c>
      <c r="O261" s="66">
        <f>$O$3*Taulukko13[[#This Row],[Asukasluku 31.12.2022]]</f>
        <v>7.3826364102605573E-9</v>
      </c>
      <c r="P261" s="153">
        <f>Taulukko13[[#This Row],[Muutoksen rajaus (omavastuu 40 %)]]+Taulukko13[[#This Row],[Neutralisointi]]</f>
        <v>186795.81715803509</v>
      </c>
    </row>
    <row r="262" spans="1:16" x14ac:dyDescent="0.2">
      <c r="A262">
        <v>846</v>
      </c>
      <c r="B262" t="s">
        <v>264</v>
      </c>
      <c r="C262" s="66">
        <v>4862</v>
      </c>
      <c r="D262" s="67">
        <v>24065673.236981116</v>
      </c>
      <c r="E262" s="66">
        <v>12142384.700924372</v>
      </c>
      <c r="F262" s="66">
        <v>427710.63159068662</v>
      </c>
      <c r="G262" s="66">
        <v>2617646.1963538723</v>
      </c>
      <c r="H262" s="66">
        <v>8357630.3073070152</v>
      </c>
      <c r="I262" s="66">
        <v>38945.004405673069</v>
      </c>
      <c r="J262" s="66">
        <v>-2552776.6007201928</v>
      </c>
      <c r="K262" s="66">
        <v>180481.12937509306</v>
      </c>
      <c r="L262" s="67">
        <f>E262+F262+G262+H262-I262-J262+Taulukko13[[#This Row],[Jälkikäteistarkistuksesta aiheutuva valtionosuuden lisäsiirto]]</f>
        <v>26239684.561865561</v>
      </c>
      <c r="M262" s="71">
        <f>Taulukko13[[#This Row],[Siirtyvät kustannukset (TP21+TP22)]]-Taulukko13[[#This Row],[Siirtyvät tulot ml. verokust. alenema ja tasauksen neutralisointi ]]</f>
        <v>-2174011.3248844445</v>
      </c>
      <c r="N262" s="66">
        <f>Taulukko13[[#This Row],[Siirtyvien kustannusten ja tulojen erotus]]*$N$3</f>
        <v>1304406.7949306665</v>
      </c>
      <c r="O262" s="66">
        <f>$O$3*Taulukko13[[#This Row],[Asukasluku 31.12.2022]]</f>
        <v>1.2537330851095644E-8</v>
      </c>
      <c r="P262" s="153">
        <f>Taulukko13[[#This Row],[Muutoksen rajaus (omavastuu 40 %)]]+Taulukko13[[#This Row],[Neutralisointi]]</f>
        <v>1304406.794930679</v>
      </c>
    </row>
    <row r="263" spans="1:16" x14ac:dyDescent="0.2">
      <c r="A263">
        <v>848</v>
      </c>
      <c r="B263" t="s">
        <v>265</v>
      </c>
      <c r="C263" s="66">
        <v>4160</v>
      </c>
      <c r="D263" s="67">
        <v>21189099.662436049</v>
      </c>
      <c r="E263" s="66">
        <v>9333473.863402281</v>
      </c>
      <c r="F263" s="66">
        <v>432948.56746897113</v>
      </c>
      <c r="G263" s="66">
        <v>2227507.0880516381</v>
      </c>
      <c r="H263" s="66">
        <v>6759514.4646577444</v>
      </c>
      <c r="I263" s="66">
        <v>31883.851340772344</v>
      </c>
      <c r="J263" s="66">
        <v>-2371726.133142984</v>
      </c>
      <c r="K263" s="66">
        <v>154422.3566845716</v>
      </c>
      <c r="L263" s="67">
        <f>E263+F263+G263+H263-I263-J263+Taulukko13[[#This Row],[Jälkikäteistarkistuksesta aiheutuva valtionosuuden lisäsiirto]]</f>
        <v>21247708.622067422</v>
      </c>
      <c r="M263" s="71">
        <f>Taulukko13[[#This Row],[Siirtyvät kustannukset (TP21+TP22)]]-Taulukko13[[#This Row],[Siirtyvät tulot ml. verokust. alenema ja tasauksen neutralisointi ]]</f>
        <v>-58608.959631372243</v>
      </c>
      <c r="N263" s="66">
        <f>Taulukko13[[#This Row],[Siirtyvien kustannusten ja tulojen erotus]]*$N$3</f>
        <v>35165.375778823342</v>
      </c>
      <c r="O263" s="66">
        <f>$O$3*Taulukko13[[#This Row],[Asukasluku 31.12.2022]]</f>
        <v>1.0727128000937451E-8</v>
      </c>
      <c r="P263" s="153">
        <f>Taulukko13[[#This Row],[Muutoksen rajaus (omavastuu 40 %)]]+Taulukko13[[#This Row],[Neutralisointi]]</f>
        <v>35165.375778834066</v>
      </c>
    </row>
    <row r="264" spans="1:16" x14ac:dyDescent="0.2">
      <c r="A264">
        <v>849</v>
      </c>
      <c r="B264" t="s">
        <v>266</v>
      </c>
      <c r="C264" s="66">
        <v>2903</v>
      </c>
      <c r="D264" s="67">
        <v>11955912.07952331</v>
      </c>
      <c r="E264" s="66">
        <v>4829188.4401675537</v>
      </c>
      <c r="F264" s="66">
        <v>371705.88493476284</v>
      </c>
      <c r="G264" s="66">
        <v>1515864.5334759364</v>
      </c>
      <c r="H264" s="66">
        <v>4707562.6783321947</v>
      </c>
      <c r="I264" s="66">
        <v>22516.159355660468</v>
      </c>
      <c r="J264" s="66">
        <v>-1633795.4769767721</v>
      </c>
      <c r="K264" s="66">
        <v>107761.56284983446</v>
      </c>
      <c r="L264" s="67">
        <f>E264+F264+G264+H264-I264-J264+Taulukko13[[#This Row],[Jälkikäteistarkistuksesta aiheutuva valtionosuuden lisäsiirto]]</f>
        <v>13143362.417381395</v>
      </c>
      <c r="M264" s="71">
        <f>Taulukko13[[#This Row],[Siirtyvät kustannukset (TP21+TP22)]]-Taulukko13[[#This Row],[Siirtyvät tulot ml. verokust. alenema ja tasauksen neutralisointi ]]</f>
        <v>-1187450.3378580846</v>
      </c>
      <c r="N264" s="66">
        <f>Taulukko13[[#This Row],[Siirtyvien kustannusten ja tulojen erotus]]*$N$3</f>
        <v>712470.20271485054</v>
      </c>
      <c r="O264" s="66">
        <f>$O$3*Taulukko13[[#This Row],[Asukasluku 31.12.2022]]</f>
        <v>7.4857818718080336E-9</v>
      </c>
      <c r="P264" s="153">
        <f>Taulukko13[[#This Row],[Muutoksen rajaus (omavastuu 40 %)]]+Taulukko13[[#This Row],[Neutralisointi]]</f>
        <v>712470.20271485799</v>
      </c>
    </row>
    <row r="265" spans="1:16" x14ac:dyDescent="0.2">
      <c r="A265">
        <v>850</v>
      </c>
      <c r="B265" t="s">
        <v>267</v>
      </c>
      <c r="C265" s="66">
        <v>2407</v>
      </c>
      <c r="D265" s="67">
        <v>9440335.7798209097</v>
      </c>
      <c r="E265" s="66">
        <v>3185765.2670285581</v>
      </c>
      <c r="F265" s="66">
        <v>300752.37925956724</v>
      </c>
      <c r="G265" s="66">
        <v>999711.74048468994</v>
      </c>
      <c r="H265" s="66">
        <v>4493675.5777695123</v>
      </c>
      <c r="I265" s="66">
        <v>21253.474305415784</v>
      </c>
      <c r="J265" s="66">
        <v>-820692.61840396794</v>
      </c>
      <c r="K265" s="66">
        <v>89349.666475904771</v>
      </c>
      <c r="L265" s="67">
        <f>E265+F265+G265+H265-I265-J265+Taulukko13[[#This Row],[Jälkikäteistarkistuksesta aiheutuva valtionosuuden lisäsiirto]]</f>
        <v>9868693.7751167845</v>
      </c>
      <c r="M265" s="71">
        <f>Taulukko13[[#This Row],[Siirtyvät kustannukset (TP21+TP22)]]-Taulukko13[[#This Row],[Siirtyvät tulot ml. verokust. alenema ja tasauksen neutralisointi ]]</f>
        <v>-428357.99529587477</v>
      </c>
      <c r="N265" s="66">
        <f>Taulukko13[[#This Row],[Siirtyvien kustannusten ja tulojen erotus]]*$N$3</f>
        <v>257014.7971775248</v>
      </c>
      <c r="O265" s="66">
        <f>$O$3*Taulukko13[[#This Row],[Asukasluku 31.12.2022]]</f>
        <v>6.2067781486193373E-9</v>
      </c>
      <c r="P265" s="153">
        <f>Taulukko13[[#This Row],[Muutoksen rajaus (omavastuu 40 %)]]+Taulukko13[[#This Row],[Neutralisointi]]</f>
        <v>257014.797177531</v>
      </c>
    </row>
    <row r="266" spans="1:16" x14ac:dyDescent="0.2">
      <c r="A266">
        <v>851</v>
      </c>
      <c r="B266" t="s">
        <v>268</v>
      </c>
      <c r="C266" s="66">
        <v>21227</v>
      </c>
      <c r="D266" s="67">
        <v>87468052.783072963</v>
      </c>
      <c r="E266" s="66">
        <v>21085823.41030401</v>
      </c>
      <c r="F266" s="66">
        <v>1505647.1867852909</v>
      </c>
      <c r="G266" s="66">
        <v>7621369.5440103533</v>
      </c>
      <c r="H266" s="66">
        <v>48741816.287497096</v>
      </c>
      <c r="I266" s="66">
        <v>222744.64929591629</v>
      </c>
      <c r="J266" s="66">
        <v>-2377198.9119422468</v>
      </c>
      <c r="K266" s="66">
        <v>787962.34743831761</v>
      </c>
      <c r="L266" s="67">
        <f>E266+F266+G266+H266-I266-J266+Taulukko13[[#This Row],[Jälkikäteistarkistuksesta aiheutuva valtionosuuden lisäsiirto]]</f>
        <v>81897073.038681403</v>
      </c>
      <c r="M266" s="71">
        <f>Taulukko13[[#This Row],[Siirtyvät kustannukset (TP21+TP22)]]-Taulukko13[[#This Row],[Siirtyvät tulot ml. verokust. alenema ja tasauksen neutralisointi ]]</f>
        <v>5570979.7443915606</v>
      </c>
      <c r="N266" s="66">
        <f>Taulukko13[[#This Row],[Siirtyvien kustannusten ja tulojen erotus]]*$N$3</f>
        <v>-3342587.8466349356</v>
      </c>
      <c r="O266" s="66">
        <f>$O$3*Taulukko13[[#This Row],[Asukasluku 31.12.2022]]</f>
        <v>5.4736717806706551E-8</v>
      </c>
      <c r="P266" s="153">
        <f>Taulukko13[[#This Row],[Muutoksen rajaus (omavastuu 40 %)]]+Taulukko13[[#This Row],[Neutralisointi]]</f>
        <v>-3342587.8466348806</v>
      </c>
    </row>
    <row r="267" spans="1:16" x14ac:dyDescent="0.2">
      <c r="A267">
        <v>853</v>
      </c>
      <c r="B267" t="s">
        <v>269</v>
      </c>
      <c r="C267" s="66">
        <v>197900</v>
      </c>
      <c r="D267" s="67">
        <v>757175748.79437113</v>
      </c>
      <c r="E267" s="66">
        <v>153552571.48854727</v>
      </c>
      <c r="F267" s="66">
        <v>55639714.68045859</v>
      </c>
      <c r="G267" s="66">
        <v>70753178.546770796</v>
      </c>
      <c r="H267" s="66">
        <v>449643085.37054044</v>
      </c>
      <c r="I267" s="66">
        <v>2239894.9580852599</v>
      </c>
      <c r="J267" s="66">
        <v>12369407.247135738</v>
      </c>
      <c r="K267" s="66">
        <v>7346198.1701626731</v>
      </c>
      <c r="L267" s="67">
        <f>E267+F267+G267+H267-I267-J267+Taulukko13[[#This Row],[Jälkikäteistarkistuksesta aiheutuva valtionosuuden lisäsiirto]]</f>
        <v>722325446.05125868</v>
      </c>
      <c r="M267" s="71">
        <f>Taulukko13[[#This Row],[Siirtyvät kustannukset (TP21+TP22)]]-Taulukko13[[#This Row],[Siirtyvät tulot ml. verokust. alenema ja tasauksen neutralisointi ]]</f>
        <v>34850302.743112445</v>
      </c>
      <c r="N267" s="66">
        <f>Taulukko13[[#This Row],[Siirtyvien kustannusten ja tulojen erotus]]*$N$3</f>
        <v>-20910181.645867463</v>
      </c>
      <c r="O267" s="66">
        <f>$O$3*Taulukko13[[#This Row],[Asukasluku 31.12.2022]]</f>
        <v>5.1031217100613496E-7</v>
      </c>
      <c r="P267" s="153">
        <f>Taulukko13[[#This Row],[Muutoksen rajaus (omavastuu 40 %)]]+Taulukko13[[#This Row],[Neutralisointi]]</f>
        <v>-20910181.645866953</v>
      </c>
    </row>
    <row r="268" spans="1:16" x14ac:dyDescent="0.2">
      <c r="A268">
        <v>854</v>
      </c>
      <c r="B268" t="s">
        <v>270</v>
      </c>
      <c r="C268" s="66">
        <v>3262</v>
      </c>
      <c r="D268" s="67">
        <v>21343166.494215056</v>
      </c>
      <c r="E268" s="66">
        <v>11334474.369078675</v>
      </c>
      <c r="F268" s="66">
        <v>395798.98494381364</v>
      </c>
      <c r="G268" s="66">
        <v>1588056.5667535104</v>
      </c>
      <c r="H268" s="66">
        <v>6224803.0666427836</v>
      </c>
      <c r="I268" s="66">
        <v>29348.818430670875</v>
      </c>
      <c r="J268" s="66">
        <v>-1278897.0715935237</v>
      </c>
      <c r="K268" s="66">
        <v>121087.91526564244</v>
      </c>
      <c r="L268" s="67">
        <f>E268+F268+G268+H268-I268-J268+Taulukko13[[#This Row],[Jälkikäteistarkistuksesta aiheutuva valtionosuuden lisäsiirto]]</f>
        <v>20913769.155847277</v>
      </c>
      <c r="M268" s="71">
        <f>Taulukko13[[#This Row],[Siirtyvät kustannukset (TP21+TP22)]]-Taulukko13[[#This Row],[Siirtyvät tulot ml. verokust. alenema ja tasauksen neutralisointi ]]</f>
        <v>429397.33836777881</v>
      </c>
      <c r="N268" s="66">
        <f>Taulukko13[[#This Row],[Siirtyvien kustannusten ja tulojen erotus]]*$N$3</f>
        <v>-257638.40302066723</v>
      </c>
      <c r="O268" s="66">
        <f>$O$3*Taulukko13[[#This Row],[Asukasluku 31.12.2022]]</f>
        <v>8.4115123891966254E-9</v>
      </c>
      <c r="P268" s="153">
        <f>Taulukko13[[#This Row],[Muutoksen rajaus (omavastuu 40 %)]]+Taulukko13[[#This Row],[Neutralisointi]]</f>
        <v>-257638.40302065882</v>
      </c>
    </row>
    <row r="269" spans="1:16" x14ac:dyDescent="0.2">
      <c r="A269">
        <v>857</v>
      </c>
      <c r="B269" t="s">
        <v>271</v>
      </c>
      <c r="C269" s="66">
        <v>2394</v>
      </c>
      <c r="D269" s="67">
        <v>15320282.876416769</v>
      </c>
      <c r="E269" s="66">
        <v>6750124.9056027904</v>
      </c>
      <c r="F269" s="66">
        <v>368663.83196423471</v>
      </c>
      <c r="G269" s="66">
        <v>1263643.8394012882</v>
      </c>
      <c r="H269" s="66">
        <v>3853491.5264966218</v>
      </c>
      <c r="I269" s="66">
        <v>18716.616711897983</v>
      </c>
      <c r="J269" s="66">
        <v>-1304821.5398212546</v>
      </c>
      <c r="K269" s="66">
        <v>88867.096611265486</v>
      </c>
      <c r="L269" s="67">
        <f>E269+F269+G269+H269-I269-J269+Taulukko13[[#This Row],[Jälkikäteistarkistuksesta aiheutuva valtionosuuden lisäsiirto]]</f>
        <v>13610896.123185556</v>
      </c>
      <c r="M269" s="71">
        <f>Taulukko13[[#This Row],[Siirtyvät kustannukset (TP21+TP22)]]-Taulukko13[[#This Row],[Siirtyvät tulot ml. verokust. alenema ja tasauksen neutralisointi ]]</f>
        <v>1709386.7532312125</v>
      </c>
      <c r="N269" s="66">
        <f>Taulukko13[[#This Row],[Siirtyvien kustannusten ja tulojen erotus]]*$N$3</f>
        <v>-1025632.0519387273</v>
      </c>
      <c r="O269" s="66">
        <f>$O$3*Taulukko13[[#This Row],[Asukasluku 31.12.2022]]</f>
        <v>6.1732558736164074E-9</v>
      </c>
      <c r="P269" s="153">
        <f>Taulukko13[[#This Row],[Muutoksen rajaus (omavastuu 40 %)]]+Taulukko13[[#This Row],[Neutralisointi]]</f>
        <v>-1025632.0519387211</v>
      </c>
    </row>
    <row r="270" spans="1:16" x14ac:dyDescent="0.2">
      <c r="A270">
        <v>858</v>
      </c>
      <c r="B270" t="s">
        <v>272</v>
      </c>
      <c r="C270" s="66">
        <v>40384</v>
      </c>
      <c r="D270" s="67">
        <v>133104901.94803284</v>
      </c>
      <c r="E270" s="66">
        <v>16967147.356582116</v>
      </c>
      <c r="F270" s="66">
        <v>4121090.0426857928</v>
      </c>
      <c r="G270" s="66">
        <v>10533293.744825207</v>
      </c>
      <c r="H270" s="66">
        <v>122014705.13004543</v>
      </c>
      <c r="I270" s="66">
        <v>559154.06503637054</v>
      </c>
      <c r="J270" s="66">
        <v>10224845.990895959</v>
      </c>
      <c r="K270" s="66">
        <v>1499084.7241225336</v>
      </c>
      <c r="L270" s="67">
        <f>E270+F270+G270+H270-I270-J270+Taulukko13[[#This Row],[Jälkikäteistarkistuksesta aiheutuva valtionosuuden lisäsiirto]]</f>
        <v>144351320.94232875</v>
      </c>
      <c r="M270" s="71">
        <f>Taulukko13[[#This Row],[Siirtyvät kustannukset (TP21+TP22)]]-Taulukko13[[#This Row],[Siirtyvät tulot ml. verokust. alenema ja tasauksen neutralisointi ]]</f>
        <v>-11246418.99429591</v>
      </c>
      <c r="N270" s="66">
        <f>Taulukko13[[#This Row],[Siirtyvien kustannusten ja tulojen erotus]]*$N$3</f>
        <v>6747851.3965775445</v>
      </c>
      <c r="O270" s="66">
        <f>$O$3*Taulukko13[[#This Row],[Asukasluku 31.12.2022]]</f>
        <v>1.0413565797833125E-7</v>
      </c>
      <c r="P270" s="153">
        <f>Taulukko13[[#This Row],[Muutoksen rajaus (omavastuu 40 %)]]+Taulukko13[[#This Row],[Neutralisointi]]</f>
        <v>6747851.3965776488</v>
      </c>
    </row>
    <row r="271" spans="1:16" x14ac:dyDescent="0.2">
      <c r="A271">
        <v>859</v>
      </c>
      <c r="B271" t="s">
        <v>273</v>
      </c>
      <c r="C271" s="66">
        <v>6562</v>
      </c>
      <c r="D271" s="67">
        <v>23341245.686687164</v>
      </c>
      <c r="E271" s="66">
        <v>3177598.834559422</v>
      </c>
      <c r="F271" s="66">
        <v>263127.509182446</v>
      </c>
      <c r="G271" s="66">
        <v>2319506.3234496545</v>
      </c>
      <c r="H271" s="66">
        <v>11252953.722314486</v>
      </c>
      <c r="I271" s="66">
        <v>51050.248068461377</v>
      </c>
      <c r="J271" s="66">
        <v>-3527291.4700255352</v>
      </c>
      <c r="K271" s="66">
        <v>243586.41936638433</v>
      </c>
      <c r="L271" s="67">
        <f>E271+F271+G271+H271-I271-J271+Taulukko13[[#This Row],[Jälkikäteistarkistuksesta aiheutuva valtionosuuden lisäsiirto]]</f>
        <v>20733014.030829467</v>
      </c>
      <c r="M271" s="71">
        <f>Taulukko13[[#This Row],[Siirtyvät kustannukset (TP21+TP22)]]-Taulukko13[[#This Row],[Siirtyvät tulot ml. verokust. alenema ja tasauksen neutralisointi ]]</f>
        <v>2608231.6558576971</v>
      </c>
      <c r="N271" s="66">
        <f>Taulukko13[[#This Row],[Siirtyvien kustannusten ja tulojen erotus]]*$N$3</f>
        <v>-1564938.9935146179</v>
      </c>
      <c r="O271" s="66">
        <f>$O$3*Taulukko13[[#This Row],[Asukasluku 31.12.2022]]</f>
        <v>1.6921012966863354E-8</v>
      </c>
      <c r="P271" s="153">
        <f>Taulukko13[[#This Row],[Muutoksen rajaus (omavastuu 40 %)]]+Taulukko13[[#This Row],[Neutralisointi]]</f>
        <v>-1564938.9935146009</v>
      </c>
    </row>
    <row r="272" spans="1:16" x14ac:dyDescent="0.2">
      <c r="A272">
        <v>886</v>
      </c>
      <c r="B272" t="s">
        <v>274</v>
      </c>
      <c r="C272" s="66">
        <v>12599</v>
      </c>
      <c r="D272" s="67">
        <v>49534947.405698888</v>
      </c>
      <c r="E272" s="66">
        <v>12433133.84842997</v>
      </c>
      <c r="F272" s="66">
        <v>1155750.9569029892</v>
      </c>
      <c r="G272" s="66">
        <v>4533985.0479117893</v>
      </c>
      <c r="H272" s="66">
        <v>28815593.373468161</v>
      </c>
      <c r="I272" s="66">
        <v>132861.56395163218</v>
      </c>
      <c r="J272" s="66">
        <v>-1385744.9894433161</v>
      </c>
      <c r="K272" s="66">
        <v>467684.44035310519</v>
      </c>
      <c r="L272" s="67">
        <f>E272+F272+G272+H272-I272-J272+Taulukko13[[#This Row],[Jälkikäteistarkistuksesta aiheutuva valtionosuuden lisäsiirto]]</f>
        <v>48659031.092557698</v>
      </c>
      <c r="M272" s="71">
        <f>Taulukko13[[#This Row],[Siirtyvät kustannukset (TP21+TP22)]]-Taulukko13[[#This Row],[Siirtyvät tulot ml. verokust. alenema ja tasauksen neutralisointi ]]</f>
        <v>875916.31314118952</v>
      </c>
      <c r="N272" s="66">
        <f>Taulukko13[[#This Row],[Siirtyvien kustannusten ja tulojen erotus]]*$N$3</f>
        <v>-525549.78788471362</v>
      </c>
      <c r="O272" s="66">
        <f>$O$3*Taulukko13[[#This Row],[Asukasluku 31.12.2022]]</f>
        <v>3.2488241750916089E-8</v>
      </c>
      <c r="P272" s="153">
        <f>Taulukko13[[#This Row],[Muutoksen rajaus (omavastuu 40 %)]]+Taulukko13[[#This Row],[Neutralisointi]]</f>
        <v>-525549.78788468114</v>
      </c>
    </row>
    <row r="273" spans="1:16" x14ac:dyDescent="0.2">
      <c r="A273">
        <v>887</v>
      </c>
      <c r="B273" t="s">
        <v>275</v>
      </c>
      <c r="C273" s="66">
        <v>4569</v>
      </c>
      <c r="D273" s="67">
        <v>22358208.699692842</v>
      </c>
      <c r="E273" s="66">
        <v>8377959.1389566744</v>
      </c>
      <c r="F273" s="66">
        <v>390206.1040669732</v>
      </c>
      <c r="G273" s="66">
        <v>2404803.7065717755</v>
      </c>
      <c r="H273" s="66">
        <v>7892387.0914240573</v>
      </c>
      <c r="I273" s="66">
        <v>36716.347234814137</v>
      </c>
      <c r="J273" s="66">
        <v>-2199831.2077838723</v>
      </c>
      <c r="K273" s="66">
        <v>169604.74704129991</v>
      </c>
      <c r="L273" s="67">
        <f>E273+F273+G273+H273-I273-J273+Taulukko13[[#This Row],[Jälkikäteistarkistuksesta aiheutuva valtionosuuden lisäsiirto]]</f>
        <v>21398075.648609832</v>
      </c>
      <c r="M273" s="71">
        <f>Taulukko13[[#This Row],[Siirtyvät kustannukset (TP21+TP22)]]-Taulukko13[[#This Row],[Siirtyvät tulot ml. verokust. alenema ja tasauksen neutralisointi ]]</f>
        <v>960133.05108300969</v>
      </c>
      <c r="N273" s="66">
        <f>Taulukko13[[#This Row],[Siirtyvien kustannusten ja tulojen erotus]]*$N$3</f>
        <v>-576079.83064980572</v>
      </c>
      <c r="O273" s="66">
        <f>$O$3*Taulukko13[[#This Row],[Asukasluku 31.12.2022]]</f>
        <v>1.1781790345260387E-8</v>
      </c>
      <c r="P273" s="153">
        <f>Taulukko13[[#This Row],[Muutoksen rajaus (omavastuu 40 %)]]+Taulukko13[[#This Row],[Neutralisointi]]</f>
        <v>-576079.83064979396</v>
      </c>
    </row>
    <row r="274" spans="1:16" x14ac:dyDescent="0.2">
      <c r="A274">
        <v>889</v>
      </c>
      <c r="B274" t="s">
        <v>276</v>
      </c>
      <c r="C274" s="66">
        <v>2523</v>
      </c>
      <c r="D274" s="67">
        <v>12032819.246545924</v>
      </c>
      <c r="E274" s="66">
        <v>6502722.8695046315</v>
      </c>
      <c r="F274" s="66">
        <v>405904.01351246063</v>
      </c>
      <c r="G274" s="66">
        <v>1267118.6274779181</v>
      </c>
      <c r="H274" s="66">
        <v>4167107.6073795371</v>
      </c>
      <c r="I274" s="66">
        <v>20271.946070334154</v>
      </c>
      <c r="J274" s="66">
        <v>-1365977.2509725783</v>
      </c>
      <c r="K274" s="66">
        <v>93655.674498839944</v>
      </c>
      <c r="L274" s="67">
        <f>E274+F274+G274+H274-I274-J274+Taulukko13[[#This Row],[Jälkikäteistarkistuksesta aiheutuva valtionosuuden lisäsiirto]]</f>
        <v>13782214.097275632</v>
      </c>
      <c r="M274" s="71">
        <f>Taulukko13[[#This Row],[Siirtyvät kustannukset (TP21+TP22)]]-Taulukko13[[#This Row],[Siirtyvät tulot ml. verokust. alenema ja tasauksen neutralisointi ]]</f>
        <v>-1749394.8507297076</v>
      </c>
      <c r="N274" s="66">
        <f>Taulukko13[[#This Row],[Siirtyvien kustannusten ja tulojen erotus]]*$N$3</f>
        <v>1049636.9104378244</v>
      </c>
      <c r="O274" s="66">
        <f>$O$3*Taulukko13[[#This Row],[Asukasluku 31.12.2022]]</f>
        <v>6.5058999871070162E-9</v>
      </c>
      <c r="P274" s="153">
        <f>Taulukko13[[#This Row],[Muutoksen rajaus (omavastuu 40 %)]]+Taulukko13[[#This Row],[Neutralisointi]]</f>
        <v>1049636.910437831</v>
      </c>
    </row>
    <row r="275" spans="1:16" x14ac:dyDescent="0.2">
      <c r="A275">
        <v>890</v>
      </c>
      <c r="B275" t="s">
        <v>277</v>
      </c>
      <c r="C275" s="66">
        <v>1180</v>
      </c>
      <c r="D275" s="67">
        <v>7289270.0702602882</v>
      </c>
      <c r="E275" s="66">
        <v>3775519.082685844</v>
      </c>
      <c r="F275" s="66">
        <v>54195.060565308362</v>
      </c>
      <c r="G275" s="66">
        <v>542103.53054677392</v>
      </c>
      <c r="H275" s="66">
        <v>2402446.3279553819</v>
      </c>
      <c r="I275" s="66">
        <v>10890.176074498633</v>
      </c>
      <c r="J275" s="66">
        <v>-347805.16625812335</v>
      </c>
      <c r="K275" s="66">
        <v>43802.495405719827</v>
      </c>
      <c r="L275" s="67">
        <f>E275+F275+G275+H275-I275-J275+Taulukko13[[#This Row],[Jälkikäteistarkistuksesta aiheutuva valtionosuuden lisäsiirto]]</f>
        <v>7154981.4873426529</v>
      </c>
      <c r="M275" s="71">
        <f>Taulukko13[[#This Row],[Siirtyvät kustannukset (TP21+TP22)]]-Taulukko13[[#This Row],[Siirtyvät tulot ml. verokust. alenema ja tasauksen neutralisointi ]]</f>
        <v>134288.58291763533</v>
      </c>
      <c r="N275" s="66">
        <f>Taulukko13[[#This Row],[Siirtyvien kustannusten ja tulojen erotus]]*$N$3</f>
        <v>-80573.149750581186</v>
      </c>
      <c r="O275" s="66">
        <f>$O$3*Taulukko13[[#This Row],[Asukasluku 31.12.2022]]</f>
        <v>3.0427911156505268E-9</v>
      </c>
      <c r="P275" s="153">
        <f>Taulukko13[[#This Row],[Muutoksen rajaus (omavastuu 40 %)]]+Taulukko13[[#This Row],[Neutralisointi]]</f>
        <v>-80573.149750578144</v>
      </c>
    </row>
    <row r="276" spans="1:16" x14ac:dyDescent="0.2">
      <c r="A276">
        <v>892</v>
      </c>
      <c r="B276" t="s">
        <v>278</v>
      </c>
      <c r="C276" s="66">
        <v>3592</v>
      </c>
      <c r="D276" s="67">
        <v>11135101.959418075</v>
      </c>
      <c r="E276" s="66">
        <v>2085188.291726239</v>
      </c>
      <c r="F276" s="66">
        <v>287064.50867941265</v>
      </c>
      <c r="G276" s="66">
        <v>1408636.6525419035</v>
      </c>
      <c r="H276" s="66">
        <v>6297225.8270498039</v>
      </c>
      <c r="I276" s="66">
        <v>29187.850297062996</v>
      </c>
      <c r="J276" s="66">
        <v>-1768999.6122588213</v>
      </c>
      <c r="K276" s="66">
        <v>133337.76567571663</v>
      </c>
      <c r="L276" s="67">
        <f>E276+F276+G276+H276-I276-J276+Taulukko13[[#This Row],[Jälkikäteistarkistuksesta aiheutuva valtionosuuden lisäsiirto]]</f>
        <v>11951264.807634834</v>
      </c>
      <c r="M276" s="71">
        <f>Taulukko13[[#This Row],[Siirtyvät kustannukset (TP21+TP22)]]-Taulukko13[[#This Row],[Siirtyvät tulot ml. verokust. alenema ja tasauksen neutralisointi ]]</f>
        <v>-816162.84821675904</v>
      </c>
      <c r="N276" s="66">
        <f>Taulukko13[[#This Row],[Siirtyvien kustannusten ja tulojen erotus]]*$N$3</f>
        <v>489697.70893005532</v>
      </c>
      <c r="O276" s="66">
        <f>$O$3*Taulukko13[[#This Row],[Asukasluku 31.12.2022]]</f>
        <v>9.262462446963299E-9</v>
      </c>
      <c r="P276" s="153">
        <f>Taulukko13[[#This Row],[Muutoksen rajaus (omavastuu 40 %)]]+Taulukko13[[#This Row],[Neutralisointi]]</f>
        <v>489697.70893006457</v>
      </c>
    </row>
    <row r="277" spans="1:16" x14ac:dyDescent="0.2">
      <c r="A277">
        <v>893</v>
      </c>
      <c r="B277" t="s">
        <v>279</v>
      </c>
      <c r="C277" s="66">
        <v>7434</v>
      </c>
      <c r="D277" s="67">
        <v>30953629.35839178</v>
      </c>
      <c r="E277" s="66">
        <v>9035358.6563180983</v>
      </c>
      <c r="F277" s="66">
        <v>1098854.406114771</v>
      </c>
      <c r="G277" s="66">
        <v>3454761.1820558165</v>
      </c>
      <c r="H277" s="66">
        <v>13798976.356786424</v>
      </c>
      <c r="I277" s="66">
        <v>66041.385158690973</v>
      </c>
      <c r="J277" s="66">
        <v>-2605701.2071249047</v>
      </c>
      <c r="K277" s="66">
        <v>275955.7210560349</v>
      </c>
      <c r="L277" s="67">
        <f>E277+F277+G277+H277-I277-J277+Taulukko13[[#This Row],[Jälkikäteistarkistuksesta aiheutuva valtionosuuden lisäsiirto]]</f>
        <v>30203566.144297358</v>
      </c>
      <c r="M277" s="71">
        <f>Taulukko13[[#This Row],[Siirtyvät kustannukset (TP21+TP22)]]-Taulukko13[[#This Row],[Siirtyvät tulot ml. verokust. alenema ja tasauksen neutralisointi ]]</f>
        <v>750063.21409442276</v>
      </c>
      <c r="N277" s="66">
        <f>Taulukko13[[#This Row],[Siirtyvien kustannusten ja tulojen erotus]]*$N$3</f>
        <v>-450037.92845665355</v>
      </c>
      <c r="O277" s="66">
        <f>$O$3*Taulukko13[[#This Row],[Asukasluku 31.12.2022]]</f>
        <v>1.9169584028598319E-8</v>
      </c>
      <c r="P277" s="153">
        <f>Taulukko13[[#This Row],[Muutoksen rajaus (omavastuu 40 %)]]+Taulukko13[[#This Row],[Neutralisointi]]</f>
        <v>-450037.9284566344</v>
      </c>
    </row>
    <row r="278" spans="1:16" x14ac:dyDescent="0.2">
      <c r="A278">
        <v>895</v>
      </c>
      <c r="B278" t="s">
        <v>280</v>
      </c>
      <c r="C278" s="66">
        <v>15092</v>
      </c>
      <c r="D278" s="67">
        <v>65004426.017862953</v>
      </c>
      <c r="E278" s="66">
        <v>21940891.022265621</v>
      </c>
      <c r="F278" s="66">
        <v>2164848.8775652032</v>
      </c>
      <c r="G278" s="66">
        <v>5925451.1444623563</v>
      </c>
      <c r="H278" s="66">
        <v>35439712.082275487</v>
      </c>
      <c r="I278" s="66">
        <v>166699.25532089252</v>
      </c>
      <c r="J278" s="66">
        <v>-568731.03512426594</v>
      </c>
      <c r="K278" s="66">
        <v>560226.49208739295</v>
      </c>
      <c r="L278" s="67">
        <f>E278+F278+G278+H278-I278-J278+Taulukko13[[#This Row],[Jälkikäteistarkistuksesta aiheutuva valtionosuuden lisäsiirto]]</f>
        <v>66433161.398459435</v>
      </c>
      <c r="M278" s="71">
        <f>Taulukko13[[#This Row],[Siirtyvät kustannukset (TP21+TP22)]]-Taulukko13[[#This Row],[Siirtyvät tulot ml. verokust. alenema ja tasauksen neutralisointi ]]</f>
        <v>-1428735.3805964813</v>
      </c>
      <c r="N278" s="66">
        <f>Taulukko13[[#This Row],[Siirtyvien kustannusten ja tulojen erotus]]*$N$3</f>
        <v>857241.22835788853</v>
      </c>
      <c r="O278" s="66">
        <f>$O$3*Taulukko13[[#This Row],[Asukasluku 31.12.2022]]</f>
        <v>3.8916782641862503E-8</v>
      </c>
      <c r="P278" s="153">
        <f>Taulukko13[[#This Row],[Muutoksen rajaus (omavastuu 40 %)]]+Taulukko13[[#This Row],[Neutralisointi]]</f>
        <v>857241.22835792741</v>
      </c>
    </row>
    <row r="279" spans="1:16" x14ac:dyDescent="0.2">
      <c r="A279">
        <v>905</v>
      </c>
      <c r="B279" t="s">
        <v>281</v>
      </c>
      <c r="C279" s="66">
        <v>67988</v>
      </c>
      <c r="D279" s="67">
        <v>272809658.76939827</v>
      </c>
      <c r="E279" s="66">
        <v>53302210.688830867</v>
      </c>
      <c r="F279" s="66">
        <v>11037392.284220606</v>
      </c>
      <c r="G279" s="66">
        <v>23784545.310887668</v>
      </c>
      <c r="H279" s="66">
        <v>160754772.12720245</v>
      </c>
      <c r="I279" s="66">
        <v>761546.60887895327</v>
      </c>
      <c r="J279" s="66">
        <v>1636496.5683385644</v>
      </c>
      <c r="K279" s="66">
        <v>2523766.1505458304</v>
      </c>
      <c r="L279" s="67">
        <f>E279+F279+G279+H279-I279-J279+Taulukko13[[#This Row],[Jälkikäteistarkistuksesta aiheutuva valtionosuuden lisäsiirto]]</f>
        <v>249004643.3844699</v>
      </c>
      <c r="M279" s="71">
        <f>Taulukko13[[#This Row],[Siirtyvät kustannukset (TP21+TP22)]]-Taulukko13[[#This Row],[Siirtyvät tulot ml. verokust. alenema ja tasauksen neutralisointi ]]</f>
        <v>23805015.384928375</v>
      </c>
      <c r="N279" s="66">
        <f>Taulukko13[[#This Row],[Siirtyvien kustannusten ja tulojen erotus]]*$N$3</f>
        <v>-14283009.230957022</v>
      </c>
      <c r="O279" s="66">
        <f>$O$3*Taulukko13[[#This Row],[Asukasluku 31.12.2022]]</f>
        <v>1.7531634099224409E-7</v>
      </c>
      <c r="P279" s="153">
        <f>Taulukko13[[#This Row],[Muutoksen rajaus (omavastuu 40 %)]]+Taulukko13[[#This Row],[Neutralisointi]]</f>
        <v>-14283009.230956847</v>
      </c>
    </row>
    <row r="280" spans="1:16" x14ac:dyDescent="0.2">
      <c r="A280">
        <v>908</v>
      </c>
      <c r="B280" t="s">
        <v>282</v>
      </c>
      <c r="C280" s="66">
        <v>20703</v>
      </c>
      <c r="D280" s="67">
        <v>89769151.217734739</v>
      </c>
      <c r="E280" s="66">
        <v>27408834.956231918</v>
      </c>
      <c r="F280" s="66">
        <v>2253909.4120986667</v>
      </c>
      <c r="G280" s="66">
        <v>6713147.0887512267</v>
      </c>
      <c r="H280" s="66">
        <v>48721411.221246913</v>
      </c>
      <c r="I280" s="66">
        <v>225971.20595018467</v>
      </c>
      <c r="J280" s="66">
        <v>-302609.77381248795</v>
      </c>
      <c r="K280" s="66">
        <v>768511.0698174726</v>
      </c>
      <c r="L280" s="67">
        <f>E280+F280+G280+H280-I280-J280+Taulukko13[[#This Row],[Jälkikäteistarkistuksesta aiheutuva valtionosuuden lisäsiirto]]</f>
        <v>85942452.316008493</v>
      </c>
      <c r="M280" s="71">
        <f>Taulukko13[[#This Row],[Siirtyvät kustannukset (TP21+TP22)]]-Taulukko13[[#This Row],[Siirtyvät tulot ml. verokust. alenema ja tasauksen neutralisointi ]]</f>
        <v>3826698.9017262459</v>
      </c>
      <c r="N280" s="66">
        <f>Taulukko13[[#This Row],[Siirtyvien kustannusten ja tulojen erotus]]*$N$3</f>
        <v>-2296019.341035747</v>
      </c>
      <c r="O280" s="66">
        <f>$O$3*Taulukko13[[#This Row],[Asukasluku 31.12.2022]]</f>
        <v>5.3385512260434622E-8</v>
      </c>
      <c r="P280" s="153">
        <f>Taulukko13[[#This Row],[Muutoksen rajaus (omavastuu 40 %)]]+Taulukko13[[#This Row],[Neutralisointi]]</f>
        <v>-2296019.3410356934</v>
      </c>
    </row>
    <row r="281" spans="1:16" x14ac:dyDescent="0.2">
      <c r="A281">
        <v>915</v>
      </c>
      <c r="B281" t="s">
        <v>283</v>
      </c>
      <c r="C281" s="66">
        <v>19759</v>
      </c>
      <c r="D281" s="67">
        <v>100277625.06946193</v>
      </c>
      <c r="E281" s="66">
        <v>43649453.98403199</v>
      </c>
      <c r="F281" s="66">
        <v>1891875.3156097536</v>
      </c>
      <c r="G281" s="66">
        <v>7676174.4879237916</v>
      </c>
      <c r="H281" s="66">
        <v>43375740.605433717</v>
      </c>
      <c r="I281" s="66">
        <v>200669.21861549883</v>
      </c>
      <c r="J281" s="66">
        <v>-2792148.2208146639</v>
      </c>
      <c r="K281" s="66">
        <v>733469.07349289674</v>
      </c>
      <c r="L281" s="67">
        <f>E281+F281+G281+H281-I281-J281+Taulukko13[[#This Row],[Jälkikäteistarkistuksesta aiheutuva valtionosuuden lisäsiirto]]</f>
        <v>99918192.468691319</v>
      </c>
      <c r="M281" s="71">
        <f>Taulukko13[[#This Row],[Siirtyvät kustannukset (TP21+TP22)]]-Taulukko13[[#This Row],[Siirtyvät tulot ml. verokust. alenema ja tasauksen neutralisointi ]]</f>
        <v>359432.60077060759</v>
      </c>
      <c r="N281" s="66">
        <f>Taulukko13[[#This Row],[Siirtyvien kustannusten ja tulojen erotus]]*$N$3</f>
        <v>-215659.56046236452</v>
      </c>
      <c r="O281" s="66">
        <f>$O$3*Taulukko13[[#This Row],[Asukasluku 31.12.2022]]</f>
        <v>5.0951279367914204E-8</v>
      </c>
      <c r="P281" s="153">
        <f>Taulukko13[[#This Row],[Muutoksen rajaus (omavastuu 40 %)]]+Taulukko13[[#This Row],[Neutralisointi]]</f>
        <v>-215659.56046231356</v>
      </c>
    </row>
    <row r="282" spans="1:16" x14ac:dyDescent="0.2">
      <c r="A282">
        <v>918</v>
      </c>
      <c r="B282" t="s">
        <v>284</v>
      </c>
      <c r="C282" s="66">
        <v>2228</v>
      </c>
      <c r="D282" s="67">
        <v>10022541.615519064</v>
      </c>
      <c r="E282" s="66">
        <v>3645839.8666867083</v>
      </c>
      <c r="F282" s="66">
        <v>256755.73966411554</v>
      </c>
      <c r="G282" s="66">
        <v>1183052.5520914686</v>
      </c>
      <c r="H282" s="66">
        <v>4159652.4960996863</v>
      </c>
      <c r="I282" s="66">
        <v>19577.730607760866</v>
      </c>
      <c r="J282" s="66">
        <v>-702726.19226703141</v>
      </c>
      <c r="K282" s="66">
        <v>82705.050647409982</v>
      </c>
      <c r="L282" s="67">
        <f>E282+F282+G282+H282-I282-J282+Taulukko13[[#This Row],[Jälkikäteistarkistuksesta aiheutuva valtionosuuden lisäsiirto]]</f>
        <v>10011154.166848658</v>
      </c>
      <c r="M282" s="71">
        <f>Taulukko13[[#This Row],[Siirtyvät kustannukset (TP21+TP22)]]-Taulukko13[[#This Row],[Siirtyvät tulot ml. verokust. alenema ja tasauksen neutralisointi ]]</f>
        <v>11387.448670405895</v>
      </c>
      <c r="N282" s="66">
        <f>Taulukko13[[#This Row],[Siirtyvien kustannusten ja tulojen erotus]]*$N$3</f>
        <v>-6832.4692022435356</v>
      </c>
      <c r="O282" s="66">
        <f>$O$3*Taulukko13[[#This Row],[Asukasluku 31.12.2022]]</f>
        <v>5.7452022081943848E-9</v>
      </c>
      <c r="P282" s="153">
        <f>Taulukko13[[#This Row],[Muutoksen rajaus (omavastuu 40 %)]]+Taulukko13[[#This Row],[Neutralisointi]]</f>
        <v>-6832.4692022377903</v>
      </c>
    </row>
    <row r="283" spans="1:16" x14ac:dyDescent="0.2">
      <c r="A283">
        <v>921</v>
      </c>
      <c r="B283" t="s">
        <v>285</v>
      </c>
      <c r="C283" s="66">
        <v>1894</v>
      </c>
      <c r="D283" s="67">
        <v>12006054.985716186</v>
      </c>
      <c r="E283" s="66">
        <v>7637291.3658867721</v>
      </c>
      <c r="F283" s="66">
        <v>261194.21974715649</v>
      </c>
      <c r="G283" s="66">
        <v>1122931.7663583159</v>
      </c>
      <c r="H283" s="66">
        <v>2980171.7139452612</v>
      </c>
      <c r="I283" s="66">
        <v>14368.823184668408</v>
      </c>
      <c r="J283" s="66">
        <v>-1145047.0948251893</v>
      </c>
      <c r="K283" s="66">
        <v>70306.717202062166</v>
      </c>
      <c r="L283" s="67">
        <f>E283+F283+G283+H283-I283-J283+Taulukko13[[#This Row],[Jälkikäteistarkistuksesta aiheutuva valtionosuuden lisäsiirto]]</f>
        <v>13202574.05478009</v>
      </c>
      <c r="M283" s="71">
        <f>Taulukko13[[#This Row],[Siirtyvät kustannukset (TP21+TP22)]]-Taulukko13[[#This Row],[Siirtyvät tulot ml. verokust. alenema ja tasauksen neutralisointi ]]</f>
        <v>-1196519.0690639038</v>
      </c>
      <c r="N283" s="66">
        <f>Taulukko13[[#This Row],[Siirtyvien kustannusten ja tulojen erotus]]*$N$3</f>
        <v>717911.4414383421</v>
      </c>
      <c r="O283" s="66">
        <f>$O$3*Taulukko13[[#This Row],[Asukasluku 31.12.2022]]</f>
        <v>4.8839376042729645E-9</v>
      </c>
      <c r="P283" s="153">
        <f>Taulukko13[[#This Row],[Muutoksen rajaus (omavastuu 40 %)]]+Taulukko13[[#This Row],[Neutralisointi]]</f>
        <v>717911.44143834698</v>
      </c>
    </row>
    <row r="284" spans="1:16" x14ac:dyDescent="0.2">
      <c r="A284">
        <v>922</v>
      </c>
      <c r="B284" t="s">
        <v>286</v>
      </c>
      <c r="C284" s="66">
        <v>4501</v>
      </c>
      <c r="D284" s="67">
        <v>15385377.537343873</v>
      </c>
      <c r="E284" s="66">
        <v>2266499.9215089893</v>
      </c>
      <c r="F284" s="66">
        <v>265401.44128323137</v>
      </c>
      <c r="G284" s="66">
        <v>1707629.6793762373</v>
      </c>
      <c r="H284" s="66">
        <v>10411382.923593195</v>
      </c>
      <c r="I284" s="66">
        <v>47329.684416402997</v>
      </c>
      <c r="J284" s="66">
        <v>-506996.72870316409</v>
      </c>
      <c r="K284" s="66">
        <v>167080.53544164827</v>
      </c>
      <c r="L284" s="67">
        <f>E284+F284+G284+H284-I284-J284+Taulukko13[[#This Row],[Jälkikäteistarkistuksesta aiheutuva valtionosuuden lisäsiirto]]</f>
        <v>15277661.545490064</v>
      </c>
      <c r="M284" s="71">
        <f>Taulukko13[[#This Row],[Siirtyvät kustannukset (TP21+TP22)]]-Taulukko13[[#This Row],[Siirtyvät tulot ml. verokust. alenema ja tasauksen neutralisointi ]]</f>
        <v>107715.99185380898</v>
      </c>
      <c r="N284" s="66">
        <f>Taulukko13[[#This Row],[Siirtyvien kustannusten ja tulojen erotus]]*$N$3</f>
        <v>-64629.595112285373</v>
      </c>
      <c r="O284" s="66">
        <f>$O$3*Taulukko13[[#This Row],[Asukasluku 31.12.2022]]</f>
        <v>1.1606443060629679E-8</v>
      </c>
      <c r="P284" s="153">
        <f>Taulukko13[[#This Row],[Muutoksen rajaus (omavastuu 40 %)]]+Taulukko13[[#This Row],[Neutralisointi]]</f>
        <v>-64629.595112273768</v>
      </c>
    </row>
    <row r="285" spans="1:16" x14ac:dyDescent="0.2">
      <c r="A285">
        <v>924</v>
      </c>
      <c r="B285" t="s">
        <v>287</v>
      </c>
      <c r="C285" s="66">
        <v>2946</v>
      </c>
      <c r="D285" s="67">
        <v>14160105.357097859</v>
      </c>
      <c r="E285" s="66">
        <v>5845495.6381079881</v>
      </c>
      <c r="F285" s="66">
        <v>304905.17931738531</v>
      </c>
      <c r="G285" s="66">
        <v>1632415.7663089675</v>
      </c>
      <c r="H285" s="66">
        <v>5067423.1033901265</v>
      </c>
      <c r="I285" s="66">
        <v>23815.279349308628</v>
      </c>
      <c r="J285" s="66">
        <v>-1508247.0349029235</v>
      </c>
      <c r="K285" s="66">
        <v>109357.75547902595</v>
      </c>
      <c r="L285" s="67">
        <f>E285+F285+G285+H285-I285-J285+Taulukko13[[#This Row],[Jälkikäteistarkistuksesta aiheutuva valtionosuuden lisäsiirto]]</f>
        <v>14444029.198157109</v>
      </c>
      <c r="M285" s="71">
        <f>Taulukko13[[#This Row],[Siirtyvät kustannukset (TP21+TP22)]]-Taulukko13[[#This Row],[Siirtyvät tulot ml. verokust. alenema ja tasauksen neutralisointi ]]</f>
        <v>-283923.84105925076</v>
      </c>
      <c r="N285" s="66">
        <f>Taulukko13[[#This Row],[Siirtyvien kustannusten ja tulojen erotus]]*$N$3</f>
        <v>170354.30463555042</v>
      </c>
      <c r="O285" s="66">
        <f>$O$3*Taulukko13[[#This Row],[Asukasluku 31.12.2022]]</f>
        <v>7.5966632429715699E-9</v>
      </c>
      <c r="P285" s="153">
        <f>Taulukko13[[#This Row],[Muutoksen rajaus (omavastuu 40 %)]]+Taulukko13[[#This Row],[Neutralisointi]]</f>
        <v>170354.30463555802</v>
      </c>
    </row>
    <row r="286" spans="1:16" x14ac:dyDescent="0.2">
      <c r="A286">
        <v>925</v>
      </c>
      <c r="B286" t="s">
        <v>288</v>
      </c>
      <c r="C286" s="66">
        <v>3427</v>
      </c>
      <c r="D286" s="67">
        <v>14627551.312189419</v>
      </c>
      <c r="E286" s="66">
        <v>6682267.8937852494</v>
      </c>
      <c r="F286" s="66">
        <v>1339369.9345516241</v>
      </c>
      <c r="G286" s="66">
        <v>1811780.3429675952</v>
      </c>
      <c r="H286" s="66">
        <v>6135723.8248294359</v>
      </c>
      <c r="I286" s="66">
        <v>33136.740101112257</v>
      </c>
      <c r="J286" s="66">
        <v>-645777.0265015543</v>
      </c>
      <c r="K286" s="66">
        <v>127212.84047067954</v>
      </c>
      <c r="L286" s="67">
        <f>E286+F286+G286+H286-I286-J286+Taulukko13[[#This Row],[Jälkikäteistarkistuksesta aiheutuva valtionosuuden lisäsiirto]]</f>
        <v>16708995.123005027</v>
      </c>
      <c r="M286" s="71">
        <f>Taulukko13[[#This Row],[Siirtyvät kustannukset (TP21+TP22)]]-Taulukko13[[#This Row],[Siirtyvät tulot ml. verokust. alenema ja tasauksen neutralisointi ]]</f>
        <v>-2081443.8108156081</v>
      </c>
      <c r="N286" s="66">
        <f>Taulukko13[[#This Row],[Siirtyvien kustannusten ja tulojen erotus]]*$N$3</f>
        <v>1248866.2864893647</v>
      </c>
      <c r="O286" s="66">
        <f>$O$3*Taulukko13[[#This Row],[Asukasluku 31.12.2022]]</f>
        <v>8.8369874180799622E-9</v>
      </c>
      <c r="P286" s="153">
        <f>Taulukko13[[#This Row],[Muutoksen rajaus (omavastuu 40 %)]]+Taulukko13[[#This Row],[Neutralisointi]]</f>
        <v>1248866.2864893735</v>
      </c>
    </row>
    <row r="287" spans="1:16" x14ac:dyDescent="0.2">
      <c r="A287">
        <v>927</v>
      </c>
      <c r="B287" t="s">
        <v>289</v>
      </c>
      <c r="C287" s="66">
        <v>28913</v>
      </c>
      <c r="D287" s="67">
        <v>96975387.846120432</v>
      </c>
      <c r="E287" s="66">
        <v>13109661.695141992</v>
      </c>
      <c r="F287" s="66">
        <v>1804485.5505789123</v>
      </c>
      <c r="G287" s="66">
        <v>9635957.58485494</v>
      </c>
      <c r="H287" s="66">
        <v>78805207.324140429</v>
      </c>
      <c r="I287" s="66">
        <v>357338.98843313329</v>
      </c>
      <c r="J287" s="66">
        <v>4344552.5373031897</v>
      </c>
      <c r="K287" s="66">
        <v>1073272.4997165911</v>
      </c>
      <c r="L287" s="67">
        <f>E287+F287+G287+H287-I287-J287+Taulukko13[[#This Row],[Jälkikäteistarkistuksesta aiheutuva valtionosuuden lisäsiirto]]</f>
        <v>99726693.128696546</v>
      </c>
      <c r="M287" s="71">
        <f>Taulukko13[[#This Row],[Siirtyvät kustannukset (TP21+TP22)]]-Taulukko13[[#This Row],[Siirtyvät tulot ml. verokust. alenema ja tasauksen neutralisointi ]]</f>
        <v>-2751305.2825761139</v>
      </c>
      <c r="N287" s="66">
        <f>Taulukko13[[#This Row],[Siirtyvien kustannusten ja tulojen erotus]]*$N$3</f>
        <v>1650783.1695456679</v>
      </c>
      <c r="O287" s="66">
        <f>$O$3*Taulukko13[[#This Row],[Asukasluku 31.12.2022]]</f>
        <v>7.4556118243053961E-8</v>
      </c>
      <c r="P287" s="153">
        <f>Taulukko13[[#This Row],[Muutoksen rajaus (omavastuu 40 %)]]+Taulukko13[[#This Row],[Neutralisointi]]</f>
        <v>1650783.1695457425</v>
      </c>
    </row>
    <row r="288" spans="1:16" x14ac:dyDescent="0.2">
      <c r="A288">
        <v>931</v>
      </c>
      <c r="B288" t="s">
        <v>290</v>
      </c>
      <c r="C288" s="66">
        <v>5951</v>
      </c>
      <c r="D288" s="67">
        <v>31103800.829806678</v>
      </c>
      <c r="E288" s="66">
        <v>17930252.930994038</v>
      </c>
      <c r="F288" s="66">
        <v>1013905.9879456274</v>
      </c>
      <c r="G288" s="66">
        <v>3047599.551956322</v>
      </c>
      <c r="H288" s="66">
        <v>10217578.397909904</v>
      </c>
      <c r="I288" s="66">
        <v>49788.643597510054</v>
      </c>
      <c r="J288" s="66">
        <v>-2736431.3004189231</v>
      </c>
      <c r="K288" s="66">
        <v>220905.63572833789</v>
      </c>
      <c r="L288" s="67">
        <f>E288+F288+G288+H288-I288-J288+Taulukko13[[#This Row],[Jälkikäteistarkistuksesta aiheutuva valtionosuuden lisäsiirto]]</f>
        <v>35116885.161355644</v>
      </c>
      <c r="M288" s="71">
        <f>Taulukko13[[#This Row],[Siirtyvät kustannukset (TP21+TP22)]]-Taulukko13[[#This Row],[Siirtyvät tulot ml. verokust. alenema ja tasauksen neutralisointi ]]</f>
        <v>-4013084.3315489665</v>
      </c>
      <c r="N288" s="66">
        <f>Taulukko13[[#This Row],[Siirtyvien kustannusten ja tulojen erotus]]*$N$3</f>
        <v>2407850.5989293791</v>
      </c>
      <c r="O288" s="66">
        <f>$O$3*Taulukko13[[#This Row],[Asukasluku 31.12.2022]]</f>
        <v>1.5345466041725666E-8</v>
      </c>
      <c r="P288" s="153">
        <f>Taulukko13[[#This Row],[Muutoksen rajaus (omavastuu 40 %)]]+Taulukko13[[#This Row],[Neutralisointi]]</f>
        <v>2407850.5989293945</v>
      </c>
    </row>
    <row r="289" spans="1:16" x14ac:dyDescent="0.2">
      <c r="A289">
        <v>934</v>
      </c>
      <c r="B289" t="s">
        <v>291</v>
      </c>
      <c r="C289" s="66">
        <v>2671</v>
      </c>
      <c r="D289" s="67">
        <v>12571114.042342225</v>
      </c>
      <c r="E289" s="66">
        <v>5419081.2394180801</v>
      </c>
      <c r="F289" s="66">
        <v>287759.09925237438</v>
      </c>
      <c r="G289" s="66">
        <v>1279548.32158956</v>
      </c>
      <c r="H289" s="66">
        <v>5138142.6030748133</v>
      </c>
      <c r="I289" s="66">
        <v>24052.767806230946</v>
      </c>
      <c r="J289" s="66">
        <v>-1039425.7105209024</v>
      </c>
      <c r="K289" s="66">
        <v>99149.546803964127</v>
      </c>
      <c r="L289" s="67">
        <f>E289+F289+G289+H289-I289-J289+Taulukko13[[#This Row],[Jälkikäteistarkistuksesta aiheutuva valtionosuuden lisäsiirto]]</f>
        <v>13239053.752853466</v>
      </c>
      <c r="M289" s="71">
        <f>Taulukko13[[#This Row],[Siirtyvät kustannukset (TP21+TP22)]]-Taulukko13[[#This Row],[Siirtyvät tulot ml. verokust. alenema ja tasauksen neutralisointi ]]</f>
        <v>-667939.71051124111</v>
      </c>
      <c r="N289" s="66">
        <f>Taulukko13[[#This Row],[Siirtyvien kustannusten ja tulojen erotus]]*$N$3</f>
        <v>400763.8263067446</v>
      </c>
      <c r="O289" s="66">
        <f>$O$3*Taulukko13[[#This Row],[Asukasluku 31.12.2022]]</f>
        <v>6.8875381948326757E-9</v>
      </c>
      <c r="P289" s="153">
        <f>Taulukko13[[#This Row],[Muutoksen rajaus (omavastuu 40 %)]]+Taulukko13[[#This Row],[Neutralisointi]]</f>
        <v>400763.82630675146</v>
      </c>
    </row>
    <row r="290" spans="1:16" x14ac:dyDescent="0.2">
      <c r="A290">
        <v>935</v>
      </c>
      <c r="B290" t="s">
        <v>292</v>
      </c>
      <c r="C290" s="66">
        <v>2985</v>
      </c>
      <c r="D290" s="67">
        <v>14369699.967853609</v>
      </c>
      <c r="E290" s="66">
        <v>5944996.1739177285</v>
      </c>
      <c r="F290" s="66">
        <v>372804.41654520622</v>
      </c>
      <c r="G290" s="66">
        <v>1458131.502821988</v>
      </c>
      <c r="H290" s="66">
        <v>5472033.2784267087</v>
      </c>
      <c r="I290" s="66">
        <v>25909.891416198781</v>
      </c>
      <c r="J290" s="66">
        <v>-1136528.5285673724</v>
      </c>
      <c r="K290" s="66">
        <v>110805.4650729438</v>
      </c>
      <c r="L290" s="67">
        <f>E290+F290+G290+H290-I290-J290+Taulukko13[[#This Row],[Jälkikäteistarkistuksesta aiheutuva valtionosuuden lisäsiirto]]</f>
        <v>14469389.473935746</v>
      </c>
      <c r="M290" s="71">
        <f>Taulukko13[[#This Row],[Siirtyvät kustannukset (TP21+TP22)]]-Taulukko13[[#This Row],[Siirtyvät tulot ml. verokust. alenema ja tasauksen neutralisointi ]]</f>
        <v>-99689.506082136184</v>
      </c>
      <c r="N290" s="66">
        <f>Taulukko13[[#This Row],[Siirtyvien kustannusten ja tulojen erotus]]*$N$3</f>
        <v>59813.703649281699</v>
      </c>
      <c r="O290" s="66">
        <f>$O$3*Taulukko13[[#This Row],[Asukasluku 31.12.2022]]</f>
        <v>7.6972300679803579E-9</v>
      </c>
      <c r="P290" s="153">
        <f>Taulukko13[[#This Row],[Muutoksen rajaus (omavastuu 40 %)]]+Taulukko13[[#This Row],[Neutralisointi]]</f>
        <v>59813.703649289397</v>
      </c>
    </row>
    <row r="291" spans="1:16" x14ac:dyDescent="0.2">
      <c r="A291">
        <v>936</v>
      </c>
      <c r="B291" t="s">
        <v>293</v>
      </c>
      <c r="C291" s="66">
        <v>6395</v>
      </c>
      <c r="D291" s="67">
        <v>33283117.471895166</v>
      </c>
      <c r="E291" s="66">
        <v>18198762.536575407</v>
      </c>
      <c r="F291" s="66">
        <v>1199645.0206976654</v>
      </c>
      <c r="G291" s="66">
        <v>3225845.7019947111</v>
      </c>
      <c r="H291" s="66">
        <v>11400979.63875048</v>
      </c>
      <c r="I291" s="66">
        <v>55857.978226399151</v>
      </c>
      <c r="J291" s="66">
        <v>-2399421.6861463748</v>
      </c>
      <c r="K291" s="66">
        <v>237387.25264371044</v>
      </c>
      <c r="L291" s="67">
        <f>E291+F291+G291+H291-I291-J291+Taulukko13[[#This Row],[Jälkikäteistarkistuksesta aiheutuva valtionosuuden lisäsiirto]]</f>
        <v>36606183.858581953</v>
      </c>
      <c r="M291" s="71">
        <f>Taulukko13[[#This Row],[Siirtyvät kustannukset (TP21+TP22)]]-Taulukko13[[#This Row],[Siirtyvät tulot ml. verokust. alenema ja tasauksen neutralisointi ]]</f>
        <v>-3323066.386686787</v>
      </c>
      <c r="N291" s="66">
        <f>Taulukko13[[#This Row],[Siirtyvien kustannusten ja tulojen erotus]]*$N$3</f>
        <v>1993839.8320120717</v>
      </c>
      <c r="O291" s="66">
        <f>$O$3*Taulukko13[[#This Row],[Asukasluku 31.12.2022]]</f>
        <v>1.6490380664902642E-8</v>
      </c>
      <c r="P291" s="153">
        <f>Taulukko13[[#This Row],[Muutoksen rajaus (omavastuu 40 %)]]+Taulukko13[[#This Row],[Neutralisointi]]</f>
        <v>1993839.8320120883</v>
      </c>
    </row>
    <row r="292" spans="1:16" x14ac:dyDescent="0.2">
      <c r="A292">
        <v>946</v>
      </c>
      <c r="B292" t="s">
        <v>294</v>
      </c>
      <c r="C292" s="66">
        <v>6287</v>
      </c>
      <c r="D292" s="67">
        <v>27166995.198184028</v>
      </c>
      <c r="E292" s="66">
        <v>8561154.3854678907</v>
      </c>
      <c r="F292" s="66">
        <v>781349.47268083901</v>
      </c>
      <c r="G292" s="66">
        <v>3120179.2966666021</v>
      </c>
      <c r="H292" s="66">
        <v>12309533.796299355</v>
      </c>
      <c r="I292" s="66">
        <v>58031.271652452611</v>
      </c>
      <c r="J292" s="66">
        <v>-2034690.934656943</v>
      </c>
      <c r="K292" s="66">
        <v>233378.21069132251</v>
      </c>
      <c r="L292" s="67">
        <f>E292+F292+G292+H292-I292-J292+Taulukko13[[#This Row],[Jälkikäteistarkistuksesta aiheutuva valtionosuuden lisäsiirto]]</f>
        <v>26982254.824810497</v>
      </c>
      <c r="M292" s="71">
        <f>Taulukko13[[#This Row],[Siirtyvät kustannukset (TP21+TP22)]]-Taulukko13[[#This Row],[Siirtyvät tulot ml. verokust. alenema ja tasauksen neutralisointi ]]</f>
        <v>184740.37337353081</v>
      </c>
      <c r="N292" s="66">
        <f>Taulukko13[[#This Row],[Siirtyvien kustannusten ja tulojen erotus]]*$N$3</f>
        <v>-110844.22402411846</v>
      </c>
      <c r="O292" s="66">
        <f>$O$3*Taulukko13[[#This Row],[Asukasluku 31.12.2022]]</f>
        <v>1.621188791872446E-8</v>
      </c>
      <c r="P292" s="153">
        <f>Taulukko13[[#This Row],[Muutoksen rajaus (omavastuu 40 %)]]+Taulukko13[[#This Row],[Neutralisointi]]</f>
        <v>-110844.22402410225</v>
      </c>
    </row>
    <row r="293" spans="1:16" x14ac:dyDescent="0.2">
      <c r="A293">
        <v>976</v>
      </c>
      <c r="B293" t="s">
        <v>295</v>
      </c>
      <c r="C293" s="66">
        <v>3788</v>
      </c>
      <c r="D293" s="67">
        <v>24670025.188021943</v>
      </c>
      <c r="E293" s="66">
        <v>13412172.588833015</v>
      </c>
      <c r="F293" s="66">
        <v>323220.86692631361</v>
      </c>
      <c r="G293" s="66">
        <v>1888094.8322939235</v>
      </c>
      <c r="H293" s="66">
        <v>7005792.3432849273</v>
      </c>
      <c r="I293" s="66">
        <v>32489.171876888558</v>
      </c>
      <c r="J293" s="66">
        <v>-1640190.9858576388</v>
      </c>
      <c r="K293" s="66">
        <v>140613.43440412433</v>
      </c>
      <c r="L293" s="67">
        <f>E293+F293+G293+H293-I293-J293+Taulukko13[[#This Row],[Jälkikäteistarkistuksesta aiheutuva valtionosuuden lisäsiirto]]</f>
        <v>24377595.879723053</v>
      </c>
      <c r="M293" s="71">
        <f>Taulukko13[[#This Row],[Siirtyvät kustannukset (TP21+TP22)]]-Taulukko13[[#This Row],[Siirtyvät tulot ml. verokust. alenema ja tasauksen neutralisointi ]]</f>
        <v>292429.30829888955</v>
      </c>
      <c r="N293" s="66">
        <f>Taulukko13[[#This Row],[Siirtyvien kustannusten ja tulojen erotus]]*$N$3</f>
        <v>-175457.58497933368</v>
      </c>
      <c r="O293" s="66">
        <f>$O$3*Taulukko13[[#This Row],[Asukasluku 31.12.2022]]</f>
        <v>9.7678752085459289E-9</v>
      </c>
      <c r="P293" s="153">
        <f>Taulukko13[[#This Row],[Muutoksen rajaus (omavastuu 40 %)]]+Taulukko13[[#This Row],[Neutralisointi]]</f>
        <v>-175457.5849793239</v>
      </c>
    </row>
    <row r="294" spans="1:16" x14ac:dyDescent="0.2">
      <c r="A294">
        <v>977</v>
      </c>
      <c r="B294" t="s">
        <v>296</v>
      </c>
      <c r="C294" s="66">
        <v>15293</v>
      </c>
      <c r="D294" s="67">
        <v>62657945.643282987</v>
      </c>
      <c r="E294" s="66">
        <v>19738734.91724252</v>
      </c>
      <c r="F294" s="66">
        <v>1456914.6936325105</v>
      </c>
      <c r="G294" s="66">
        <v>5643031.7698519155</v>
      </c>
      <c r="H294" s="66">
        <v>29837221.504789993</v>
      </c>
      <c r="I294" s="66">
        <v>138725.43827220146</v>
      </c>
      <c r="J294" s="66">
        <v>-4845209.109875543</v>
      </c>
      <c r="K294" s="66">
        <v>567687.76460989262</v>
      </c>
      <c r="L294" s="67">
        <f>E294+F294+G294+H294-I294-J294+Taulukko13[[#This Row],[Jälkikäteistarkistuksesta aiheutuva valtionosuuden lisäsiirto]]</f>
        <v>61950074.321730182</v>
      </c>
      <c r="M294" s="71">
        <f>Taulukko13[[#This Row],[Siirtyvät kustannukset (TP21+TP22)]]-Taulukko13[[#This Row],[Siirtyvät tulot ml. verokust. alenema ja tasauksen neutralisointi ]]</f>
        <v>707871.3215528056</v>
      </c>
      <c r="N294" s="66">
        <f>Taulukko13[[#This Row],[Siirtyvien kustannusten ja tulojen erotus]]*$N$3</f>
        <v>-424722.79293168325</v>
      </c>
      <c r="O294" s="66">
        <f>$O$3*Taulukko13[[#This Row],[Asukasluku 31.12.2022]]</f>
        <v>3.9435088586138564E-8</v>
      </c>
      <c r="P294" s="153">
        <f>Taulukko13[[#This Row],[Muutoksen rajaus (omavastuu 40 %)]]+Taulukko13[[#This Row],[Neutralisointi]]</f>
        <v>-424722.79293164384</v>
      </c>
    </row>
    <row r="295" spans="1:16" x14ac:dyDescent="0.2">
      <c r="A295">
        <v>980</v>
      </c>
      <c r="B295" t="s">
        <v>297</v>
      </c>
      <c r="C295" s="66">
        <v>33607</v>
      </c>
      <c r="D295" s="67">
        <v>110356656.25706729</v>
      </c>
      <c r="E295" s="66">
        <v>14977669.880792633</v>
      </c>
      <c r="F295" s="66">
        <v>3551991.403912859</v>
      </c>
      <c r="G295" s="66">
        <v>10127735.495573686</v>
      </c>
      <c r="H295" s="66">
        <v>80998740.470338672</v>
      </c>
      <c r="I295" s="66">
        <v>374809.42950846488</v>
      </c>
      <c r="J295" s="66">
        <v>-607304.36704178539</v>
      </c>
      <c r="K295" s="66">
        <v>1247517.3416101919</v>
      </c>
      <c r="L295" s="67">
        <f>E295+F295+G295+H295-I295-J295+Taulukko13[[#This Row],[Jälkikäteistarkistuksesta aiheutuva valtionosuuden lisäsiirto]]</f>
        <v>111136149.52976136</v>
      </c>
      <c r="M295" s="71">
        <f>Taulukko13[[#This Row],[Siirtyvät kustannukset (TP21+TP22)]]-Taulukko13[[#This Row],[Siirtyvät tulot ml. verokust. alenema ja tasauksen neutralisointi ]]</f>
        <v>-779493.27269406617</v>
      </c>
      <c r="N295" s="66">
        <f>Taulukko13[[#This Row],[Siirtyvien kustannusten ja tulojen erotus]]*$N$3</f>
        <v>467695.96361643961</v>
      </c>
      <c r="O295" s="66">
        <f>$O$3*Taulukko13[[#This Row],[Asukasluku 31.12.2022]]</f>
        <v>8.6660238155650218E-8</v>
      </c>
      <c r="P295" s="153">
        <f>Taulukko13[[#This Row],[Muutoksen rajaus (omavastuu 40 %)]]+Taulukko13[[#This Row],[Neutralisointi]]</f>
        <v>467695.96361652628</v>
      </c>
    </row>
    <row r="296" spans="1:16" x14ac:dyDescent="0.2">
      <c r="A296">
        <v>981</v>
      </c>
      <c r="B296" t="s">
        <v>298</v>
      </c>
      <c r="C296" s="66">
        <v>2237</v>
      </c>
      <c r="D296" s="67">
        <v>8442837.8465899881</v>
      </c>
      <c r="E296" s="66">
        <v>2822561.645247248</v>
      </c>
      <c r="F296" s="66">
        <v>122125.53154049313</v>
      </c>
      <c r="G296" s="66">
        <v>1155782.036286897</v>
      </c>
      <c r="H296" s="66">
        <v>4554114.5860059476</v>
      </c>
      <c r="I296" s="66">
        <v>20729.553155245158</v>
      </c>
      <c r="J296" s="66">
        <v>-850279.13534556306</v>
      </c>
      <c r="K296" s="66">
        <v>83039.13747677565</v>
      </c>
      <c r="L296" s="67">
        <f>E296+F296+G296+H296-I296-J296+Taulukko13[[#This Row],[Jälkikäteistarkistuksesta aiheutuva valtionosuuden lisäsiirto]]</f>
        <v>9567172.5187476799</v>
      </c>
      <c r="M296" s="71">
        <f>Taulukko13[[#This Row],[Siirtyvät kustannukset (TP21+TP22)]]-Taulukko13[[#This Row],[Siirtyvät tulot ml. verokust. alenema ja tasauksen neutralisointi ]]</f>
        <v>-1124334.6721576918</v>
      </c>
      <c r="N296" s="66">
        <f>Taulukko13[[#This Row],[Siirtyvien kustannusten ja tulojen erotus]]*$N$3</f>
        <v>674600.80329461489</v>
      </c>
      <c r="O296" s="66">
        <f>$O$3*Taulukko13[[#This Row],[Asukasluku 31.12.2022]]</f>
        <v>5.7684099370425663E-9</v>
      </c>
      <c r="P296" s="153">
        <f>Taulukko13[[#This Row],[Muutoksen rajaus (omavastuu 40 %)]]+Taulukko13[[#This Row],[Neutralisointi]]</f>
        <v>674600.80329462071</v>
      </c>
    </row>
    <row r="297" spans="1:16" x14ac:dyDescent="0.2">
      <c r="A297">
        <v>989</v>
      </c>
      <c r="B297" t="s">
        <v>299</v>
      </c>
      <c r="C297" s="66">
        <v>5406</v>
      </c>
      <c r="D297" s="67">
        <v>28945147.720683496</v>
      </c>
      <c r="E297" s="66">
        <v>11692179.339540483</v>
      </c>
      <c r="F297" s="66">
        <v>724330.48929396062</v>
      </c>
      <c r="G297" s="66">
        <v>2644667.6908802912</v>
      </c>
      <c r="H297" s="66">
        <v>10047645.371929143</v>
      </c>
      <c r="I297" s="66">
        <v>47751.663855833736</v>
      </c>
      <c r="J297" s="66">
        <v>-2118229.4114655526</v>
      </c>
      <c r="K297" s="66">
        <v>200674.82217230627</v>
      </c>
      <c r="L297" s="67">
        <f>E297+F297+G297+H297-I297-J297+Taulukko13[[#This Row],[Jälkikäteistarkistuksesta aiheutuva valtionosuuden lisäsiirto]]</f>
        <v>27379975.461425904</v>
      </c>
      <c r="M297" s="71">
        <f>Taulukko13[[#This Row],[Siirtyvät kustannukset (TP21+TP22)]]-Taulukko13[[#This Row],[Siirtyvät tulot ml. verokust. alenema ja tasauksen neutralisointi ]]</f>
        <v>1565172.2592575923</v>
      </c>
      <c r="N297" s="66">
        <f>Taulukko13[[#This Row],[Siirtyvien kustannusten ja tulojen erotus]]*$N$3</f>
        <v>-939103.35555455519</v>
      </c>
      <c r="O297" s="66">
        <f>$O$3*Taulukko13[[#This Row],[Asukasluku 31.12.2022]]</f>
        <v>1.3940109128141311E-8</v>
      </c>
      <c r="P297" s="153">
        <f>Taulukko13[[#This Row],[Muutoksen rajaus (omavastuu 40 %)]]+Taulukko13[[#This Row],[Neutralisointi]]</f>
        <v>-939103.35555454122</v>
      </c>
    </row>
    <row r="298" spans="1:16" ht="15" thickBot="1" x14ac:dyDescent="0.25">
      <c r="A298">
        <v>992</v>
      </c>
      <c r="B298" t="s">
        <v>300</v>
      </c>
      <c r="C298" s="66">
        <v>18120</v>
      </c>
      <c r="D298" s="67">
        <v>82718445.497547626</v>
      </c>
      <c r="E298" s="66">
        <v>31853376.081287719</v>
      </c>
      <c r="F298" s="66">
        <v>2502243.2996992497</v>
      </c>
      <c r="G298" s="66">
        <v>7004726.539419258</v>
      </c>
      <c r="H298" s="66">
        <v>37463659.645066142</v>
      </c>
      <c r="I298" s="66">
        <v>177166.97360818434</v>
      </c>
      <c r="J298" s="66">
        <v>-3159100.3918996598</v>
      </c>
      <c r="K298" s="66">
        <v>672628.14978952822</v>
      </c>
      <c r="L298" s="67">
        <f>E298+F298+G298+H298-I298-J298+Taulukko13[[#This Row],[Jälkikäteistarkistuksesta aiheutuva valtionosuuden lisäsiirto]]</f>
        <v>82478567.133553371</v>
      </c>
      <c r="M298" s="71">
        <f>Taulukko13[[#This Row],[Siirtyvät kustannukset (TP21+TP22)]]-Taulukko13[[#This Row],[Siirtyvät tulot ml. verokust. alenema ja tasauksen neutralisointi ]]</f>
        <v>239878.36399425566</v>
      </c>
      <c r="N298" s="66">
        <f>Taulukko13[[#This Row],[Siirtyvien kustannusten ja tulojen erotus]]*$N$3</f>
        <v>-143927.01839655338</v>
      </c>
      <c r="O298" s="66">
        <f>$O$3*Taulukko13[[#This Row],[Asukasluku 31.12.2022]]</f>
        <v>4.6724894081006395E-8</v>
      </c>
      <c r="P298" s="154">
        <f>Taulukko13[[#This Row],[Muutoksen rajaus (omavastuu 40 %)]]+Taulukko13[[#This Row],[Neutralisointi]]</f>
        <v>-143927.01839650667</v>
      </c>
    </row>
  </sheetData>
  <pageMargins left="0.7" right="0.7" top="0.75" bottom="0.75" header="0.3" footer="0.3"/>
  <pageSetup paperSize="9" orientation="portrait" r:id="rId1"/>
  <ignoredErrors>
    <ignoredError sqref="M5"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AE300"/>
  <sheetViews>
    <sheetView zoomScale="70" zoomScaleNormal="70" workbookViewId="0">
      <pane xSplit="3" ySplit="7" topLeftCell="D8" activePane="bottomRight" state="frozen"/>
      <selection pane="topRight" activeCell="D1" sqref="D1"/>
      <selection pane="bottomLeft" activeCell="A10" sqref="A10"/>
      <selection pane="bottomRight"/>
    </sheetView>
  </sheetViews>
  <sheetFormatPr defaultColWidth="8.625" defaultRowHeight="12.75" x14ac:dyDescent="0.2"/>
  <cols>
    <col min="1" max="1" width="6.125" style="3" customWidth="1"/>
    <col min="2" max="2" width="14.625" style="3" bestFit="1" customWidth="1"/>
    <col min="3" max="3" width="11.625" style="3" customWidth="1"/>
    <col min="4" max="4" width="22.75" style="3" customWidth="1"/>
    <col min="5" max="5" width="25.5" style="3" customWidth="1"/>
    <col min="6" max="6" width="14.625" style="3" customWidth="1"/>
    <col min="7" max="7" width="16.375" style="3" customWidth="1"/>
    <col min="8" max="8" width="15" style="3" bestFit="1" customWidth="1"/>
    <col min="9" max="9" width="14.25" style="3" bestFit="1" customWidth="1"/>
    <col min="10" max="10" width="16.25" style="3" bestFit="1" customWidth="1"/>
    <col min="11" max="11" width="19.625" style="3" customWidth="1"/>
    <col min="12" max="12" width="17" style="3" customWidth="1"/>
    <col min="13" max="13" width="18.875" style="3" customWidth="1"/>
    <col min="14" max="14" width="25.375" style="3" customWidth="1"/>
    <col min="15" max="15" width="26.625" style="3" customWidth="1"/>
    <col min="16" max="16" width="15.875" style="6" customWidth="1"/>
    <col min="17" max="17" width="15.75" style="6" customWidth="1"/>
    <col min="18" max="18" width="20.625" style="3" customWidth="1"/>
    <col min="19" max="19" width="17.375" style="3" customWidth="1"/>
    <col min="20" max="20" width="14.25" style="3" bestFit="1" customWidth="1"/>
    <col min="21" max="21" width="14.25" style="3" customWidth="1"/>
    <col min="22" max="22" width="14.375" style="3" customWidth="1"/>
    <col min="23" max="23" width="14.25" style="3" bestFit="1" customWidth="1"/>
    <col min="24" max="24" width="16.125" style="6" customWidth="1"/>
    <col min="25" max="25" width="16.375" style="6" customWidth="1"/>
    <col min="26" max="26" width="21.625" style="5" customWidth="1"/>
    <col min="27" max="27" width="24.875" style="5" customWidth="1"/>
    <col min="28" max="31" width="8.625" style="1"/>
    <col min="32" max="16384" width="8.625" style="2"/>
  </cols>
  <sheetData>
    <row r="1" spans="1:31" s="12" customFormat="1" ht="23.25" x14ac:dyDescent="0.35">
      <c r="A1" s="120" t="s">
        <v>320</v>
      </c>
      <c r="B1" s="8"/>
      <c r="C1" s="8"/>
      <c r="D1" s="8"/>
      <c r="E1" s="8"/>
      <c r="F1" s="8"/>
      <c r="G1" s="8"/>
      <c r="H1" s="8"/>
      <c r="I1" s="8"/>
      <c r="J1" s="8"/>
      <c r="K1" s="8"/>
      <c r="L1" s="8"/>
      <c r="M1" s="8"/>
      <c r="N1" s="8"/>
      <c r="O1" s="8"/>
      <c r="P1" s="121"/>
      <c r="Q1" s="121"/>
      <c r="R1" s="8"/>
      <c r="S1" s="8"/>
      <c r="T1" s="8"/>
      <c r="U1" s="8"/>
      <c r="V1" s="8"/>
      <c r="W1" s="8"/>
      <c r="X1" s="121"/>
      <c r="Y1" s="121"/>
      <c r="Z1" s="65"/>
      <c r="AA1" s="65"/>
    </row>
    <row r="2" spans="1:31" s="12" customFormat="1" ht="15.75" x14ac:dyDescent="0.25">
      <c r="A2" s="47" t="s">
        <v>301</v>
      </c>
      <c r="B2" s="47"/>
      <c r="C2" s="47"/>
      <c r="D2" s="47"/>
      <c r="E2" s="47"/>
      <c r="F2" s="47"/>
      <c r="G2" s="47"/>
      <c r="H2" s="47"/>
      <c r="I2" s="47"/>
      <c r="J2" s="47"/>
      <c r="K2" s="47"/>
      <c r="L2" s="47"/>
      <c r="M2" s="47"/>
      <c r="N2" s="47"/>
      <c r="O2" s="47"/>
      <c r="P2" s="122"/>
      <c r="Q2" s="122"/>
      <c r="R2" s="47"/>
      <c r="S2" s="47"/>
      <c r="T2" s="47"/>
      <c r="U2" s="47"/>
      <c r="V2" s="47"/>
      <c r="W2" s="47"/>
      <c r="X2" s="122"/>
      <c r="Y2" s="122"/>
      <c r="Z2" s="123"/>
      <c r="AA2" s="123"/>
    </row>
    <row r="3" spans="1:31" s="12" customFormat="1" ht="15.75" x14ac:dyDescent="0.25">
      <c r="A3" s="47" t="s">
        <v>362</v>
      </c>
      <c r="B3" s="47"/>
      <c r="C3" s="47"/>
      <c r="D3" s="47"/>
      <c r="E3" s="47"/>
      <c r="F3" s="47"/>
      <c r="G3" s="47"/>
      <c r="H3" s="47"/>
      <c r="I3" s="47"/>
      <c r="J3" s="47"/>
      <c r="K3" s="47"/>
      <c r="L3" s="47"/>
      <c r="M3" s="47"/>
      <c r="N3" s="47"/>
      <c r="O3" s="47"/>
      <c r="P3" s="122"/>
      <c r="Q3" s="122"/>
      <c r="R3" s="47"/>
      <c r="S3" s="47"/>
      <c r="T3" s="47"/>
      <c r="U3" s="47"/>
      <c r="V3" s="47"/>
      <c r="W3" s="47"/>
      <c r="X3" s="122"/>
      <c r="Y3" s="122"/>
      <c r="Z3" s="123"/>
      <c r="AA3" s="123"/>
    </row>
    <row r="4" spans="1:31" s="12" customFormat="1" ht="15.75" x14ac:dyDescent="0.25">
      <c r="A4" s="124"/>
      <c r="B4" s="47"/>
      <c r="C4" s="47"/>
      <c r="D4" s="124"/>
      <c r="E4" s="124"/>
      <c r="F4" s="124"/>
      <c r="G4" s="124"/>
      <c r="H4" s="124"/>
      <c r="I4" s="124"/>
      <c r="J4" s="124"/>
      <c r="K4" s="124"/>
      <c r="L4" s="124"/>
      <c r="M4" s="124"/>
      <c r="N4" s="124"/>
      <c r="O4" s="124"/>
      <c r="P4" s="122"/>
      <c r="Q4" s="122"/>
      <c r="R4" s="124"/>
      <c r="S4" s="124"/>
      <c r="T4" s="124"/>
      <c r="U4" s="124"/>
      <c r="V4" s="124"/>
      <c r="W4" s="124"/>
      <c r="X4" s="122"/>
      <c r="Y4" s="122"/>
      <c r="Z4" s="123"/>
      <c r="AA4" s="123"/>
    </row>
    <row r="5" spans="1:31" s="119" customFormat="1" ht="18" x14ac:dyDescent="0.25">
      <c r="A5" s="129"/>
      <c r="B5" s="129"/>
      <c r="C5" s="129"/>
      <c r="D5" s="130" t="s">
        <v>396</v>
      </c>
      <c r="E5" s="131"/>
      <c r="F5" s="131"/>
      <c r="G5" s="131"/>
      <c r="H5" s="131"/>
      <c r="I5" s="131"/>
      <c r="J5" s="131"/>
      <c r="K5" s="131"/>
      <c r="L5" s="131"/>
      <c r="M5" s="131"/>
      <c r="N5" s="131"/>
      <c r="O5" s="131"/>
      <c r="P5" s="131"/>
      <c r="Q5" s="131"/>
      <c r="R5" s="156" t="s">
        <v>316</v>
      </c>
      <c r="S5" s="157"/>
      <c r="T5" s="157"/>
      <c r="U5" s="157"/>
      <c r="V5" s="157"/>
      <c r="W5" s="157"/>
      <c r="X5" s="157"/>
      <c r="Y5" s="157"/>
      <c r="Z5" s="169" t="s">
        <v>326</v>
      </c>
      <c r="AA5" s="138"/>
    </row>
    <row r="6" spans="1:31" s="125" customFormat="1" ht="45" x14ac:dyDescent="0.2">
      <c r="A6" s="132" t="s">
        <v>6</v>
      </c>
      <c r="B6" s="132" t="s">
        <v>302</v>
      </c>
      <c r="C6" s="132" t="s">
        <v>345</v>
      </c>
      <c r="D6" s="132" t="s">
        <v>395</v>
      </c>
      <c r="E6" s="132" t="s">
        <v>425</v>
      </c>
      <c r="F6" s="132" t="s">
        <v>315</v>
      </c>
      <c r="G6" s="132" t="s">
        <v>1</v>
      </c>
      <c r="H6" s="132" t="s">
        <v>0</v>
      </c>
      <c r="I6" s="132" t="s">
        <v>314</v>
      </c>
      <c r="J6" s="132" t="s">
        <v>312</v>
      </c>
      <c r="K6" s="132" t="s">
        <v>303</v>
      </c>
      <c r="L6" s="132" t="s">
        <v>317</v>
      </c>
      <c r="M6" s="132" t="s">
        <v>304</v>
      </c>
      <c r="N6" s="132" t="s">
        <v>361</v>
      </c>
      <c r="O6" s="132" t="s">
        <v>394</v>
      </c>
      <c r="P6" s="132" t="s">
        <v>305</v>
      </c>
      <c r="Q6" s="132" t="s">
        <v>306</v>
      </c>
      <c r="R6" s="158" t="s">
        <v>426</v>
      </c>
      <c r="S6" s="158" t="s">
        <v>318</v>
      </c>
      <c r="T6" s="158" t="s">
        <v>310</v>
      </c>
      <c r="U6" s="158" t="s">
        <v>311</v>
      </c>
      <c r="V6" s="158" t="s">
        <v>313</v>
      </c>
      <c r="W6" s="158" t="s">
        <v>307</v>
      </c>
      <c r="X6" s="158" t="s">
        <v>308</v>
      </c>
      <c r="Y6" s="158" t="s">
        <v>309</v>
      </c>
      <c r="Z6" s="137" t="s">
        <v>319</v>
      </c>
      <c r="AA6" s="137" t="s">
        <v>358</v>
      </c>
    </row>
    <row r="7" spans="1:31" s="128" customFormat="1" ht="16.5" thickBot="1" x14ac:dyDescent="0.3">
      <c r="A7" s="126"/>
      <c r="B7" s="126" t="s">
        <v>7</v>
      </c>
      <c r="C7" s="126"/>
      <c r="D7" s="126">
        <f t="shared" ref="D7:P7" si="0">SUM(D8:D300)</f>
        <v>5533611</v>
      </c>
      <c r="E7" s="126">
        <f t="shared" si="0"/>
        <v>15159616130.909971</v>
      </c>
      <c r="F7" s="126">
        <f t="shared" si="0"/>
        <v>8177604871.9259233</v>
      </c>
      <c r="G7" s="126">
        <f t="shared" si="0"/>
        <v>2071695844</v>
      </c>
      <c r="H7" s="126">
        <f t="shared" si="0"/>
        <v>1800330011.0902319</v>
      </c>
      <c r="I7" s="126">
        <f>SUM(I8:I300)</f>
        <v>2617757333.0226007</v>
      </c>
      <c r="J7" s="126">
        <f t="shared" si="0"/>
        <v>832499999.99999952</v>
      </c>
      <c r="K7" s="126">
        <f t="shared" si="0"/>
        <v>3.3556309062987566E-5</v>
      </c>
      <c r="L7" s="126">
        <f t="shared" si="0"/>
        <v>22351141</v>
      </c>
      <c r="M7" s="126">
        <f t="shared" si="0"/>
        <v>334633033.79000008</v>
      </c>
      <c r="N7" s="126">
        <f t="shared" si="0"/>
        <v>64000000.000000104</v>
      </c>
      <c r="O7" s="126">
        <f t="shared" si="0"/>
        <v>-205411839.3258819</v>
      </c>
      <c r="P7" s="135">
        <f t="shared" si="0"/>
        <v>555844264.59293151</v>
      </c>
      <c r="Q7" s="135">
        <f t="shared" ref="Q7" si="1">P7/D7</f>
        <v>100.44874216726321</v>
      </c>
      <c r="R7" s="126">
        <f t="shared" ref="R7:X7" si="2">SUM(R8:R300)</f>
        <v>37043460173.055862</v>
      </c>
      <c r="S7" s="126">
        <f t="shared" si="2"/>
        <v>21709453251.480007</v>
      </c>
      <c r="T7" s="126">
        <f t="shared" si="2"/>
        <v>2705810081.4861908</v>
      </c>
      <c r="U7" s="126">
        <f t="shared" si="2"/>
        <v>7955875003.0874109</v>
      </c>
      <c r="V7" s="126">
        <f t="shared" si="2"/>
        <v>2776499999.9999995</v>
      </c>
      <c r="W7" s="126">
        <f t="shared" si="2"/>
        <v>2428680018.7900033</v>
      </c>
      <c r="X7" s="159">
        <f t="shared" si="2"/>
        <v>532858181.7877394</v>
      </c>
      <c r="Y7" s="159">
        <f t="shared" ref="Y7:Y69" si="3">X7/D7</f>
        <v>96.294839262777856</v>
      </c>
      <c r="Z7" s="133">
        <f>SUM(Z8:Z300)</f>
        <v>22986082.805192225</v>
      </c>
      <c r="AA7" s="133">
        <f t="shared" ref="AA7:AA69" si="4">Z7/D7</f>
        <v>4.1539029044853759</v>
      </c>
      <c r="AB7" s="127"/>
      <c r="AC7" s="127"/>
      <c r="AD7" s="127"/>
      <c r="AE7" s="127"/>
    </row>
    <row r="8" spans="1:31" s="119" customFormat="1" ht="15" x14ac:dyDescent="0.2">
      <c r="A8" s="118">
        <v>5</v>
      </c>
      <c r="B8" s="118" t="s">
        <v>8</v>
      </c>
      <c r="C8" s="118">
        <v>14</v>
      </c>
      <c r="D8" s="118">
        <v>9183</v>
      </c>
      <c r="E8" s="118">
        <v>29541893.090787619</v>
      </c>
      <c r="F8" s="118">
        <v>11803364.188988442</v>
      </c>
      <c r="G8" s="118">
        <v>2351622</v>
      </c>
      <c r="H8" s="118">
        <v>1899981.8778640965</v>
      </c>
      <c r="I8" s="118">
        <v>9622424.8539236952</v>
      </c>
      <c r="J8" s="118">
        <v>1971950.9402568666</v>
      </c>
      <c r="K8" s="118">
        <v>1113878.7174566791</v>
      </c>
      <c r="L8" s="118">
        <v>1402244</v>
      </c>
      <c r="M8" s="118">
        <v>15483.14</v>
      </c>
      <c r="N8" s="118">
        <v>71143.684047033748</v>
      </c>
      <c r="O8" s="118">
        <v>-340879.92822942813</v>
      </c>
      <c r="P8" s="136">
        <f>SUM(F8:O8)-E8</f>
        <v>369320.38351976499</v>
      </c>
      <c r="Q8" s="136">
        <f>P8/D8</f>
        <v>40.217835513423175</v>
      </c>
      <c r="R8" s="118">
        <v>70935332.560000002</v>
      </c>
      <c r="S8" s="118">
        <v>26896573.879999999</v>
      </c>
      <c r="T8" s="118">
        <v>2855596.1513290401</v>
      </c>
      <c r="U8" s="118">
        <v>31157689.072339755</v>
      </c>
      <c r="V8" s="118">
        <v>6576722.8656134466</v>
      </c>
      <c r="W8" s="118">
        <v>3769349.14</v>
      </c>
      <c r="X8" s="160">
        <f>S8+T8+U8+V8+W8-R8</f>
        <v>320598.54928223789</v>
      </c>
      <c r="Y8" s="160">
        <f>X8/D8</f>
        <v>34.912180037268634</v>
      </c>
      <c r="Z8" s="134">
        <f>P8-X8</f>
        <v>48721.834237527102</v>
      </c>
      <c r="AA8" s="134">
        <f t="shared" si="4"/>
        <v>5.305655476154536</v>
      </c>
    </row>
    <row r="9" spans="1:31" s="119" customFormat="1" ht="15" x14ac:dyDescent="0.2">
      <c r="A9" s="118">
        <v>9</v>
      </c>
      <c r="B9" s="118" t="s">
        <v>9</v>
      </c>
      <c r="C9" s="118">
        <v>17</v>
      </c>
      <c r="D9" s="118">
        <v>2447</v>
      </c>
      <c r="E9" s="118">
        <v>6684592.9062331729</v>
      </c>
      <c r="F9" s="118">
        <v>3367200.9801390958</v>
      </c>
      <c r="G9" s="118">
        <v>759405</v>
      </c>
      <c r="H9" s="118">
        <v>247211.77537385162</v>
      </c>
      <c r="I9" s="118">
        <v>3075431.5196983889</v>
      </c>
      <c r="J9" s="118">
        <v>525124.40719951689</v>
      </c>
      <c r="K9" s="118">
        <v>502546.9806126699</v>
      </c>
      <c r="L9" s="118">
        <v>-539829</v>
      </c>
      <c r="M9" s="118">
        <v>150153.63</v>
      </c>
      <c r="N9" s="118">
        <v>18943.261193157548</v>
      </c>
      <c r="O9" s="118">
        <v>-90834.496828641029</v>
      </c>
      <c r="P9" s="136">
        <f t="shared" ref="P9:P72" si="5">SUM(F9:O9)-E9</f>
        <v>1330761.1511548655</v>
      </c>
      <c r="Q9" s="136">
        <f t="shared" ref="Q9:Q71" si="6">P9/D9</f>
        <v>543.8337356578935</v>
      </c>
      <c r="R9" s="118">
        <v>18035531.253399998</v>
      </c>
      <c r="S9" s="118">
        <v>7516145.6500000004</v>
      </c>
      <c r="T9" s="118">
        <v>371549.66424431722</v>
      </c>
      <c r="U9" s="118">
        <v>9435657.4002618492</v>
      </c>
      <c r="V9" s="118">
        <v>1751360.8607681198</v>
      </c>
      <c r="W9" s="118">
        <v>369729.63</v>
      </c>
      <c r="X9" s="160">
        <f t="shared" ref="X9:X71" si="7">S9+T9+U9+V9+W9-R9</f>
        <v>1408911.9518742897</v>
      </c>
      <c r="Y9" s="160">
        <f t="shared" si="3"/>
        <v>575.77112867768278</v>
      </c>
      <c r="Z9" s="134">
        <f t="shared" ref="Z9:Z70" si="8">P9-X9</f>
        <v>-78150.800719424151</v>
      </c>
      <c r="AA9" s="134">
        <f t="shared" si="4"/>
        <v>-31.937393019789191</v>
      </c>
    </row>
    <row r="10" spans="1:31" s="119" customFormat="1" ht="15" x14ac:dyDescent="0.2">
      <c r="A10" s="118">
        <v>10</v>
      </c>
      <c r="B10" s="118" t="s">
        <v>10</v>
      </c>
      <c r="C10" s="118">
        <v>14</v>
      </c>
      <c r="D10" s="118">
        <v>11102</v>
      </c>
      <c r="E10" s="118">
        <v>30694972.586803026</v>
      </c>
      <c r="F10" s="118">
        <v>13264540.787051909</v>
      </c>
      <c r="G10" s="118">
        <v>2845849</v>
      </c>
      <c r="H10" s="118">
        <v>2385432.7638695273</v>
      </c>
      <c r="I10" s="118">
        <v>10568098.115272544</v>
      </c>
      <c r="J10" s="118">
        <v>2410720.3876794139</v>
      </c>
      <c r="K10" s="118">
        <v>-371734.78711931233</v>
      </c>
      <c r="L10" s="118">
        <v>-549308</v>
      </c>
      <c r="M10" s="118">
        <v>-940801.24</v>
      </c>
      <c r="N10" s="118">
        <v>82717.747253130074</v>
      </c>
      <c r="O10" s="118">
        <v>-412114.66440195049</v>
      </c>
      <c r="P10" s="136">
        <f t="shared" si="5"/>
        <v>-1411572.4771977663</v>
      </c>
      <c r="Q10" s="136">
        <f t="shared" si="6"/>
        <v>-127.14578248944031</v>
      </c>
      <c r="R10" s="118">
        <v>84008414.269999996</v>
      </c>
      <c r="S10" s="118">
        <v>30724498.879999999</v>
      </c>
      <c r="T10" s="118">
        <v>3585213.5105056609</v>
      </c>
      <c r="U10" s="118">
        <v>37688245.633795515</v>
      </c>
      <c r="V10" s="118">
        <v>8040078.2659362117</v>
      </c>
      <c r="W10" s="118">
        <v>1355739.76</v>
      </c>
      <c r="X10" s="160">
        <f t="shared" si="7"/>
        <v>-2614638.2197626084</v>
      </c>
      <c r="Y10" s="160">
        <f t="shared" si="3"/>
        <v>-235.51055843655274</v>
      </c>
      <c r="Z10" s="134">
        <f t="shared" si="8"/>
        <v>1203065.7425648421</v>
      </c>
      <c r="AA10" s="134">
        <f t="shared" si="4"/>
        <v>108.36477594711242</v>
      </c>
    </row>
    <row r="11" spans="1:31" s="119" customFormat="1" ht="15" x14ac:dyDescent="0.2">
      <c r="A11" s="118">
        <v>16</v>
      </c>
      <c r="B11" s="118" t="s">
        <v>11</v>
      </c>
      <c r="C11" s="118">
        <v>7</v>
      </c>
      <c r="D11" s="118">
        <v>8014</v>
      </c>
      <c r="E11" s="118">
        <v>22909535.591630839</v>
      </c>
      <c r="F11" s="118">
        <v>11184449.334565533</v>
      </c>
      <c r="G11" s="118">
        <v>3037517</v>
      </c>
      <c r="H11" s="118">
        <v>1492180.6655009964</v>
      </c>
      <c r="I11" s="118">
        <v>2806648.4919904904</v>
      </c>
      <c r="J11" s="118">
        <v>1422540.1183525133</v>
      </c>
      <c r="K11" s="118">
        <v>2229539.6267842203</v>
      </c>
      <c r="L11" s="118">
        <v>-500661</v>
      </c>
      <c r="M11" s="118">
        <v>381969.77</v>
      </c>
      <c r="N11" s="118">
        <v>77391.184616496743</v>
      </c>
      <c r="O11" s="118">
        <v>-297485.76117071079</v>
      </c>
      <c r="P11" s="136">
        <f t="shared" si="5"/>
        <v>-1075446.1609912999</v>
      </c>
      <c r="Q11" s="136">
        <f t="shared" si="6"/>
        <v>-134.19592725122286</v>
      </c>
      <c r="R11" s="118">
        <v>55659468.946737625</v>
      </c>
      <c r="S11" s="118">
        <v>27892095.640000001</v>
      </c>
      <c r="T11" s="118">
        <v>2242689.8513022028</v>
      </c>
      <c r="U11" s="118">
        <v>18926057.905282021</v>
      </c>
      <c r="V11" s="118">
        <v>4744363.5298567638</v>
      </c>
      <c r="W11" s="118">
        <v>2918825.77</v>
      </c>
      <c r="X11" s="160">
        <f t="shared" si="7"/>
        <v>1064563.74970337</v>
      </c>
      <c r="Y11" s="160">
        <f t="shared" si="3"/>
        <v>132.83800220905542</v>
      </c>
      <c r="Z11" s="134">
        <f t="shared" si="8"/>
        <v>-2140009.9106946699</v>
      </c>
      <c r="AA11" s="134">
        <f t="shared" si="4"/>
        <v>-267.03392946027827</v>
      </c>
    </row>
    <row r="12" spans="1:31" s="119" customFormat="1" ht="15" x14ac:dyDescent="0.2">
      <c r="A12" s="118">
        <v>18</v>
      </c>
      <c r="B12" s="118" t="s">
        <v>12</v>
      </c>
      <c r="C12" s="118">
        <v>34</v>
      </c>
      <c r="D12" s="118">
        <v>4763</v>
      </c>
      <c r="E12" s="118">
        <v>13459021.885366488</v>
      </c>
      <c r="F12" s="118">
        <v>8193432.6436544657</v>
      </c>
      <c r="G12" s="118">
        <v>1230753</v>
      </c>
      <c r="H12" s="118">
        <v>1010044.3670789839</v>
      </c>
      <c r="I12" s="118">
        <v>3670460.5823014863</v>
      </c>
      <c r="J12" s="118">
        <v>833349.76911275019</v>
      </c>
      <c r="K12" s="118">
        <v>-412410.28560209373</v>
      </c>
      <c r="L12" s="118">
        <v>-212406</v>
      </c>
      <c r="M12" s="118">
        <v>-395060.6</v>
      </c>
      <c r="N12" s="118">
        <v>51746.3744511572</v>
      </c>
      <c r="O12" s="118">
        <v>-176806.17425207081</v>
      </c>
      <c r="P12" s="136">
        <f t="shared" si="5"/>
        <v>334081.79137819074</v>
      </c>
      <c r="Q12" s="136">
        <f t="shared" si="6"/>
        <v>70.141043749357706</v>
      </c>
      <c r="R12" s="118">
        <v>30403172.949999999</v>
      </c>
      <c r="S12" s="118">
        <v>19358533.940000001</v>
      </c>
      <c r="T12" s="118">
        <v>1518058.7589437445</v>
      </c>
      <c r="U12" s="118">
        <v>6135966.9950370872</v>
      </c>
      <c r="V12" s="118">
        <v>2779334.0948246871</v>
      </c>
      <c r="W12" s="118">
        <v>623286.4</v>
      </c>
      <c r="X12" s="160">
        <f t="shared" si="7"/>
        <v>12007.238805517554</v>
      </c>
      <c r="Y12" s="160">
        <f t="shared" si="3"/>
        <v>2.5209403328821236</v>
      </c>
      <c r="Z12" s="134">
        <f t="shared" si="8"/>
        <v>322074.55257267319</v>
      </c>
      <c r="AA12" s="134">
        <f t="shared" si="4"/>
        <v>67.620103416475587</v>
      </c>
    </row>
    <row r="13" spans="1:31" s="119" customFormat="1" ht="15" x14ac:dyDescent="0.2">
      <c r="A13" s="118">
        <v>19</v>
      </c>
      <c r="B13" s="118" t="s">
        <v>13</v>
      </c>
      <c r="C13" s="118">
        <v>2</v>
      </c>
      <c r="D13" s="118">
        <v>3965</v>
      </c>
      <c r="E13" s="118">
        <v>9777438.5804681331</v>
      </c>
      <c r="F13" s="118">
        <v>6300496.0480978619</v>
      </c>
      <c r="G13" s="118">
        <v>870962</v>
      </c>
      <c r="H13" s="118">
        <v>541074.42212707771</v>
      </c>
      <c r="I13" s="118">
        <v>3426794.5113304714</v>
      </c>
      <c r="J13" s="118">
        <v>673665.62463138299</v>
      </c>
      <c r="K13" s="118">
        <v>-344657.91096654313</v>
      </c>
      <c r="L13" s="118">
        <v>-728739</v>
      </c>
      <c r="M13" s="118">
        <v>45341.72</v>
      </c>
      <c r="N13" s="118">
        <v>38553.857537173237</v>
      </c>
      <c r="O13" s="118">
        <v>-147183.8087149823</v>
      </c>
      <c r="P13" s="136">
        <f t="shared" si="5"/>
        <v>898868.88357430696</v>
      </c>
      <c r="Q13" s="136">
        <f t="shared" si="6"/>
        <v>226.70085336048095</v>
      </c>
      <c r="R13" s="118">
        <v>23617989.079999998</v>
      </c>
      <c r="S13" s="118">
        <v>14725460.51</v>
      </c>
      <c r="T13" s="118">
        <v>813214.71454917802</v>
      </c>
      <c r="U13" s="118">
        <v>5991014.9217118435</v>
      </c>
      <c r="V13" s="118">
        <v>2246765.894040884</v>
      </c>
      <c r="W13" s="118">
        <v>187564.72</v>
      </c>
      <c r="X13" s="160">
        <f t="shared" si="7"/>
        <v>346031.68030190468</v>
      </c>
      <c r="Y13" s="160">
        <f t="shared" si="3"/>
        <v>87.271546103885171</v>
      </c>
      <c r="Z13" s="134">
        <f t="shared" si="8"/>
        <v>552837.20327240229</v>
      </c>
      <c r="AA13" s="134">
        <f t="shared" si="4"/>
        <v>139.42930725659579</v>
      </c>
    </row>
    <row r="14" spans="1:31" s="119" customFormat="1" ht="15" x14ac:dyDescent="0.2">
      <c r="A14" s="118">
        <v>20</v>
      </c>
      <c r="B14" s="118" t="s">
        <v>14</v>
      </c>
      <c r="C14" s="118">
        <v>6</v>
      </c>
      <c r="D14" s="118">
        <v>16473</v>
      </c>
      <c r="E14" s="118">
        <v>40481603.48532968</v>
      </c>
      <c r="F14" s="118">
        <v>27605036.207137384</v>
      </c>
      <c r="G14" s="118">
        <v>3736621</v>
      </c>
      <c r="H14" s="118">
        <v>1599885.7684804716</v>
      </c>
      <c r="I14" s="118">
        <v>11379383.935948096</v>
      </c>
      <c r="J14" s="118">
        <v>2767297.0686411047</v>
      </c>
      <c r="K14" s="118">
        <v>-2617469.7295681983</v>
      </c>
      <c r="L14" s="118">
        <v>-2651158</v>
      </c>
      <c r="M14" s="118">
        <v>10634.03</v>
      </c>
      <c r="N14" s="118">
        <v>160871.72744846821</v>
      </c>
      <c r="O14" s="118">
        <v>-611490.26001561247</v>
      </c>
      <c r="P14" s="136">
        <f t="shared" si="5"/>
        <v>898008.26274203509</v>
      </c>
      <c r="Q14" s="136">
        <f t="shared" si="6"/>
        <v>54.513947838404363</v>
      </c>
      <c r="R14" s="118">
        <v>106840709.27000001</v>
      </c>
      <c r="S14" s="118">
        <v>63090321.490000002</v>
      </c>
      <c r="T14" s="118">
        <v>2404568.7275612284</v>
      </c>
      <c r="U14" s="118">
        <v>29430194.091806799</v>
      </c>
      <c r="V14" s="118">
        <v>9229309.6829814203</v>
      </c>
      <c r="W14" s="118">
        <v>1096097.03</v>
      </c>
      <c r="X14" s="160">
        <f t="shared" si="7"/>
        <v>-1590218.2476505637</v>
      </c>
      <c r="Y14" s="160">
        <f t="shared" si="3"/>
        <v>-96.534829578738766</v>
      </c>
      <c r="Z14" s="134">
        <f t="shared" si="8"/>
        <v>2488226.5103925988</v>
      </c>
      <c r="AA14" s="134">
        <f t="shared" si="4"/>
        <v>151.04877741714313</v>
      </c>
    </row>
    <row r="15" spans="1:31" s="119" customFormat="1" ht="15" x14ac:dyDescent="0.2">
      <c r="A15" s="118">
        <v>46</v>
      </c>
      <c r="B15" s="118" t="s">
        <v>15</v>
      </c>
      <c r="C15" s="118">
        <v>10</v>
      </c>
      <c r="D15" s="118">
        <v>1341</v>
      </c>
      <c r="E15" s="118">
        <v>3764327.2830042252</v>
      </c>
      <c r="F15" s="118">
        <v>1524898.0503959635</v>
      </c>
      <c r="G15" s="118">
        <v>558186</v>
      </c>
      <c r="H15" s="118">
        <v>505937.38130062964</v>
      </c>
      <c r="I15" s="118">
        <v>1086001.4055628912</v>
      </c>
      <c r="J15" s="118">
        <v>300546.13706906768</v>
      </c>
      <c r="K15" s="118">
        <v>376509.2546730357</v>
      </c>
      <c r="L15" s="118">
        <v>-336729</v>
      </c>
      <c r="M15" s="118">
        <v>85906.53</v>
      </c>
      <c r="N15" s="118">
        <v>10569.701297756899</v>
      </c>
      <c r="O15" s="118">
        <v>-49778.937575483294</v>
      </c>
      <c r="P15" s="136">
        <f t="shared" si="5"/>
        <v>297719.23971963627</v>
      </c>
      <c r="Q15" s="136">
        <f t="shared" si="6"/>
        <v>222.01285586848343</v>
      </c>
      <c r="R15" s="118">
        <v>10502162.299999999</v>
      </c>
      <c r="S15" s="118">
        <v>3654779.01</v>
      </c>
      <c r="T15" s="118">
        <v>760404.0662837713</v>
      </c>
      <c r="U15" s="118">
        <v>5378947.5417952109</v>
      </c>
      <c r="V15" s="118">
        <v>1002361.9814681885</v>
      </c>
      <c r="W15" s="118">
        <v>307363.53000000003</v>
      </c>
      <c r="X15" s="160">
        <f t="shared" si="7"/>
        <v>601693.82954717055</v>
      </c>
      <c r="Y15" s="160">
        <f t="shared" si="3"/>
        <v>448.69040234688333</v>
      </c>
      <c r="Z15" s="134">
        <f t="shared" si="8"/>
        <v>-303974.58982753428</v>
      </c>
      <c r="AA15" s="134">
        <f t="shared" si="4"/>
        <v>-226.6775464783999</v>
      </c>
    </row>
    <row r="16" spans="1:31" s="119" customFormat="1" ht="15" x14ac:dyDescent="0.2">
      <c r="A16" s="118">
        <v>47</v>
      </c>
      <c r="B16" s="118" t="s">
        <v>16</v>
      </c>
      <c r="C16" s="118">
        <v>19</v>
      </c>
      <c r="D16" s="118">
        <v>1811</v>
      </c>
      <c r="E16" s="118">
        <v>7494009.6134441085</v>
      </c>
      <c r="F16" s="118">
        <v>2377351.1207037</v>
      </c>
      <c r="G16" s="118">
        <v>885313</v>
      </c>
      <c r="H16" s="118">
        <v>551744.25797080505</v>
      </c>
      <c r="I16" s="118">
        <v>2766703.5280555827</v>
      </c>
      <c r="J16" s="118">
        <v>386736.84316276363</v>
      </c>
      <c r="K16" s="118">
        <v>-115008.10046799151</v>
      </c>
      <c r="L16" s="118">
        <v>-86561</v>
      </c>
      <c r="M16" s="118">
        <v>2233580.02</v>
      </c>
      <c r="N16" s="118">
        <v>15721.913614469073</v>
      </c>
      <c r="O16" s="118">
        <v>-67225.694220134421</v>
      </c>
      <c r="P16" s="136">
        <f t="shared" si="5"/>
        <v>1454346.275375085</v>
      </c>
      <c r="Q16" s="136">
        <f t="shared" si="6"/>
        <v>803.0625485229624</v>
      </c>
      <c r="R16" s="118">
        <v>17393193.84</v>
      </c>
      <c r="S16" s="118">
        <v>5646444.8899999997</v>
      </c>
      <c r="T16" s="118">
        <v>829250.96857811406</v>
      </c>
      <c r="U16" s="118">
        <v>8660525.5418423675</v>
      </c>
      <c r="V16" s="118">
        <v>1289819.6336833797</v>
      </c>
      <c r="W16" s="118">
        <v>3032332.02</v>
      </c>
      <c r="X16" s="160">
        <f t="shared" si="7"/>
        <v>2065179.2141038626</v>
      </c>
      <c r="Y16" s="160">
        <f t="shared" si="3"/>
        <v>1140.352961956854</v>
      </c>
      <c r="Z16" s="134">
        <f t="shared" si="8"/>
        <v>-610832.93872877769</v>
      </c>
      <c r="AA16" s="134">
        <f t="shared" si="4"/>
        <v>-337.29041343389162</v>
      </c>
    </row>
    <row r="17" spans="1:27" s="119" customFormat="1" ht="15" x14ac:dyDescent="0.2">
      <c r="A17" s="118">
        <v>49</v>
      </c>
      <c r="B17" s="118" t="s">
        <v>17</v>
      </c>
      <c r="C17" s="118">
        <v>33</v>
      </c>
      <c r="D17" s="118">
        <v>305274</v>
      </c>
      <c r="E17" s="118">
        <v>955868306.16315985</v>
      </c>
      <c r="F17" s="118">
        <v>443896743.14886111</v>
      </c>
      <c r="G17" s="118">
        <v>140504729</v>
      </c>
      <c r="H17" s="118">
        <v>134375022.35271186</v>
      </c>
      <c r="I17" s="118">
        <v>201590315.59047353</v>
      </c>
      <c r="J17" s="118">
        <v>29327458.985829175</v>
      </c>
      <c r="K17" s="118">
        <v>116275935.53924349</v>
      </c>
      <c r="L17" s="118">
        <v>1373865</v>
      </c>
      <c r="M17" s="118">
        <v>-16108172.289999999</v>
      </c>
      <c r="N17" s="118">
        <v>4951286.6600609599</v>
      </c>
      <c r="O17" s="118">
        <v>-11332002.527530268</v>
      </c>
      <c r="P17" s="136">
        <f t="shared" si="5"/>
        <v>88986875.296490192</v>
      </c>
      <c r="Q17" s="136">
        <f t="shared" si="6"/>
        <v>291.49837620134764</v>
      </c>
      <c r="R17" s="118">
        <v>1848326985.8799999</v>
      </c>
      <c r="S17" s="118">
        <v>1493238656.3499999</v>
      </c>
      <c r="T17" s="118">
        <v>201960480.41963771</v>
      </c>
      <c r="U17" s="118">
        <v>68242353.171724796</v>
      </c>
      <c r="V17" s="118">
        <v>97811038.88787359</v>
      </c>
      <c r="W17" s="118">
        <v>125770421.71000001</v>
      </c>
      <c r="X17" s="160">
        <f t="shared" si="7"/>
        <v>138695964.65923619</v>
      </c>
      <c r="Y17" s="160">
        <f t="shared" si="3"/>
        <v>454.33271310113599</v>
      </c>
      <c r="Z17" s="134">
        <f t="shared" si="8"/>
        <v>-49709089.362746</v>
      </c>
      <c r="AA17" s="134">
        <f t="shared" si="4"/>
        <v>-162.83433689978838</v>
      </c>
    </row>
    <row r="18" spans="1:27" s="119" customFormat="1" ht="15" x14ac:dyDescent="0.2">
      <c r="A18" s="118">
        <v>50</v>
      </c>
      <c r="B18" s="118" t="s">
        <v>18</v>
      </c>
      <c r="C18" s="118">
        <v>4</v>
      </c>
      <c r="D18" s="118">
        <v>11276</v>
      </c>
      <c r="E18" s="118">
        <v>29893389.072712012</v>
      </c>
      <c r="F18" s="118">
        <v>17097331.948458347</v>
      </c>
      <c r="G18" s="118">
        <v>3237628</v>
      </c>
      <c r="H18" s="118">
        <v>2171675.6209267597</v>
      </c>
      <c r="I18" s="118">
        <v>5658653.5395459738</v>
      </c>
      <c r="J18" s="118">
        <v>2047598.9509427883</v>
      </c>
      <c r="K18" s="118">
        <v>-834118.71520882333</v>
      </c>
      <c r="L18" s="118">
        <v>-1334392</v>
      </c>
      <c r="M18" s="118">
        <v>32291.87</v>
      </c>
      <c r="N18" s="118">
        <v>113827.29070506011</v>
      </c>
      <c r="O18" s="118">
        <v>-418573.67643635324</v>
      </c>
      <c r="P18" s="136">
        <f t="shared" si="5"/>
        <v>-2121466.2437782623</v>
      </c>
      <c r="Q18" s="136">
        <f t="shared" si="6"/>
        <v>-188.13996486149895</v>
      </c>
      <c r="R18" s="118">
        <v>78453677.849999994</v>
      </c>
      <c r="S18" s="118">
        <v>41682592.359999999</v>
      </c>
      <c r="T18" s="118">
        <v>3263946.1855866099</v>
      </c>
      <c r="U18" s="118">
        <v>22011237.615159743</v>
      </c>
      <c r="V18" s="118">
        <v>6829019.20395514</v>
      </c>
      <c r="W18" s="118">
        <v>1935527.87</v>
      </c>
      <c r="X18" s="160">
        <f t="shared" si="7"/>
        <v>-2731354.6152984947</v>
      </c>
      <c r="Y18" s="160">
        <f t="shared" si="3"/>
        <v>-242.22726279695766</v>
      </c>
      <c r="Z18" s="134">
        <f t="shared" si="8"/>
        <v>609888.37152023241</v>
      </c>
      <c r="AA18" s="134">
        <f t="shared" si="4"/>
        <v>54.087297935458707</v>
      </c>
    </row>
    <row r="19" spans="1:27" s="119" customFormat="1" ht="15" x14ac:dyDescent="0.2">
      <c r="A19" s="118">
        <v>51</v>
      </c>
      <c r="B19" s="118" t="s">
        <v>19</v>
      </c>
      <c r="C19" s="118">
        <v>4</v>
      </c>
      <c r="D19" s="118">
        <v>9211</v>
      </c>
      <c r="E19" s="118">
        <v>30574172.322519779</v>
      </c>
      <c r="F19" s="118">
        <v>9591280.5108268857</v>
      </c>
      <c r="G19" s="118">
        <v>24629239</v>
      </c>
      <c r="H19" s="118">
        <v>1982283.9643210864</v>
      </c>
      <c r="I19" s="118">
        <v>3619217.8778597903</v>
      </c>
      <c r="J19" s="118">
        <v>1747238.2124922844</v>
      </c>
      <c r="K19" s="118">
        <v>-4142238.8185494659</v>
      </c>
      <c r="L19" s="118">
        <v>-971299</v>
      </c>
      <c r="M19" s="118">
        <v>-48731.92</v>
      </c>
      <c r="N19" s="118">
        <v>101390.14459007535</v>
      </c>
      <c r="O19" s="118">
        <v>-341919.30947634351</v>
      </c>
      <c r="P19" s="136">
        <f t="shared" si="5"/>
        <v>5592288.3395445272</v>
      </c>
      <c r="Q19" s="136">
        <f t="shared" si="6"/>
        <v>607.13151010145771</v>
      </c>
      <c r="R19" s="118">
        <v>72254659.63000001</v>
      </c>
      <c r="S19" s="118">
        <v>31466185.039999999</v>
      </c>
      <c r="T19" s="118">
        <v>2979298.4825673685</v>
      </c>
      <c r="U19" s="118">
        <v>9331531.4070571288</v>
      </c>
      <c r="V19" s="118">
        <v>5827275.55193373</v>
      </c>
      <c r="W19" s="118">
        <v>23609208.079999998</v>
      </c>
      <c r="X19" s="160">
        <f t="shared" si="7"/>
        <v>958838.93155820668</v>
      </c>
      <c r="Y19" s="160">
        <f t="shared" si="3"/>
        <v>104.09715900099953</v>
      </c>
      <c r="Z19" s="134">
        <f t="shared" si="8"/>
        <v>4633449.4079863206</v>
      </c>
      <c r="AA19" s="134">
        <f t="shared" si="4"/>
        <v>503.0343511004582</v>
      </c>
    </row>
    <row r="20" spans="1:27" s="119" customFormat="1" ht="15" x14ac:dyDescent="0.2">
      <c r="A20" s="118">
        <v>52</v>
      </c>
      <c r="B20" s="118" t="s">
        <v>20</v>
      </c>
      <c r="C20" s="118">
        <v>14</v>
      </c>
      <c r="D20" s="118">
        <v>2346</v>
      </c>
      <c r="E20" s="118">
        <v>7584659.3328273613</v>
      </c>
      <c r="F20" s="118">
        <v>3382517.4974946557</v>
      </c>
      <c r="G20" s="118">
        <v>792746</v>
      </c>
      <c r="H20" s="118">
        <v>616505.54909674171</v>
      </c>
      <c r="I20" s="118">
        <v>2025624.5865524355</v>
      </c>
      <c r="J20" s="118">
        <v>545732.37184325233</v>
      </c>
      <c r="K20" s="118">
        <v>481291.99040129193</v>
      </c>
      <c r="L20" s="118">
        <v>89163</v>
      </c>
      <c r="M20" s="118">
        <v>-159247.24</v>
      </c>
      <c r="N20" s="118">
        <v>18958.748703053232</v>
      </c>
      <c r="O20" s="118">
        <v>-87085.300187981964</v>
      </c>
      <c r="P20" s="136">
        <f t="shared" si="5"/>
        <v>121547.87107608747</v>
      </c>
      <c r="Q20" s="136">
        <f t="shared" si="6"/>
        <v>51.810686733200114</v>
      </c>
      <c r="R20" s="118">
        <v>18661889.539999999</v>
      </c>
      <c r="S20" s="118">
        <v>7349215.2300000004</v>
      </c>
      <c r="T20" s="118">
        <v>926584.09824832727</v>
      </c>
      <c r="U20" s="118">
        <v>8176930.3209515754</v>
      </c>
      <c r="V20" s="118">
        <v>1820091.2077150643</v>
      </c>
      <c r="W20" s="118">
        <v>722661.76</v>
      </c>
      <c r="X20" s="160">
        <f t="shared" si="7"/>
        <v>333593.07691496983</v>
      </c>
      <c r="Y20" s="160">
        <f t="shared" si="3"/>
        <v>142.19653747441168</v>
      </c>
      <c r="Z20" s="134">
        <f t="shared" si="8"/>
        <v>-212045.20583888236</v>
      </c>
      <c r="AA20" s="134">
        <f t="shared" si="4"/>
        <v>-90.385850741211584</v>
      </c>
    </row>
    <row r="21" spans="1:27" s="119" customFormat="1" ht="15" x14ac:dyDescent="0.2">
      <c r="A21" s="118">
        <v>61</v>
      </c>
      <c r="B21" s="118" t="s">
        <v>21</v>
      </c>
      <c r="C21" s="118">
        <v>5</v>
      </c>
      <c r="D21" s="118">
        <v>16459</v>
      </c>
      <c r="E21" s="118">
        <v>39464045.470363081</v>
      </c>
      <c r="F21" s="118">
        <v>21749458.110843454</v>
      </c>
      <c r="G21" s="118">
        <v>5195741</v>
      </c>
      <c r="H21" s="118">
        <v>4114887.0230171545</v>
      </c>
      <c r="I21" s="118">
        <v>4771253.3414778411</v>
      </c>
      <c r="J21" s="118">
        <v>2928809.5708765574</v>
      </c>
      <c r="K21" s="118">
        <v>691922.81145512301</v>
      </c>
      <c r="L21" s="118">
        <v>924358</v>
      </c>
      <c r="M21" s="118">
        <v>-277603.05</v>
      </c>
      <c r="N21" s="118">
        <v>156169.78300939046</v>
      </c>
      <c r="O21" s="118">
        <v>-610970.56939215481</v>
      </c>
      <c r="P21" s="136">
        <f t="shared" si="5"/>
        <v>179980.5509242788</v>
      </c>
      <c r="Q21" s="136">
        <f t="shared" si="6"/>
        <v>10.935084204646625</v>
      </c>
      <c r="R21" s="118">
        <v>114597861.22999999</v>
      </c>
      <c r="S21" s="118">
        <v>54909111.609999999</v>
      </c>
      <c r="T21" s="118">
        <v>6184521.8248605235</v>
      </c>
      <c r="U21" s="118">
        <v>39560391.261655383</v>
      </c>
      <c r="V21" s="118">
        <v>9767975.7039504685</v>
      </c>
      <c r="W21" s="118">
        <v>5842495.9500000002</v>
      </c>
      <c r="X21" s="160">
        <f t="shared" si="7"/>
        <v>1666635.1204663813</v>
      </c>
      <c r="Y21" s="160">
        <f t="shared" si="3"/>
        <v>101.25980439069089</v>
      </c>
      <c r="Z21" s="134">
        <f t="shared" si="8"/>
        <v>-1486654.5695421025</v>
      </c>
      <c r="AA21" s="134">
        <f t="shared" si="4"/>
        <v>-90.32472018604426</v>
      </c>
    </row>
    <row r="22" spans="1:27" s="119" customFormat="1" ht="15" x14ac:dyDescent="0.2">
      <c r="A22" s="118">
        <v>69</v>
      </c>
      <c r="B22" s="118" t="s">
        <v>22</v>
      </c>
      <c r="C22" s="118">
        <v>17</v>
      </c>
      <c r="D22" s="118">
        <v>6687</v>
      </c>
      <c r="E22" s="118">
        <v>20423417.594432063</v>
      </c>
      <c r="F22" s="118">
        <v>9989004.3434727453</v>
      </c>
      <c r="G22" s="118">
        <v>2877677</v>
      </c>
      <c r="H22" s="118">
        <v>1268267.6809326678</v>
      </c>
      <c r="I22" s="118">
        <v>7645672.4368340746</v>
      </c>
      <c r="J22" s="118">
        <v>1332954.2240305352</v>
      </c>
      <c r="K22" s="118">
        <v>-1776435.8475290753</v>
      </c>
      <c r="L22" s="118">
        <v>838447</v>
      </c>
      <c r="M22" s="118">
        <v>-1299610.06</v>
      </c>
      <c r="N22" s="118">
        <v>55235.016190585775</v>
      </c>
      <c r="O22" s="118">
        <v>-248226.51421868516</v>
      </c>
      <c r="P22" s="136">
        <f t="shared" si="5"/>
        <v>259567.68528078496</v>
      </c>
      <c r="Q22" s="136">
        <f t="shared" si="6"/>
        <v>38.816761669027208</v>
      </c>
      <c r="R22" s="118">
        <v>54188859.942919992</v>
      </c>
      <c r="S22" s="118">
        <v>21811209.18</v>
      </c>
      <c r="T22" s="118">
        <v>1906157.6988084475</v>
      </c>
      <c r="U22" s="118">
        <v>21932003.561005007</v>
      </c>
      <c r="V22" s="118">
        <v>4445582.4660910312</v>
      </c>
      <c r="W22" s="118">
        <v>2416513.94</v>
      </c>
      <c r="X22" s="160">
        <f t="shared" si="7"/>
        <v>-1677393.097015515</v>
      </c>
      <c r="Y22" s="160">
        <f t="shared" si="3"/>
        <v>-250.84389068573574</v>
      </c>
      <c r="Z22" s="134">
        <f t="shared" si="8"/>
        <v>1936960.7822962999</v>
      </c>
      <c r="AA22" s="134">
        <f t="shared" si="4"/>
        <v>289.66065235476299</v>
      </c>
    </row>
    <row r="23" spans="1:27" s="119" customFormat="1" ht="15" x14ac:dyDescent="0.2">
      <c r="A23" s="118">
        <v>71</v>
      </c>
      <c r="B23" s="118" t="s">
        <v>23</v>
      </c>
      <c r="C23" s="118">
        <v>17</v>
      </c>
      <c r="D23" s="118">
        <v>6591</v>
      </c>
      <c r="E23" s="118">
        <v>21751379.098100677</v>
      </c>
      <c r="F23" s="118">
        <v>8822300.4414795451</v>
      </c>
      <c r="G23" s="118">
        <v>1718073</v>
      </c>
      <c r="H23" s="118">
        <v>1181828.7961761949</v>
      </c>
      <c r="I23" s="118">
        <v>8691965.3808050454</v>
      </c>
      <c r="J23" s="118">
        <v>1309081.9202592717</v>
      </c>
      <c r="K23" s="118">
        <v>-284095.75831780094</v>
      </c>
      <c r="L23" s="118">
        <v>475944</v>
      </c>
      <c r="M23" s="118">
        <v>-636735.15</v>
      </c>
      <c r="N23" s="118">
        <v>51275.914019398959</v>
      </c>
      <c r="O23" s="118">
        <v>-244662.92137211814</v>
      </c>
      <c r="P23" s="136">
        <f t="shared" si="5"/>
        <v>-666403.47505114228</v>
      </c>
      <c r="Q23" s="136">
        <f t="shared" si="6"/>
        <v>-101.10809817192266</v>
      </c>
      <c r="R23" s="118">
        <v>52730407.51224</v>
      </c>
      <c r="S23" s="118">
        <v>19794873.289999999</v>
      </c>
      <c r="T23" s="118">
        <v>1776243.6393660509</v>
      </c>
      <c r="U23" s="118">
        <v>23701585.89712885</v>
      </c>
      <c r="V23" s="118">
        <v>4365965.1070268713</v>
      </c>
      <c r="W23" s="118">
        <v>1557281.85</v>
      </c>
      <c r="X23" s="160">
        <f t="shared" si="7"/>
        <v>-1534457.7287182212</v>
      </c>
      <c r="Y23" s="160">
        <f t="shared" si="3"/>
        <v>-232.81106489428331</v>
      </c>
      <c r="Z23" s="134">
        <f t="shared" si="8"/>
        <v>868054.25366707891</v>
      </c>
      <c r="AA23" s="134">
        <f t="shared" si="4"/>
        <v>131.70296672236063</v>
      </c>
    </row>
    <row r="24" spans="1:27" s="119" customFormat="1" ht="15" x14ac:dyDescent="0.2">
      <c r="A24" s="118">
        <v>72</v>
      </c>
      <c r="B24" s="118" t="s">
        <v>24</v>
      </c>
      <c r="C24" s="118">
        <v>17</v>
      </c>
      <c r="D24" s="118">
        <v>960</v>
      </c>
      <c r="E24" s="118">
        <v>2950464.3673720472</v>
      </c>
      <c r="F24" s="118">
        <v>1355385.1912499869</v>
      </c>
      <c r="G24" s="118">
        <v>353070</v>
      </c>
      <c r="H24" s="118">
        <v>105957.52263770993</v>
      </c>
      <c r="I24" s="118">
        <v>1554014.8738862311</v>
      </c>
      <c r="J24" s="118">
        <v>167654.63214319746</v>
      </c>
      <c r="K24" s="118">
        <v>-171020.21770041148</v>
      </c>
      <c r="L24" s="118">
        <v>-235405</v>
      </c>
      <c r="M24" s="118">
        <v>-9951.85</v>
      </c>
      <c r="N24" s="118">
        <v>9656.7853304907439</v>
      </c>
      <c r="O24" s="118">
        <v>-35635.928465670368</v>
      </c>
      <c r="P24" s="136">
        <f t="shared" si="5"/>
        <v>143261.64170948695</v>
      </c>
      <c r="Q24" s="136">
        <f t="shared" si="6"/>
        <v>149.23087678071559</v>
      </c>
      <c r="R24" s="118">
        <v>7920390.1720399996</v>
      </c>
      <c r="S24" s="118">
        <v>3480501.89</v>
      </c>
      <c r="T24" s="118">
        <v>159249.91118385355</v>
      </c>
      <c r="U24" s="118">
        <v>3671169.3484625835</v>
      </c>
      <c r="V24" s="118">
        <v>559150.85422893451</v>
      </c>
      <c r="W24" s="118">
        <v>107713.15</v>
      </c>
      <c r="X24" s="160">
        <f t="shared" si="7"/>
        <v>57394.981835371815</v>
      </c>
      <c r="Y24" s="160">
        <f t="shared" si="3"/>
        <v>59.786439411845642</v>
      </c>
      <c r="Z24" s="134">
        <f t="shared" si="8"/>
        <v>85866.659874115139</v>
      </c>
      <c r="AA24" s="134">
        <f t="shared" si="4"/>
        <v>89.444437368869941</v>
      </c>
    </row>
    <row r="25" spans="1:27" s="119" customFormat="1" ht="15" x14ac:dyDescent="0.2">
      <c r="A25" s="118">
        <v>74</v>
      </c>
      <c r="B25" s="118" t="s">
        <v>25</v>
      </c>
      <c r="C25" s="118">
        <v>16</v>
      </c>
      <c r="D25" s="118">
        <v>1052</v>
      </c>
      <c r="E25" s="118">
        <v>3068507.8788829083</v>
      </c>
      <c r="F25" s="118">
        <v>1596244.972494069</v>
      </c>
      <c r="G25" s="118">
        <v>407727</v>
      </c>
      <c r="H25" s="118">
        <v>339187.2150134304</v>
      </c>
      <c r="I25" s="118">
        <v>988516.01703034877</v>
      </c>
      <c r="J25" s="118">
        <v>265714.88882086927</v>
      </c>
      <c r="K25" s="118">
        <v>206120.04298382005</v>
      </c>
      <c r="L25" s="118">
        <v>-308048</v>
      </c>
      <c r="M25" s="118">
        <v>67561.75</v>
      </c>
      <c r="N25" s="118">
        <v>8280.3804170205476</v>
      </c>
      <c r="O25" s="118">
        <v>-39051.03827696378</v>
      </c>
      <c r="P25" s="136">
        <f t="shared" si="5"/>
        <v>463745.34959968599</v>
      </c>
      <c r="Q25" s="136">
        <f t="shared" si="6"/>
        <v>440.82257566510077</v>
      </c>
      <c r="R25" s="118">
        <v>8608955.0800000001</v>
      </c>
      <c r="S25" s="118">
        <v>3293562.47</v>
      </c>
      <c r="T25" s="118">
        <v>509784.90143030824</v>
      </c>
      <c r="U25" s="118">
        <v>4293252.6927847341</v>
      </c>
      <c r="V25" s="118">
        <v>886195.06163500762</v>
      </c>
      <c r="W25" s="118">
        <v>167240.75</v>
      </c>
      <c r="X25" s="160">
        <f t="shared" si="7"/>
        <v>541080.7958500497</v>
      </c>
      <c r="Y25" s="160">
        <f t="shared" si="3"/>
        <v>514.33535727191031</v>
      </c>
      <c r="Z25" s="134">
        <f t="shared" si="8"/>
        <v>-77335.446250363719</v>
      </c>
      <c r="AA25" s="134">
        <f t="shared" si="4"/>
        <v>-73.512781606809625</v>
      </c>
    </row>
    <row r="26" spans="1:27" s="119" customFormat="1" ht="15" x14ac:dyDescent="0.2">
      <c r="A26" s="118">
        <v>75</v>
      </c>
      <c r="B26" s="118" t="s">
        <v>26</v>
      </c>
      <c r="C26" s="118">
        <v>8</v>
      </c>
      <c r="D26" s="118">
        <v>19549</v>
      </c>
      <c r="E26" s="118">
        <v>47405746.379048824</v>
      </c>
      <c r="F26" s="118">
        <v>30880957.129653025</v>
      </c>
      <c r="G26" s="118">
        <v>7233074</v>
      </c>
      <c r="H26" s="118">
        <v>13258873.149508111</v>
      </c>
      <c r="I26" s="118">
        <v>1665398.683450778</v>
      </c>
      <c r="J26" s="118">
        <v>3214723.7788081961</v>
      </c>
      <c r="K26" s="118">
        <v>-3959746.6185287535</v>
      </c>
      <c r="L26" s="118">
        <v>-1695569</v>
      </c>
      <c r="M26" s="118">
        <v>589959.04</v>
      </c>
      <c r="N26" s="118">
        <v>230372.27627192769</v>
      </c>
      <c r="O26" s="118">
        <v>-725673.71414103126</v>
      </c>
      <c r="P26" s="136">
        <f t="shared" si="5"/>
        <v>3286622.3459734246</v>
      </c>
      <c r="Q26" s="136">
        <f t="shared" si="6"/>
        <v>168.12227459069132</v>
      </c>
      <c r="R26" s="118">
        <v>144620767.09999999</v>
      </c>
      <c r="S26" s="118">
        <v>76180370.680000007</v>
      </c>
      <c r="T26" s="118">
        <v>19927588.010105629</v>
      </c>
      <c r="U26" s="118">
        <v>33882321.733184412</v>
      </c>
      <c r="V26" s="118">
        <v>10721538.22445761</v>
      </c>
      <c r="W26" s="118">
        <v>6127464.04</v>
      </c>
      <c r="X26" s="160">
        <f t="shared" si="7"/>
        <v>2218515.5877476633</v>
      </c>
      <c r="Y26" s="160">
        <f t="shared" si="3"/>
        <v>113.4848630491413</v>
      </c>
      <c r="Z26" s="134">
        <f t="shared" si="8"/>
        <v>1068106.7582257614</v>
      </c>
      <c r="AA26" s="134">
        <f t="shared" si="4"/>
        <v>54.637411541550023</v>
      </c>
    </row>
    <row r="27" spans="1:27" s="119" customFormat="1" ht="15" x14ac:dyDescent="0.2">
      <c r="A27" s="118">
        <v>77</v>
      </c>
      <c r="B27" s="118" t="s">
        <v>27</v>
      </c>
      <c r="C27" s="118">
        <v>13</v>
      </c>
      <c r="D27" s="118">
        <v>4601</v>
      </c>
      <c r="E27" s="118">
        <v>12652646.712705262</v>
      </c>
      <c r="F27" s="118">
        <v>6141497.7954049027</v>
      </c>
      <c r="G27" s="118">
        <v>1460109</v>
      </c>
      <c r="H27" s="118">
        <v>867581.19274039508</v>
      </c>
      <c r="I27" s="118">
        <v>3433459.5079760635</v>
      </c>
      <c r="J27" s="118">
        <v>1053624.9341831249</v>
      </c>
      <c r="K27" s="118">
        <v>-432745.78120325127</v>
      </c>
      <c r="L27" s="118">
        <v>250012</v>
      </c>
      <c r="M27" s="118">
        <v>184929.96</v>
      </c>
      <c r="N27" s="118">
        <v>36102.848103940632</v>
      </c>
      <c r="O27" s="118">
        <v>-170792.61132348893</v>
      </c>
      <c r="P27" s="136">
        <f t="shared" si="5"/>
        <v>171132.13317642547</v>
      </c>
      <c r="Q27" s="136">
        <f t="shared" si="6"/>
        <v>37.194551874902295</v>
      </c>
      <c r="R27" s="118">
        <v>37047497.710000001</v>
      </c>
      <c r="S27" s="118">
        <v>13849336.35</v>
      </c>
      <c r="T27" s="118">
        <v>1303940.701508522</v>
      </c>
      <c r="U27" s="118">
        <v>16348620.786406167</v>
      </c>
      <c r="V27" s="118">
        <v>3513981.5372485863</v>
      </c>
      <c r="W27" s="118">
        <v>1895050.96</v>
      </c>
      <c r="X27" s="160">
        <f t="shared" si="7"/>
        <v>-136567.37483672053</v>
      </c>
      <c r="Y27" s="160">
        <f t="shared" si="3"/>
        <v>-29.682107115131608</v>
      </c>
      <c r="Z27" s="134">
        <f t="shared" si="8"/>
        <v>307699.508013146</v>
      </c>
      <c r="AA27" s="134">
        <f t="shared" si="4"/>
        <v>66.876658990033903</v>
      </c>
    </row>
    <row r="28" spans="1:27" s="119" customFormat="1" ht="15" x14ac:dyDescent="0.2">
      <c r="A28" s="118">
        <v>78</v>
      </c>
      <c r="B28" s="118" t="s">
        <v>28</v>
      </c>
      <c r="C28" s="118">
        <v>33</v>
      </c>
      <c r="D28" s="118">
        <v>7832</v>
      </c>
      <c r="E28" s="118">
        <v>20302197.531363145</v>
      </c>
      <c r="F28" s="118">
        <v>14863415.164529681</v>
      </c>
      <c r="G28" s="118">
        <v>2933884</v>
      </c>
      <c r="H28" s="118">
        <v>3414000.366366616</v>
      </c>
      <c r="I28" s="118">
        <v>1315750.2727497728</v>
      </c>
      <c r="J28" s="118">
        <v>1217291.2210451504</v>
      </c>
      <c r="K28" s="118">
        <v>-2190602.3590630251</v>
      </c>
      <c r="L28" s="118">
        <v>-539833</v>
      </c>
      <c r="M28" s="118">
        <v>1999382.74</v>
      </c>
      <c r="N28" s="118">
        <v>97539.561771371402</v>
      </c>
      <c r="O28" s="118">
        <v>-290729.78306576074</v>
      </c>
      <c r="P28" s="136">
        <f t="shared" si="5"/>
        <v>2517900.6529706605</v>
      </c>
      <c r="Q28" s="136">
        <f t="shared" si="6"/>
        <v>321.48884741709151</v>
      </c>
      <c r="R28" s="118">
        <v>59114809.57</v>
      </c>
      <c r="S28" s="118">
        <v>35149592.780000001</v>
      </c>
      <c r="T28" s="118">
        <v>5131114.7846068898</v>
      </c>
      <c r="U28" s="118">
        <v>12082867.541490532</v>
      </c>
      <c r="V28" s="118">
        <v>4059830.720999233</v>
      </c>
      <c r="W28" s="118">
        <v>4393433.74</v>
      </c>
      <c r="X28" s="160">
        <f t="shared" si="7"/>
        <v>1702029.9970966578</v>
      </c>
      <c r="Y28" s="160">
        <f t="shared" si="3"/>
        <v>217.31741535963454</v>
      </c>
      <c r="Z28" s="134">
        <f t="shared" si="8"/>
        <v>815870.65587400272</v>
      </c>
      <c r="AA28" s="134">
        <f t="shared" si="4"/>
        <v>104.17143205745694</v>
      </c>
    </row>
    <row r="29" spans="1:27" s="119" customFormat="1" ht="15" x14ac:dyDescent="0.2">
      <c r="A29" s="118">
        <v>79</v>
      </c>
      <c r="B29" s="118" t="s">
        <v>29</v>
      </c>
      <c r="C29" s="118">
        <v>4</v>
      </c>
      <c r="D29" s="118">
        <v>6753</v>
      </c>
      <c r="E29" s="118">
        <v>17960995.860309996</v>
      </c>
      <c r="F29" s="118">
        <v>11049078.909108041</v>
      </c>
      <c r="G29" s="118">
        <v>3024426</v>
      </c>
      <c r="H29" s="118">
        <v>7354472.4981073551</v>
      </c>
      <c r="I29" s="118">
        <v>185103.93618648016</v>
      </c>
      <c r="J29" s="118">
        <v>1082533.9452818162</v>
      </c>
      <c r="K29" s="118">
        <v>-999736.01063515304</v>
      </c>
      <c r="L29" s="118">
        <v>-419925</v>
      </c>
      <c r="M29" s="118">
        <v>47892.6</v>
      </c>
      <c r="N29" s="118">
        <v>84119.341024176872</v>
      </c>
      <c r="O29" s="118">
        <v>-250676.48430070002</v>
      </c>
      <c r="P29" s="136">
        <f t="shared" si="5"/>
        <v>3196293.8744620197</v>
      </c>
      <c r="Q29" s="136">
        <f t="shared" si="6"/>
        <v>473.31465636932023</v>
      </c>
      <c r="R29" s="118">
        <v>51853723.009999998</v>
      </c>
      <c r="S29" s="118">
        <v>26325970.5</v>
      </c>
      <c r="T29" s="118">
        <v>11053495.834705975</v>
      </c>
      <c r="U29" s="118">
        <v>10456594.554617725</v>
      </c>
      <c r="V29" s="118">
        <v>3610396.9958858434</v>
      </c>
      <c r="W29" s="118">
        <v>2652393.6</v>
      </c>
      <c r="X29" s="160">
        <f t="shared" si="7"/>
        <v>2245128.4752095491</v>
      </c>
      <c r="Y29" s="160">
        <f t="shared" si="3"/>
        <v>332.46386423953044</v>
      </c>
      <c r="Z29" s="134">
        <f t="shared" si="8"/>
        <v>951165.39925247058</v>
      </c>
      <c r="AA29" s="134">
        <f t="shared" si="4"/>
        <v>140.85079212978982</v>
      </c>
    </row>
    <row r="30" spans="1:27" s="119" customFormat="1" ht="15" x14ac:dyDescent="0.2">
      <c r="A30" s="118">
        <v>81</v>
      </c>
      <c r="B30" s="118" t="s">
        <v>30</v>
      </c>
      <c r="C30" s="118">
        <v>7</v>
      </c>
      <c r="D30" s="118">
        <v>2574</v>
      </c>
      <c r="E30" s="118">
        <v>7096591.7356884982</v>
      </c>
      <c r="F30" s="118">
        <v>3270119.9472211893</v>
      </c>
      <c r="G30" s="118">
        <v>1409638</v>
      </c>
      <c r="H30" s="118">
        <v>1093101.6919756259</v>
      </c>
      <c r="I30" s="118">
        <v>233124.38619369062</v>
      </c>
      <c r="J30" s="118">
        <v>634174.49522120482</v>
      </c>
      <c r="K30" s="118">
        <v>-117748.41246939939</v>
      </c>
      <c r="L30" s="118">
        <v>-671936</v>
      </c>
      <c r="M30" s="118">
        <v>93694.97</v>
      </c>
      <c r="N30" s="118">
        <v>21883.488376716978</v>
      </c>
      <c r="O30" s="118">
        <v>-95548.833198578679</v>
      </c>
      <c r="P30" s="136">
        <f t="shared" si="5"/>
        <v>-1226088.0023680478</v>
      </c>
      <c r="Q30" s="136">
        <f t="shared" si="6"/>
        <v>-476.33566525565186</v>
      </c>
      <c r="R30" s="118">
        <v>21779485.352361001</v>
      </c>
      <c r="S30" s="118">
        <v>7656881.0800000001</v>
      </c>
      <c r="T30" s="118">
        <v>1642889.1424050445</v>
      </c>
      <c r="U30" s="118">
        <v>8435861.6542851869</v>
      </c>
      <c r="V30" s="118">
        <v>2115057.6408188301</v>
      </c>
      <c r="W30" s="118">
        <v>831396.97</v>
      </c>
      <c r="X30" s="160">
        <f t="shared" si="7"/>
        <v>-1097398.8648519404</v>
      </c>
      <c r="Y30" s="160">
        <f t="shared" si="3"/>
        <v>-426.33988533486416</v>
      </c>
      <c r="Z30" s="134">
        <f t="shared" si="8"/>
        <v>-128689.13751610741</v>
      </c>
      <c r="AA30" s="134">
        <f t="shared" si="4"/>
        <v>-49.995779920787648</v>
      </c>
    </row>
    <row r="31" spans="1:27" s="119" customFormat="1" ht="15" x14ac:dyDescent="0.2">
      <c r="A31" s="118">
        <v>82</v>
      </c>
      <c r="B31" s="118" t="s">
        <v>31</v>
      </c>
      <c r="C31" s="118">
        <v>5</v>
      </c>
      <c r="D31" s="118">
        <v>9359</v>
      </c>
      <c r="E31" s="118">
        <v>24418277.795846343</v>
      </c>
      <c r="F31" s="118">
        <v>15222258.488779515</v>
      </c>
      <c r="G31" s="118">
        <v>2687880</v>
      </c>
      <c r="H31" s="118">
        <v>1280370.7594982239</v>
      </c>
      <c r="I31" s="118">
        <v>5497378.0483513055</v>
      </c>
      <c r="J31" s="118">
        <v>1413509.6854242161</v>
      </c>
      <c r="K31" s="118">
        <v>747415.07508272945</v>
      </c>
      <c r="L31" s="118">
        <v>-1908600</v>
      </c>
      <c r="M31" s="118">
        <v>-11809.47</v>
      </c>
      <c r="N31" s="118">
        <v>104796.37572283775</v>
      </c>
      <c r="O31" s="118">
        <v>-347413.18178146769</v>
      </c>
      <c r="P31" s="136">
        <f t="shared" si="5"/>
        <v>267507.98523101956</v>
      </c>
      <c r="Q31" s="136">
        <f t="shared" si="6"/>
        <v>28.582966687789245</v>
      </c>
      <c r="R31" s="118">
        <v>56180493.079999998</v>
      </c>
      <c r="S31" s="118">
        <v>38218588.689999998</v>
      </c>
      <c r="T31" s="118">
        <v>1924348.3188242628</v>
      </c>
      <c r="U31" s="118">
        <v>11144046.606069174</v>
      </c>
      <c r="V31" s="118">
        <v>4714245.8157121176</v>
      </c>
      <c r="W31" s="118">
        <v>767470.53</v>
      </c>
      <c r="X31" s="160">
        <f t="shared" si="7"/>
        <v>588206.88060555607</v>
      </c>
      <c r="Y31" s="160">
        <f t="shared" si="3"/>
        <v>62.849330121333054</v>
      </c>
      <c r="Z31" s="134">
        <f t="shared" si="8"/>
        <v>-320698.89537453651</v>
      </c>
      <c r="AA31" s="134">
        <f t="shared" si="4"/>
        <v>-34.266363433543809</v>
      </c>
    </row>
    <row r="32" spans="1:27" s="119" customFormat="1" ht="15" x14ac:dyDescent="0.2">
      <c r="A32" s="118">
        <v>86</v>
      </c>
      <c r="B32" s="118" t="s">
        <v>32</v>
      </c>
      <c r="C32" s="118">
        <v>5</v>
      </c>
      <c r="D32" s="118">
        <v>8031</v>
      </c>
      <c r="E32" s="118">
        <v>20716104.307764541</v>
      </c>
      <c r="F32" s="118">
        <v>13584212.766349763</v>
      </c>
      <c r="G32" s="118">
        <v>1730767</v>
      </c>
      <c r="H32" s="118">
        <v>1043454.7113917953</v>
      </c>
      <c r="I32" s="118">
        <v>5454905.8184945025</v>
      </c>
      <c r="J32" s="118">
        <v>1430386.6615104051</v>
      </c>
      <c r="K32" s="118">
        <v>-347670.0169555468</v>
      </c>
      <c r="L32" s="118">
        <v>-1217000</v>
      </c>
      <c r="M32" s="118">
        <v>-183416.51</v>
      </c>
      <c r="N32" s="118">
        <v>84462.042629413249</v>
      </c>
      <c r="O32" s="118">
        <v>-298116.81407062366</v>
      </c>
      <c r="P32" s="136">
        <f t="shared" si="5"/>
        <v>565881.35158516467</v>
      </c>
      <c r="Q32" s="136">
        <f t="shared" si="6"/>
        <v>70.462128201365289</v>
      </c>
      <c r="R32" s="118">
        <v>51564181.010000005</v>
      </c>
      <c r="S32" s="118">
        <v>32112618.32</v>
      </c>
      <c r="T32" s="118">
        <v>1568271.8295309243</v>
      </c>
      <c r="U32" s="118">
        <v>12869453.773326267</v>
      </c>
      <c r="V32" s="118">
        <v>4770532.8116320018</v>
      </c>
      <c r="W32" s="118">
        <v>330350.49</v>
      </c>
      <c r="X32" s="160">
        <f t="shared" si="7"/>
        <v>87046.214489191771</v>
      </c>
      <c r="Y32" s="160">
        <f t="shared" si="3"/>
        <v>10.838776552009932</v>
      </c>
      <c r="Z32" s="134">
        <f t="shared" si="8"/>
        <v>478835.1370959729</v>
      </c>
      <c r="AA32" s="134">
        <f t="shared" si="4"/>
        <v>59.623351649355357</v>
      </c>
    </row>
    <row r="33" spans="1:27" s="119" customFormat="1" ht="15" x14ac:dyDescent="0.2">
      <c r="A33" s="118">
        <v>90</v>
      </c>
      <c r="B33" s="118" t="s">
        <v>33</v>
      </c>
      <c r="C33" s="118">
        <v>12</v>
      </c>
      <c r="D33" s="118">
        <v>3061</v>
      </c>
      <c r="E33" s="118">
        <v>7696315.3396007456</v>
      </c>
      <c r="F33" s="118">
        <v>3910440.674491764</v>
      </c>
      <c r="G33" s="118">
        <v>1410870</v>
      </c>
      <c r="H33" s="118">
        <v>1797326.3404997273</v>
      </c>
      <c r="I33" s="118">
        <v>1203829.411171169</v>
      </c>
      <c r="J33" s="118">
        <v>716478.9336165702</v>
      </c>
      <c r="K33" s="118">
        <v>-494618.29089009686</v>
      </c>
      <c r="L33" s="118">
        <v>-410805</v>
      </c>
      <c r="M33" s="118">
        <v>323955.65000000002</v>
      </c>
      <c r="N33" s="118">
        <v>27158.78920590596</v>
      </c>
      <c r="O33" s="118">
        <v>-113626.64274314271</v>
      </c>
      <c r="P33" s="136">
        <f t="shared" si="5"/>
        <v>674694.52575115114</v>
      </c>
      <c r="Q33" s="136">
        <f t="shared" si="6"/>
        <v>220.416375612921</v>
      </c>
      <c r="R33" s="118">
        <v>27384408.561156463</v>
      </c>
      <c r="S33" s="118">
        <v>9133024.0099999998</v>
      </c>
      <c r="T33" s="118">
        <v>2701311.1310637053</v>
      </c>
      <c r="U33" s="118">
        <v>11429024.818132937</v>
      </c>
      <c r="V33" s="118">
        <v>2389554.0650887783</v>
      </c>
      <c r="W33" s="118">
        <v>1324020.6499999999</v>
      </c>
      <c r="X33" s="160">
        <f t="shared" si="7"/>
        <v>-407473.88687104359</v>
      </c>
      <c r="Y33" s="160">
        <f t="shared" si="3"/>
        <v>-133.11789835708709</v>
      </c>
      <c r="Z33" s="134">
        <f t="shared" si="8"/>
        <v>1082168.4126221947</v>
      </c>
      <c r="AA33" s="134">
        <f t="shared" si="4"/>
        <v>353.53427397000809</v>
      </c>
    </row>
    <row r="34" spans="1:27" s="119" customFormat="1" ht="15" x14ac:dyDescent="0.2">
      <c r="A34" s="118">
        <v>91</v>
      </c>
      <c r="B34" s="118" t="s">
        <v>34</v>
      </c>
      <c r="C34" s="118">
        <v>31</v>
      </c>
      <c r="D34" s="118">
        <v>664028</v>
      </c>
      <c r="E34" s="118">
        <v>1759639638.4498062</v>
      </c>
      <c r="F34" s="118">
        <v>917750951.42732263</v>
      </c>
      <c r="G34" s="118">
        <v>292232607</v>
      </c>
      <c r="H34" s="118">
        <v>460657074.87388003</v>
      </c>
      <c r="I34" s="118">
        <v>147898236.15420806</v>
      </c>
      <c r="J34" s="118">
        <v>85365588.98438099</v>
      </c>
      <c r="K34" s="118">
        <v>33737398.707373708</v>
      </c>
      <c r="L34" s="118">
        <v>36047964</v>
      </c>
      <c r="M34" s="118">
        <v>97139982.439999998</v>
      </c>
      <c r="N34" s="118">
        <v>10300969.581042049</v>
      </c>
      <c r="O34" s="118">
        <v>-24649223.236668922</v>
      </c>
      <c r="P34" s="136">
        <f t="shared" si="5"/>
        <v>296841911.48173261</v>
      </c>
      <c r="Q34" s="136">
        <f t="shared" si="6"/>
        <v>447.03222075233668</v>
      </c>
      <c r="R34" s="118">
        <v>4228745868.3699999</v>
      </c>
      <c r="S34" s="118">
        <v>3009784239.5999999</v>
      </c>
      <c r="T34" s="118">
        <v>692350055.36445546</v>
      </c>
      <c r="U34" s="118">
        <v>60756564.993444443</v>
      </c>
      <c r="V34" s="118">
        <v>284705775.15331405</v>
      </c>
      <c r="W34" s="118">
        <v>425420553.44</v>
      </c>
      <c r="X34" s="160">
        <f t="shared" si="7"/>
        <v>244271320.18121433</v>
      </c>
      <c r="Y34" s="160">
        <f t="shared" si="3"/>
        <v>367.86298195439701</v>
      </c>
      <c r="Z34" s="134">
        <f t="shared" si="8"/>
        <v>52570591.300518274</v>
      </c>
      <c r="AA34" s="134">
        <f t="shared" si="4"/>
        <v>79.169238797939656</v>
      </c>
    </row>
    <row r="35" spans="1:27" s="119" customFormat="1" ht="15" x14ac:dyDescent="0.2">
      <c r="A35" s="118">
        <v>92</v>
      </c>
      <c r="B35" s="118" t="s">
        <v>35</v>
      </c>
      <c r="C35" s="118">
        <v>32</v>
      </c>
      <c r="D35" s="118">
        <v>242819</v>
      </c>
      <c r="E35" s="118">
        <v>700284446.86333287</v>
      </c>
      <c r="F35" s="118">
        <v>330824344.09575313</v>
      </c>
      <c r="G35" s="118">
        <v>106694403</v>
      </c>
      <c r="H35" s="118">
        <v>83183512.907647535</v>
      </c>
      <c r="I35" s="118">
        <v>150312862.34131712</v>
      </c>
      <c r="J35" s="118">
        <v>28872187.284070745</v>
      </c>
      <c r="K35" s="118">
        <v>-25487707.276694778</v>
      </c>
      <c r="L35" s="118">
        <v>24812577</v>
      </c>
      <c r="M35" s="118">
        <v>26352912.66</v>
      </c>
      <c r="N35" s="118">
        <v>3029834.9332806664</v>
      </c>
      <c r="O35" s="118">
        <v>-9013625.5355266817</v>
      </c>
      <c r="P35" s="136">
        <f t="shared" si="5"/>
        <v>19296854.546514869</v>
      </c>
      <c r="Q35" s="136">
        <f t="shared" si="6"/>
        <v>79.47011785121785</v>
      </c>
      <c r="R35" s="118">
        <v>1502774911.1799998</v>
      </c>
      <c r="S35" s="118">
        <v>972466203.65999997</v>
      </c>
      <c r="T35" s="118">
        <v>125021685.85754742</v>
      </c>
      <c r="U35" s="118">
        <v>167708529.18003136</v>
      </c>
      <c r="V35" s="118">
        <v>96292646.239306241</v>
      </c>
      <c r="W35" s="118">
        <v>157859892.66</v>
      </c>
      <c r="X35" s="160">
        <f t="shared" si="7"/>
        <v>16574046.416885138</v>
      </c>
      <c r="Y35" s="160">
        <f t="shared" si="3"/>
        <v>68.256793813025908</v>
      </c>
      <c r="Z35" s="134">
        <f t="shared" si="8"/>
        <v>2722808.1296297312</v>
      </c>
      <c r="AA35" s="134">
        <f t="shared" si="4"/>
        <v>11.213324038191951</v>
      </c>
    </row>
    <row r="36" spans="1:27" s="119" customFormat="1" ht="15" x14ac:dyDescent="0.2">
      <c r="A36" s="118">
        <v>97</v>
      </c>
      <c r="B36" s="118" t="s">
        <v>36</v>
      </c>
      <c r="C36" s="118">
        <v>10</v>
      </c>
      <c r="D36" s="118">
        <v>2091</v>
      </c>
      <c r="E36" s="118">
        <v>4922777.5401662495</v>
      </c>
      <c r="F36" s="118">
        <v>2411259.8174358672</v>
      </c>
      <c r="G36" s="118">
        <v>1385374</v>
      </c>
      <c r="H36" s="118">
        <v>739422.00040592044</v>
      </c>
      <c r="I36" s="118">
        <v>586499.02439426549</v>
      </c>
      <c r="J36" s="118">
        <v>455781.99619979085</v>
      </c>
      <c r="K36" s="118">
        <v>-428332.42186405219</v>
      </c>
      <c r="L36" s="118">
        <v>-546383</v>
      </c>
      <c r="M36" s="118">
        <v>380117.55</v>
      </c>
      <c r="N36" s="118">
        <v>18827.869041815935</v>
      </c>
      <c r="O36" s="118">
        <v>-77619.506689288275</v>
      </c>
      <c r="P36" s="136">
        <f t="shared" si="5"/>
        <v>2169.7887580692768</v>
      </c>
      <c r="Q36" s="136">
        <f t="shared" si="6"/>
        <v>1.0376799416878415</v>
      </c>
      <c r="R36" s="118">
        <v>16402471.829999998</v>
      </c>
      <c r="S36" s="118">
        <v>6286611.6399999997</v>
      </c>
      <c r="T36" s="118">
        <v>1111322.1992377643</v>
      </c>
      <c r="U36" s="118">
        <v>6454931.5171278305</v>
      </c>
      <c r="V36" s="118">
        <v>1520094.5494879517</v>
      </c>
      <c r="W36" s="118">
        <v>1219108.55</v>
      </c>
      <c r="X36" s="160">
        <f t="shared" si="7"/>
        <v>189596.62585354969</v>
      </c>
      <c r="Y36" s="160">
        <f t="shared" si="3"/>
        <v>90.672704855834382</v>
      </c>
      <c r="Z36" s="134">
        <f t="shared" si="8"/>
        <v>-187426.83709548041</v>
      </c>
      <c r="AA36" s="134">
        <f t="shared" si="4"/>
        <v>-89.635024914146541</v>
      </c>
    </row>
    <row r="37" spans="1:27" s="119" customFormat="1" ht="15" x14ac:dyDescent="0.2">
      <c r="A37" s="118">
        <v>98</v>
      </c>
      <c r="B37" s="118" t="s">
        <v>37</v>
      </c>
      <c r="C37" s="118">
        <v>7</v>
      </c>
      <c r="D37" s="118">
        <v>22943</v>
      </c>
      <c r="E37" s="118">
        <v>61341485.454189852</v>
      </c>
      <c r="F37" s="118">
        <v>37479669.620704092</v>
      </c>
      <c r="G37" s="118">
        <v>5949587</v>
      </c>
      <c r="H37" s="118">
        <v>3292286.5355048454</v>
      </c>
      <c r="I37" s="118">
        <v>14544789.321979843</v>
      </c>
      <c r="J37" s="118">
        <v>3506657.3118092706</v>
      </c>
      <c r="K37" s="118">
        <v>4668800.5723478543</v>
      </c>
      <c r="L37" s="118">
        <v>-4601470</v>
      </c>
      <c r="M37" s="118">
        <v>463773.67</v>
      </c>
      <c r="N37" s="118">
        <v>252019.07504107029</v>
      </c>
      <c r="O37" s="118">
        <v>-851661.56957070343</v>
      </c>
      <c r="P37" s="136">
        <f t="shared" si="5"/>
        <v>3362966.0836264193</v>
      </c>
      <c r="Q37" s="136">
        <f t="shared" si="6"/>
        <v>146.57917812083943</v>
      </c>
      <c r="R37" s="118">
        <v>145419925.37249163</v>
      </c>
      <c r="S37" s="118">
        <v>92675059.019999996</v>
      </c>
      <c r="T37" s="118">
        <v>4948180.9177797884</v>
      </c>
      <c r="U37" s="118">
        <v>40797671.221631736</v>
      </c>
      <c r="V37" s="118">
        <v>11695176.007493628</v>
      </c>
      <c r="W37" s="118">
        <v>1811890.67</v>
      </c>
      <c r="X37" s="160">
        <f t="shared" si="7"/>
        <v>6508052.4644134939</v>
      </c>
      <c r="Y37" s="160">
        <f t="shared" si="3"/>
        <v>283.6617907167107</v>
      </c>
      <c r="Z37" s="134">
        <f t="shared" si="8"/>
        <v>-3145086.3807870746</v>
      </c>
      <c r="AA37" s="134">
        <f t="shared" si="4"/>
        <v>-137.08261259587127</v>
      </c>
    </row>
    <row r="38" spans="1:27" s="119" customFormat="1" ht="15" x14ac:dyDescent="0.2">
      <c r="A38" s="118">
        <v>102</v>
      </c>
      <c r="B38" s="118" t="s">
        <v>38</v>
      </c>
      <c r="C38" s="118">
        <v>4</v>
      </c>
      <c r="D38" s="118">
        <v>9745</v>
      </c>
      <c r="E38" s="118">
        <v>27247504.912142649</v>
      </c>
      <c r="F38" s="118">
        <v>13336585.136273853</v>
      </c>
      <c r="G38" s="118">
        <v>2891765</v>
      </c>
      <c r="H38" s="118">
        <v>2245670.4446135759</v>
      </c>
      <c r="I38" s="118">
        <v>5199289.9701595856</v>
      </c>
      <c r="J38" s="118">
        <v>1974437.7044169232</v>
      </c>
      <c r="K38" s="118">
        <v>323129.09357514966</v>
      </c>
      <c r="L38" s="118">
        <v>802061</v>
      </c>
      <c r="M38" s="118">
        <v>8930.08</v>
      </c>
      <c r="N38" s="118">
        <v>88041.875690275992</v>
      </c>
      <c r="O38" s="118">
        <v>-361741.79468537268</v>
      </c>
      <c r="P38" s="136">
        <f t="shared" si="5"/>
        <v>-739336.4020986557</v>
      </c>
      <c r="Q38" s="136">
        <f t="shared" si="6"/>
        <v>-75.868281385187856</v>
      </c>
      <c r="R38" s="118">
        <v>68726650.150000006</v>
      </c>
      <c r="S38" s="118">
        <v>32070102.449999999</v>
      </c>
      <c r="T38" s="118">
        <v>3372926.2041715719</v>
      </c>
      <c r="U38" s="118">
        <v>22388228.806839142</v>
      </c>
      <c r="V38" s="118">
        <v>6585016.5601364458</v>
      </c>
      <c r="W38" s="118">
        <v>3702756.08</v>
      </c>
      <c r="X38" s="160">
        <f t="shared" si="7"/>
        <v>-607620.04885284603</v>
      </c>
      <c r="Y38" s="160">
        <f t="shared" si="3"/>
        <v>-62.351980385104774</v>
      </c>
      <c r="Z38" s="134">
        <f t="shared" si="8"/>
        <v>-131716.35324580967</v>
      </c>
      <c r="AA38" s="134">
        <f t="shared" si="4"/>
        <v>-13.516301000083086</v>
      </c>
    </row>
    <row r="39" spans="1:27" s="119" customFormat="1" ht="15" x14ac:dyDescent="0.2">
      <c r="A39" s="118">
        <v>103</v>
      </c>
      <c r="B39" s="118" t="s">
        <v>39</v>
      </c>
      <c r="C39" s="118">
        <v>5</v>
      </c>
      <c r="D39" s="118">
        <v>2161</v>
      </c>
      <c r="E39" s="118">
        <v>5550131.8259956334</v>
      </c>
      <c r="F39" s="118">
        <v>3098930.4496883759</v>
      </c>
      <c r="G39" s="118">
        <v>632470</v>
      </c>
      <c r="H39" s="118">
        <v>384461.01396732195</v>
      </c>
      <c r="I39" s="118">
        <v>1258880.2484517442</v>
      </c>
      <c r="J39" s="118">
        <v>479368.37348020053</v>
      </c>
      <c r="K39" s="118">
        <v>144887.38605327051</v>
      </c>
      <c r="L39" s="118">
        <v>-578616</v>
      </c>
      <c r="M39" s="118">
        <v>-32278.65</v>
      </c>
      <c r="N39" s="118">
        <v>18073.841836546915</v>
      </c>
      <c r="O39" s="118">
        <v>-80217.959806576735</v>
      </c>
      <c r="P39" s="136">
        <f t="shared" si="5"/>
        <v>-224173.12232474983</v>
      </c>
      <c r="Q39" s="136">
        <f t="shared" si="6"/>
        <v>-103.73582708225351</v>
      </c>
      <c r="R39" s="118">
        <v>14348383.25</v>
      </c>
      <c r="S39" s="118">
        <v>6982717.5</v>
      </c>
      <c r="T39" s="118">
        <v>577830.07219750667</v>
      </c>
      <c r="U39" s="118">
        <v>5016820.8183360714</v>
      </c>
      <c r="V39" s="118">
        <v>1598758.305066399</v>
      </c>
      <c r="W39" s="118">
        <v>21575.35</v>
      </c>
      <c r="X39" s="160">
        <f t="shared" si="7"/>
        <v>-150681.20440002345</v>
      </c>
      <c r="Y39" s="160">
        <f t="shared" si="3"/>
        <v>-69.727535585387983</v>
      </c>
      <c r="Z39" s="134">
        <f t="shared" si="8"/>
        <v>-73491.917924726382</v>
      </c>
      <c r="AA39" s="134">
        <f t="shared" si="4"/>
        <v>-34.008291496865517</v>
      </c>
    </row>
    <row r="40" spans="1:27" s="119" customFormat="1" ht="15" x14ac:dyDescent="0.2">
      <c r="A40" s="118">
        <v>105</v>
      </c>
      <c r="B40" s="118" t="s">
        <v>40</v>
      </c>
      <c r="C40" s="118">
        <v>18</v>
      </c>
      <c r="D40" s="118">
        <v>2094</v>
      </c>
      <c r="E40" s="118">
        <v>6107649.0309784301</v>
      </c>
      <c r="F40" s="118">
        <v>2697710.071963686</v>
      </c>
      <c r="G40" s="118">
        <v>1182993</v>
      </c>
      <c r="H40" s="118">
        <v>714157.24922828691</v>
      </c>
      <c r="I40" s="118">
        <v>1804080.1125392155</v>
      </c>
      <c r="J40" s="118">
        <v>495886.98967692931</v>
      </c>
      <c r="K40" s="118">
        <v>404355.76502536336</v>
      </c>
      <c r="L40" s="118">
        <v>-466465</v>
      </c>
      <c r="M40" s="118">
        <v>1295.75</v>
      </c>
      <c r="N40" s="118">
        <v>17122.506267145294</v>
      </c>
      <c r="O40" s="118">
        <v>-77730.868965743488</v>
      </c>
      <c r="P40" s="136">
        <f t="shared" si="5"/>
        <v>665756.54475645348</v>
      </c>
      <c r="Q40" s="136">
        <f t="shared" si="6"/>
        <v>317.93531268216498</v>
      </c>
      <c r="R40" s="118">
        <v>19627597.604775392</v>
      </c>
      <c r="S40" s="118">
        <v>6201067.8399999999</v>
      </c>
      <c r="T40" s="118">
        <v>1073350.2134592279</v>
      </c>
      <c r="U40" s="118">
        <v>11034692.761433534</v>
      </c>
      <c r="V40" s="118">
        <v>1653850.1223279219</v>
      </c>
      <c r="W40" s="118">
        <v>717823.75</v>
      </c>
      <c r="X40" s="160">
        <f t="shared" si="7"/>
        <v>1053187.0824452937</v>
      </c>
      <c r="Y40" s="160">
        <f t="shared" si="3"/>
        <v>502.95467165486804</v>
      </c>
      <c r="Z40" s="134">
        <f t="shared" si="8"/>
        <v>-387430.53768884018</v>
      </c>
      <c r="AA40" s="134">
        <f t="shared" si="4"/>
        <v>-185.01935897270306</v>
      </c>
    </row>
    <row r="41" spans="1:27" s="119" customFormat="1" ht="15" x14ac:dyDescent="0.2">
      <c r="A41" s="118">
        <v>106</v>
      </c>
      <c r="B41" s="118" t="s">
        <v>41</v>
      </c>
      <c r="C41" s="118">
        <v>35</v>
      </c>
      <c r="D41" s="118">
        <v>46797</v>
      </c>
      <c r="E41" s="118">
        <v>107415387.95796356</v>
      </c>
      <c r="F41" s="118">
        <v>76958935.352798</v>
      </c>
      <c r="G41" s="118">
        <v>14654460</v>
      </c>
      <c r="H41" s="118">
        <v>14333434.502930526</v>
      </c>
      <c r="I41" s="118">
        <v>10155253.91629112</v>
      </c>
      <c r="J41" s="118">
        <v>6461000.2160802279</v>
      </c>
      <c r="K41" s="118">
        <v>-995913.56125882769</v>
      </c>
      <c r="L41" s="118">
        <v>-1819232</v>
      </c>
      <c r="M41" s="118">
        <v>-53169.55</v>
      </c>
      <c r="N41" s="118">
        <v>586951.95900376956</v>
      </c>
      <c r="O41" s="118">
        <v>-1737140.1504249752</v>
      </c>
      <c r="P41" s="136">
        <f t="shared" si="5"/>
        <v>11129192.727456301</v>
      </c>
      <c r="Q41" s="136">
        <f t="shared" si="6"/>
        <v>237.81850818335153</v>
      </c>
      <c r="R41" s="118">
        <v>296122886.88999999</v>
      </c>
      <c r="S41" s="118">
        <v>202156302.05000001</v>
      </c>
      <c r="T41" s="118">
        <v>21542602.438213218</v>
      </c>
      <c r="U41" s="118">
        <v>50857926.460328028</v>
      </c>
      <c r="V41" s="118">
        <v>21548308.828764878</v>
      </c>
      <c r="W41" s="118">
        <v>12782058.449999999</v>
      </c>
      <c r="X41" s="160">
        <f t="shared" si="7"/>
        <v>12764311.337306142</v>
      </c>
      <c r="Y41" s="160">
        <f t="shared" si="3"/>
        <v>272.7591798043922</v>
      </c>
      <c r="Z41" s="134">
        <f t="shared" si="8"/>
        <v>-1635118.6098498404</v>
      </c>
      <c r="AA41" s="134">
        <f t="shared" si="4"/>
        <v>-34.940671621040671</v>
      </c>
    </row>
    <row r="42" spans="1:27" s="119" customFormat="1" ht="15" x14ac:dyDescent="0.2">
      <c r="A42" s="118">
        <v>108</v>
      </c>
      <c r="B42" s="118" t="s">
        <v>42</v>
      </c>
      <c r="C42" s="118">
        <v>6</v>
      </c>
      <c r="D42" s="118">
        <v>10257</v>
      </c>
      <c r="E42" s="118">
        <v>28447249.161889851</v>
      </c>
      <c r="F42" s="118">
        <v>16517157.27330127</v>
      </c>
      <c r="G42" s="118">
        <v>2246200</v>
      </c>
      <c r="H42" s="118">
        <v>2028042.9522129667</v>
      </c>
      <c r="I42" s="118">
        <v>7366367.8883408261</v>
      </c>
      <c r="J42" s="118">
        <v>1775454.7216311321</v>
      </c>
      <c r="K42" s="118">
        <v>938714.54401599884</v>
      </c>
      <c r="L42" s="118">
        <v>-1083495</v>
      </c>
      <c r="M42" s="118">
        <v>-362506.27</v>
      </c>
      <c r="N42" s="118">
        <v>98223.816910088921</v>
      </c>
      <c r="O42" s="118">
        <v>-380747.62320039683</v>
      </c>
      <c r="P42" s="136">
        <f t="shared" si="5"/>
        <v>696163.14132203534</v>
      </c>
      <c r="Q42" s="136">
        <f t="shared" si="6"/>
        <v>67.872003638689222</v>
      </c>
      <c r="R42" s="118">
        <v>67435253</v>
      </c>
      <c r="S42" s="118">
        <v>37654774.539999999</v>
      </c>
      <c r="T42" s="118">
        <v>3048074.2220565681</v>
      </c>
      <c r="U42" s="118">
        <v>20954612.435921509</v>
      </c>
      <c r="V42" s="118">
        <v>5921381.4229535628</v>
      </c>
      <c r="W42" s="118">
        <v>800198.73</v>
      </c>
      <c r="X42" s="160">
        <f t="shared" si="7"/>
        <v>943788.35093164444</v>
      </c>
      <c r="Y42" s="160">
        <f t="shared" si="3"/>
        <v>92.014073406614457</v>
      </c>
      <c r="Z42" s="134">
        <f t="shared" si="8"/>
        <v>-247625.2096096091</v>
      </c>
      <c r="AA42" s="134">
        <f t="shared" si="4"/>
        <v>-24.142069767925232</v>
      </c>
    </row>
    <row r="43" spans="1:27" s="119" customFormat="1" ht="15" x14ac:dyDescent="0.2">
      <c r="A43" s="118">
        <v>109</v>
      </c>
      <c r="B43" s="118" t="s">
        <v>43</v>
      </c>
      <c r="C43" s="118">
        <v>5</v>
      </c>
      <c r="D43" s="118">
        <v>68043</v>
      </c>
      <c r="E43" s="118">
        <v>161456666.2237435</v>
      </c>
      <c r="F43" s="118">
        <v>111264316.29797359</v>
      </c>
      <c r="G43" s="118">
        <v>28863715</v>
      </c>
      <c r="H43" s="118">
        <v>15472519.323884415</v>
      </c>
      <c r="I43" s="118">
        <v>15971206.577255847</v>
      </c>
      <c r="J43" s="118">
        <v>10253299.304556016</v>
      </c>
      <c r="K43" s="118">
        <v>1217775.6274220697</v>
      </c>
      <c r="L43" s="118">
        <v>-13709963</v>
      </c>
      <c r="M43" s="118">
        <v>-2406730.83</v>
      </c>
      <c r="N43" s="118">
        <v>759020.10750170029</v>
      </c>
      <c r="O43" s="118">
        <v>-2525807.7922808426</v>
      </c>
      <c r="P43" s="136">
        <f t="shared" si="5"/>
        <v>3702684.3925692439</v>
      </c>
      <c r="Q43" s="136">
        <f t="shared" si="6"/>
        <v>54.416830424426379</v>
      </c>
      <c r="R43" s="118">
        <v>436968753.33000004</v>
      </c>
      <c r="S43" s="118">
        <v>274704468.63</v>
      </c>
      <c r="T43" s="118">
        <v>23254594.993708327</v>
      </c>
      <c r="U43" s="118">
        <v>99223933.817556515</v>
      </c>
      <c r="V43" s="118">
        <v>34196138.76168143</v>
      </c>
      <c r="W43" s="118">
        <v>12747021.17</v>
      </c>
      <c r="X43" s="160">
        <f t="shared" si="7"/>
        <v>7157404.0429462194</v>
      </c>
      <c r="Y43" s="160">
        <f t="shared" si="3"/>
        <v>105.18942496577488</v>
      </c>
      <c r="Z43" s="134">
        <f t="shared" si="8"/>
        <v>-3454719.6503769755</v>
      </c>
      <c r="AA43" s="134">
        <f t="shared" si="4"/>
        <v>-50.772594541348496</v>
      </c>
    </row>
    <row r="44" spans="1:27" s="119" customFormat="1" ht="15" x14ac:dyDescent="0.2">
      <c r="A44" s="118">
        <v>111</v>
      </c>
      <c r="B44" s="118" t="s">
        <v>44</v>
      </c>
      <c r="C44" s="118">
        <v>7</v>
      </c>
      <c r="D44" s="118">
        <v>18131</v>
      </c>
      <c r="E44" s="118">
        <v>43496773.517382398</v>
      </c>
      <c r="F44" s="118">
        <v>25387985.41287883</v>
      </c>
      <c r="G44" s="118">
        <v>6341491</v>
      </c>
      <c r="H44" s="118">
        <v>2864027.4530937225</v>
      </c>
      <c r="I44" s="118">
        <v>2801481.5054731057</v>
      </c>
      <c r="J44" s="118">
        <v>3134959.3743048916</v>
      </c>
      <c r="K44" s="118">
        <v>3327905.5198300118</v>
      </c>
      <c r="L44" s="118">
        <v>-2720972</v>
      </c>
      <c r="M44" s="118">
        <v>-2660785.9700000002</v>
      </c>
      <c r="N44" s="118">
        <v>180335.29014507771</v>
      </c>
      <c r="O44" s="118">
        <v>-673036.47813653073</v>
      </c>
      <c r="P44" s="136">
        <f t="shared" si="5"/>
        <v>-5513382.409793295</v>
      </c>
      <c r="Q44" s="136">
        <f t="shared" si="6"/>
        <v>-304.08595277664193</v>
      </c>
      <c r="R44" s="118">
        <v>128179832.89148438</v>
      </c>
      <c r="S44" s="118">
        <v>64628112.700000003</v>
      </c>
      <c r="T44" s="118">
        <v>4304522.2744338363</v>
      </c>
      <c r="U44" s="118">
        <v>46154666.579014935</v>
      </c>
      <c r="V44" s="118">
        <v>10455513.156465508</v>
      </c>
      <c r="W44" s="118">
        <v>959733.0299999998</v>
      </c>
      <c r="X44" s="160">
        <f t="shared" si="7"/>
        <v>-1677285.1515701115</v>
      </c>
      <c r="Y44" s="160">
        <f t="shared" si="3"/>
        <v>-92.509246680829051</v>
      </c>
      <c r="Z44" s="134">
        <f t="shared" si="8"/>
        <v>-3836097.2582231835</v>
      </c>
      <c r="AA44" s="134">
        <f t="shared" si="4"/>
        <v>-211.57670609581288</v>
      </c>
    </row>
    <row r="45" spans="1:27" s="119" customFormat="1" ht="15" x14ac:dyDescent="0.2">
      <c r="A45" s="118">
        <v>139</v>
      </c>
      <c r="B45" s="118" t="s">
        <v>45</v>
      </c>
      <c r="C45" s="118">
        <v>17</v>
      </c>
      <c r="D45" s="118">
        <v>9853</v>
      </c>
      <c r="E45" s="118">
        <v>32161404.364228606</v>
      </c>
      <c r="F45" s="118">
        <v>13719293.896442072</v>
      </c>
      <c r="G45" s="118">
        <v>4728065</v>
      </c>
      <c r="H45" s="118">
        <v>1338175.3954283069</v>
      </c>
      <c r="I45" s="118">
        <v>13792005.242565058</v>
      </c>
      <c r="J45" s="118">
        <v>1512124.5756525733</v>
      </c>
      <c r="K45" s="118">
        <v>-860405.38300645619</v>
      </c>
      <c r="L45" s="118">
        <v>-152546</v>
      </c>
      <c r="M45" s="118">
        <v>-295149.36</v>
      </c>
      <c r="N45" s="118">
        <v>85162.576967223431</v>
      </c>
      <c r="O45" s="118">
        <v>-365750.83663776057</v>
      </c>
      <c r="P45" s="136">
        <f t="shared" si="5"/>
        <v>1339570.7431824096</v>
      </c>
      <c r="Q45" s="136">
        <f t="shared" si="6"/>
        <v>135.95562196106866</v>
      </c>
      <c r="R45" s="118">
        <v>71647987.508359998</v>
      </c>
      <c r="S45" s="118">
        <v>32257493.23</v>
      </c>
      <c r="T45" s="118">
        <v>2011227.551244654</v>
      </c>
      <c r="U45" s="118">
        <v>28176988.221674427</v>
      </c>
      <c r="V45" s="118">
        <v>5043139.8009602064</v>
      </c>
      <c r="W45" s="118">
        <v>4280369.6399999997</v>
      </c>
      <c r="X45" s="160">
        <f t="shared" si="7"/>
        <v>121230.93551929295</v>
      </c>
      <c r="Y45" s="160">
        <f t="shared" si="3"/>
        <v>12.303961790245911</v>
      </c>
      <c r="Z45" s="134">
        <f t="shared" si="8"/>
        <v>1218339.8076631166</v>
      </c>
      <c r="AA45" s="134">
        <f t="shared" si="4"/>
        <v>123.65166017082275</v>
      </c>
    </row>
    <row r="46" spans="1:27" s="119" customFormat="1" ht="15" x14ac:dyDescent="0.2">
      <c r="A46" s="118">
        <v>140</v>
      </c>
      <c r="B46" s="118" t="s">
        <v>46</v>
      </c>
      <c r="C46" s="118">
        <v>11</v>
      </c>
      <c r="D46" s="118">
        <v>20801</v>
      </c>
      <c r="E46" s="118">
        <v>56428722.346362993</v>
      </c>
      <c r="F46" s="118">
        <v>27663981.928006329</v>
      </c>
      <c r="G46" s="118">
        <v>6029801</v>
      </c>
      <c r="H46" s="118">
        <v>4733529.0237380574</v>
      </c>
      <c r="I46" s="118">
        <v>11014549.300289499</v>
      </c>
      <c r="J46" s="118">
        <v>3637292.6335776355</v>
      </c>
      <c r="K46" s="118">
        <v>5682897.2542790435</v>
      </c>
      <c r="L46" s="118">
        <v>-1375841</v>
      </c>
      <c r="M46" s="118">
        <v>518603.39</v>
      </c>
      <c r="N46" s="118">
        <v>197013.24418565907</v>
      </c>
      <c r="O46" s="118">
        <v>-772148.90418167645</v>
      </c>
      <c r="P46" s="136">
        <f t="shared" si="5"/>
        <v>900955.52353155613</v>
      </c>
      <c r="Q46" s="136">
        <f t="shared" si="6"/>
        <v>43.313087040601708</v>
      </c>
      <c r="R46" s="118">
        <v>145030344.52000001</v>
      </c>
      <c r="S46" s="118">
        <v>69726085.510000005</v>
      </c>
      <c r="T46" s="118">
        <v>7114314.7432844853</v>
      </c>
      <c r="U46" s="118">
        <v>55047402.838075787</v>
      </c>
      <c r="V46" s="118">
        <v>12130862.459012985</v>
      </c>
      <c r="W46" s="118">
        <v>5172563.3899999997</v>
      </c>
      <c r="X46" s="160">
        <f t="shared" si="7"/>
        <v>4160884.4203732312</v>
      </c>
      <c r="Y46" s="160">
        <f t="shared" si="3"/>
        <v>200.03290324374939</v>
      </c>
      <c r="Z46" s="134">
        <f t="shared" si="8"/>
        <v>-3259928.896841675</v>
      </c>
      <c r="AA46" s="134">
        <f t="shared" si="4"/>
        <v>-156.7198162031477</v>
      </c>
    </row>
    <row r="47" spans="1:27" s="119" customFormat="1" ht="15" x14ac:dyDescent="0.2">
      <c r="A47" s="118">
        <v>142</v>
      </c>
      <c r="B47" s="118" t="s">
        <v>47</v>
      </c>
      <c r="C47" s="118">
        <v>7</v>
      </c>
      <c r="D47" s="118">
        <v>6504</v>
      </c>
      <c r="E47" s="118">
        <v>15960600.172629394</v>
      </c>
      <c r="F47" s="118">
        <v>9229059.224331608</v>
      </c>
      <c r="G47" s="118">
        <v>3175787</v>
      </c>
      <c r="H47" s="118">
        <v>1147479.3997295988</v>
      </c>
      <c r="I47" s="118">
        <v>3256638.979477115</v>
      </c>
      <c r="J47" s="118">
        <v>1194931.4435847239</v>
      </c>
      <c r="K47" s="118">
        <v>316762.79614219465</v>
      </c>
      <c r="L47" s="118">
        <v>-722680</v>
      </c>
      <c r="M47" s="118">
        <v>68693.919999999998</v>
      </c>
      <c r="N47" s="118">
        <v>59379.094817129313</v>
      </c>
      <c r="O47" s="118">
        <v>-241433.41535491677</v>
      </c>
      <c r="P47" s="136">
        <f t="shared" si="5"/>
        <v>1524018.2700980604</v>
      </c>
      <c r="Q47" s="136">
        <f t="shared" si="6"/>
        <v>234.32015222909908</v>
      </c>
      <c r="R47" s="118">
        <v>44318090.423192374</v>
      </c>
      <c r="S47" s="118">
        <v>22046851.719999999</v>
      </c>
      <c r="T47" s="118">
        <v>1724616.5124302863</v>
      </c>
      <c r="U47" s="118">
        <v>15933190.863620613</v>
      </c>
      <c r="V47" s="118">
        <v>3985257.841577163</v>
      </c>
      <c r="W47" s="118">
        <v>2521800.92</v>
      </c>
      <c r="X47" s="160">
        <f t="shared" si="7"/>
        <v>1893627.4344356954</v>
      </c>
      <c r="Y47" s="160">
        <f t="shared" si="3"/>
        <v>291.14812952578342</v>
      </c>
      <c r="Z47" s="134">
        <f t="shared" si="8"/>
        <v>-369609.16433763504</v>
      </c>
      <c r="AA47" s="134">
        <f t="shared" si="4"/>
        <v>-56.827977296684352</v>
      </c>
    </row>
    <row r="48" spans="1:27" s="119" customFormat="1" ht="15" x14ac:dyDescent="0.2">
      <c r="A48" s="118">
        <v>143</v>
      </c>
      <c r="B48" s="118" t="s">
        <v>48</v>
      </c>
      <c r="C48" s="118">
        <v>6</v>
      </c>
      <c r="D48" s="118">
        <v>6804</v>
      </c>
      <c r="E48" s="118">
        <v>17187600.286194112</v>
      </c>
      <c r="F48" s="118">
        <v>9834082.90552116</v>
      </c>
      <c r="G48" s="118">
        <v>2757787</v>
      </c>
      <c r="H48" s="118">
        <v>1555705.489975316</v>
      </c>
      <c r="I48" s="118">
        <v>3188846.0528499563</v>
      </c>
      <c r="J48" s="118">
        <v>1342994.9263631422</v>
      </c>
      <c r="K48" s="118">
        <v>-538770.60719038663</v>
      </c>
      <c r="L48" s="118">
        <v>-806133</v>
      </c>
      <c r="M48" s="118">
        <v>46990.63</v>
      </c>
      <c r="N48" s="118">
        <v>58996.325174502723</v>
      </c>
      <c r="O48" s="118">
        <v>-252569.64300043875</v>
      </c>
      <c r="P48" s="136">
        <f t="shared" si="5"/>
        <v>329.79349914193153</v>
      </c>
      <c r="Q48" s="136">
        <f t="shared" si="6"/>
        <v>4.8470531913864127E-2</v>
      </c>
      <c r="R48" s="118">
        <v>48336135.579999998</v>
      </c>
      <c r="S48" s="118">
        <v>22360206.68</v>
      </c>
      <c r="T48" s="118">
        <v>2338164.9011894595</v>
      </c>
      <c r="U48" s="118">
        <v>17139110.743279897</v>
      </c>
      <c r="V48" s="118">
        <v>4479069.5652219411</v>
      </c>
      <c r="W48" s="118">
        <v>1998644.63</v>
      </c>
      <c r="X48" s="160">
        <f t="shared" si="7"/>
        <v>-20939.060308694839</v>
      </c>
      <c r="Y48" s="160">
        <f t="shared" si="3"/>
        <v>-3.0774633022773132</v>
      </c>
      <c r="Z48" s="134">
        <f t="shared" si="8"/>
        <v>21268.853807836771</v>
      </c>
      <c r="AA48" s="134">
        <f t="shared" si="4"/>
        <v>3.1259338341911773</v>
      </c>
    </row>
    <row r="49" spans="1:27" s="119" customFormat="1" ht="15" x14ac:dyDescent="0.2">
      <c r="A49" s="118">
        <v>145</v>
      </c>
      <c r="B49" s="118" t="s">
        <v>49</v>
      </c>
      <c r="C49" s="118">
        <v>14</v>
      </c>
      <c r="D49" s="118">
        <v>12369</v>
      </c>
      <c r="E49" s="118">
        <v>37679504.998161197</v>
      </c>
      <c r="F49" s="118">
        <v>17434191.12598896</v>
      </c>
      <c r="G49" s="118">
        <v>2986936</v>
      </c>
      <c r="H49" s="118">
        <v>1942995.1824560631</v>
      </c>
      <c r="I49" s="118">
        <v>11509993.451151609</v>
      </c>
      <c r="J49" s="118">
        <v>2122898.0546115059</v>
      </c>
      <c r="K49" s="118">
        <v>979711.212837753</v>
      </c>
      <c r="L49" s="118">
        <v>-278944</v>
      </c>
      <c r="M49" s="118">
        <v>-145426.41</v>
      </c>
      <c r="N49" s="118">
        <v>113610.47712987123</v>
      </c>
      <c r="O49" s="118">
        <v>-459146.66582487168</v>
      </c>
      <c r="P49" s="136">
        <f t="shared" si="5"/>
        <v>-1472686.5698103085</v>
      </c>
      <c r="Q49" s="136">
        <f t="shared" si="6"/>
        <v>-119.06270270921728</v>
      </c>
      <c r="R49" s="118">
        <v>85070121.920000002</v>
      </c>
      <c r="S49" s="118">
        <v>42085561.43</v>
      </c>
      <c r="T49" s="118">
        <v>2920246.3421869976</v>
      </c>
      <c r="U49" s="118">
        <v>28510910.018499196</v>
      </c>
      <c r="V49" s="118">
        <v>7080151.890244863</v>
      </c>
      <c r="W49" s="118">
        <v>2562565.59</v>
      </c>
      <c r="X49" s="160">
        <f t="shared" si="7"/>
        <v>-1910686.6490689516</v>
      </c>
      <c r="Y49" s="160">
        <f t="shared" si="3"/>
        <v>-154.47381753326474</v>
      </c>
      <c r="Z49" s="134">
        <f t="shared" si="8"/>
        <v>438000.07925864309</v>
      </c>
      <c r="AA49" s="134">
        <f t="shared" si="4"/>
        <v>35.411114824047466</v>
      </c>
    </row>
    <row r="50" spans="1:27" s="119" customFormat="1" ht="15" x14ac:dyDescent="0.2">
      <c r="A50" s="118">
        <v>146</v>
      </c>
      <c r="B50" s="118" t="s">
        <v>50</v>
      </c>
      <c r="C50" s="118">
        <v>12</v>
      </c>
      <c r="D50" s="118">
        <v>4492</v>
      </c>
      <c r="E50" s="118">
        <v>13226372.082464546</v>
      </c>
      <c r="F50" s="118">
        <v>5447206.6841396987</v>
      </c>
      <c r="G50" s="118">
        <v>1530346</v>
      </c>
      <c r="H50" s="118">
        <v>2410009.9690159252</v>
      </c>
      <c r="I50" s="118">
        <v>2778937.2437989609</v>
      </c>
      <c r="J50" s="118">
        <v>1024664.5193722118</v>
      </c>
      <c r="K50" s="118">
        <v>283317.88167483709</v>
      </c>
      <c r="L50" s="118">
        <v>-48166</v>
      </c>
      <c r="M50" s="118">
        <v>106664.52</v>
      </c>
      <c r="N50" s="118">
        <v>39518.622032083331</v>
      </c>
      <c r="O50" s="118">
        <v>-166746.44861228261</v>
      </c>
      <c r="P50" s="136">
        <f t="shared" si="5"/>
        <v>179380.90895688906</v>
      </c>
      <c r="Q50" s="136">
        <f t="shared" si="6"/>
        <v>39.933416953893378</v>
      </c>
      <c r="R50" s="118">
        <v>41736173.886647917</v>
      </c>
      <c r="S50" s="118">
        <v>13149805.33</v>
      </c>
      <c r="T50" s="118">
        <v>3622150.7945090369</v>
      </c>
      <c r="U50" s="118">
        <v>20049251.216199763</v>
      </c>
      <c r="V50" s="118">
        <v>3417394.6402846212</v>
      </c>
      <c r="W50" s="118">
        <v>1588844.52</v>
      </c>
      <c r="X50" s="160">
        <f t="shared" si="7"/>
        <v>91272.614345505834</v>
      </c>
      <c r="Y50" s="160">
        <f t="shared" si="3"/>
        <v>20.318925722507977</v>
      </c>
      <c r="Z50" s="134">
        <f t="shared" si="8"/>
        <v>88108.294611383229</v>
      </c>
      <c r="AA50" s="134">
        <f t="shared" si="4"/>
        <v>19.614491231385404</v>
      </c>
    </row>
    <row r="51" spans="1:27" s="119" customFormat="1" ht="15" x14ac:dyDescent="0.2">
      <c r="A51" s="118">
        <v>148</v>
      </c>
      <c r="B51" s="118" t="s">
        <v>51</v>
      </c>
      <c r="C51" s="118">
        <v>19</v>
      </c>
      <c r="D51" s="118">
        <v>7047</v>
      </c>
      <c r="E51" s="118">
        <v>24504478.179371487</v>
      </c>
      <c r="F51" s="118">
        <v>8292439.0126732299</v>
      </c>
      <c r="G51" s="118">
        <v>4903682</v>
      </c>
      <c r="H51" s="118">
        <v>2505463.2861709283</v>
      </c>
      <c r="I51" s="118">
        <v>7653283.9203694966</v>
      </c>
      <c r="J51" s="118">
        <v>1153919.8395595718</v>
      </c>
      <c r="K51" s="118">
        <v>727456.58079349261</v>
      </c>
      <c r="L51" s="118">
        <v>-702904</v>
      </c>
      <c r="M51" s="118">
        <v>1430363.24</v>
      </c>
      <c r="N51" s="118">
        <v>73861.356802445618</v>
      </c>
      <c r="O51" s="118">
        <v>-261589.98739331155</v>
      </c>
      <c r="P51" s="136">
        <f t="shared" si="5"/>
        <v>1271497.0696043633</v>
      </c>
      <c r="Q51" s="136">
        <f t="shared" si="6"/>
        <v>180.43097340774275</v>
      </c>
      <c r="R51" s="118">
        <v>57880824.890000001</v>
      </c>
      <c r="S51" s="118">
        <v>23694174.890000001</v>
      </c>
      <c r="T51" s="118">
        <v>3765612.8450294347</v>
      </c>
      <c r="U51" s="118">
        <v>24669274.057985581</v>
      </c>
      <c r="V51" s="118">
        <v>3848478.6000446281</v>
      </c>
      <c r="W51" s="118">
        <v>5631141.2400000002</v>
      </c>
      <c r="X51" s="160">
        <f t="shared" si="7"/>
        <v>3727856.7430596501</v>
      </c>
      <c r="Y51" s="160">
        <f t="shared" si="3"/>
        <v>528.99911211290623</v>
      </c>
      <c r="Z51" s="134">
        <f t="shared" si="8"/>
        <v>-2456359.6734552868</v>
      </c>
      <c r="AA51" s="134">
        <f t="shared" si="4"/>
        <v>-348.56813870516345</v>
      </c>
    </row>
    <row r="52" spans="1:27" s="119" customFormat="1" ht="15" x14ac:dyDescent="0.2">
      <c r="A52" s="118">
        <v>149</v>
      </c>
      <c r="B52" s="118" t="s">
        <v>52</v>
      </c>
      <c r="C52" s="118">
        <v>33</v>
      </c>
      <c r="D52" s="118">
        <v>5384</v>
      </c>
      <c r="E52" s="118">
        <v>16423205.23890239</v>
      </c>
      <c r="F52" s="118">
        <v>9581191.6127558779</v>
      </c>
      <c r="G52" s="118">
        <v>2987440</v>
      </c>
      <c r="H52" s="118">
        <v>1183690.3374076621</v>
      </c>
      <c r="I52" s="118">
        <v>2432785.6239520474</v>
      </c>
      <c r="J52" s="118">
        <v>863024.10490355967</v>
      </c>
      <c r="K52" s="118">
        <v>701604.76435225201</v>
      </c>
      <c r="L52" s="118">
        <v>-1115005</v>
      </c>
      <c r="M52" s="118">
        <v>-98540.65</v>
      </c>
      <c r="N52" s="118">
        <v>67757.103061953982</v>
      </c>
      <c r="O52" s="118">
        <v>-199858.16547830132</v>
      </c>
      <c r="P52" s="136">
        <f t="shared" si="5"/>
        <v>-19115.50794734247</v>
      </c>
      <c r="Q52" s="136">
        <f t="shared" si="6"/>
        <v>-3.5504286677827768</v>
      </c>
      <c r="R52" s="118">
        <v>36919592.710000001</v>
      </c>
      <c r="S52" s="118">
        <v>24270709.039999999</v>
      </c>
      <c r="T52" s="118">
        <v>1779040.9058282913</v>
      </c>
      <c r="U52" s="118">
        <v>6717196.7093502264</v>
      </c>
      <c r="V52" s="118">
        <v>2878302.0147324139</v>
      </c>
      <c r="W52" s="118">
        <v>1773894.35</v>
      </c>
      <c r="X52" s="160">
        <f t="shared" si="7"/>
        <v>499550.30991093069</v>
      </c>
      <c r="Y52" s="160">
        <f t="shared" si="3"/>
        <v>92.784232895789501</v>
      </c>
      <c r="Z52" s="134">
        <f t="shared" si="8"/>
        <v>-518665.81785827316</v>
      </c>
      <c r="AA52" s="134">
        <f t="shared" si="4"/>
        <v>-96.334661563572283</v>
      </c>
    </row>
    <row r="53" spans="1:27" s="119" customFormat="1" ht="15" x14ac:dyDescent="0.2">
      <c r="A53" s="118">
        <v>151</v>
      </c>
      <c r="B53" s="118" t="s">
        <v>53</v>
      </c>
      <c r="C53" s="118">
        <v>14</v>
      </c>
      <c r="D53" s="118">
        <v>1852</v>
      </c>
      <c r="E53" s="118">
        <v>4484487.5232786797</v>
      </c>
      <c r="F53" s="118">
        <v>2667704.7038902082</v>
      </c>
      <c r="G53" s="118">
        <v>1012484</v>
      </c>
      <c r="H53" s="118">
        <v>658928.16541206965</v>
      </c>
      <c r="I53" s="118">
        <v>1198552.1442879618</v>
      </c>
      <c r="J53" s="118">
        <v>490914.03063922725</v>
      </c>
      <c r="K53" s="118">
        <v>-219009.62131418954</v>
      </c>
      <c r="L53" s="118">
        <v>-508908</v>
      </c>
      <c r="M53" s="118">
        <v>64822.89</v>
      </c>
      <c r="N53" s="118">
        <v>15309.270472571929</v>
      </c>
      <c r="O53" s="118">
        <v>-68747.645331689084</v>
      </c>
      <c r="P53" s="136">
        <f t="shared" si="5"/>
        <v>827562.41477748007</v>
      </c>
      <c r="Q53" s="136">
        <f t="shared" si="6"/>
        <v>446.84795614334774</v>
      </c>
      <c r="R53" s="118">
        <v>15632598.09</v>
      </c>
      <c r="S53" s="118">
        <v>5789804.9699999997</v>
      </c>
      <c r="T53" s="118">
        <v>990342.99526544346</v>
      </c>
      <c r="U53" s="118">
        <v>7172435.543499398</v>
      </c>
      <c r="V53" s="118">
        <v>1637264.6319156941</v>
      </c>
      <c r="W53" s="118">
        <v>568398.89</v>
      </c>
      <c r="X53" s="160">
        <f t="shared" si="7"/>
        <v>525648.94068053551</v>
      </c>
      <c r="Y53" s="160">
        <f t="shared" si="3"/>
        <v>283.82772174974917</v>
      </c>
      <c r="Z53" s="134">
        <f t="shared" si="8"/>
        <v>301913.47409694456</v>
      </c>
      <c r="AA53" s="134">
        <f t="shared" si="4"/>
        <v>163.02023439359857</v>
      </c>
    </row>
    <row r="54" spans="1:27" s="119" customFormat="1" ht="15" x14ac:dyDescent="0.2">
      <c r="A54" s="118">
        <v>152</v>
      </c>
      <c r="B54" s="118" t="s">
        <v>54</v>
      </c>
      <c r="C54" s="118">
        <v>14</v>
      </c>
      <c r="D54" s="118">
        <v>4406</v>
      </c>
      <c r="E54" s="118">
        <v>11790595.344221201</v>
      </c>
      <c r="F54" s="118">
        <v>6402591.8707546135</v>
      </c>
      <c r="G54" s="118">
        <v>961639</v>
      </c>
      <c r="H54" s="118">
        <v>814646.26945731021</v>
      </c>
      <c r="I54" s="118">
        <v>3572978.6031887098</v>
      </c>
      <c r="J54" s="118">
        <v>925649.11707802257</v>
      </c>
      <c r="K54" s="118">
        <v>245239.06335212319</v>
      </c>
      <c r="L54" s="118">
        <v>-38836</v>
      </c>
      <c r="M54" s="118">
        <v>107214.59</v>
      </c>
      <c r="N54" s="118">
        <v>39808.389001311138</v>
      </c>
      <c r="O54" s="118">
        <v>-163554.06335389963</v>
      </c>
      <c r="P54" s="136">
        <f t="shared" si="5"/>
        <v>1076781.4952569902</v>
      </c>
      <c r="Q54" s="136">
        <f t="shared" si="6"/>
        <v>244.38980827439633</v>
      </c>
      <c r="R54" s="118">
        <v>31301569.280000001</v>
      </c>
      <c r="S54" s="118">
        <v>14972962.15</v>
      </c>
      <c r="T54" s="118">
        <v>1224382.0382635917</v>
      </c>
      <c r="U54" s="118">
        <v>11833585.9342265</v>
      </c>
      <c r="V54" s="118">
        <v>3087164.8931737309</v>
      </c>
      <c r="W54" s="118">
        <v>1030017.59</v>
      </c>
      <c r="X54" s="160">
        <f t="shared" si="7"/>
        <v>846543.32566382363</v>
      </c>
      <c r="Y54" s="160">
        <f t="shared" si="3"/>
        <v>192.13420918380018</v>
      </c>
      <c r="Z54" s="134">
        <f t="shared" si="8"/>
        <v>230238.16959316656</v>
      </c>
      <c r="AA54" s="134">
        <f t="shared" si="4"/>
        <v>52.255599090596135</v>
      </c>
    </row>
    <row r="55" spans="1:27" s="119" customFormat="1" ht="15" x14ac:dyDescent="0.2">
      <c r="A55" s="118">
        <v>153</v>
      </c>
      <c r="B55" s="118" t="s">
        <v>55</v>
      </c>
      <c r="C55" s="118">
        <v>9</v>
      </c>
      <c r="D55" s="118">
        <v>25208</v>
      </c>
      <c r="E55" s="118">
        <v>70683434.118886501</v>
      </c>
      <c r="F55" s="118">
        <v>35077242.899216644</v>
      </c>
      <c r="G55" s="118">
        <v>12513161</v>
      </c>
      <c r="H55" s="118">
        <v>3198589.0802096589</v>
      </c>
      <c r="I55" s="118">
        <v>6835019.9496215405</v>
      </c>
      <c r="J55" s="118">
        <v>3864099.0672433544</v>
      </c>
      <c r="K55" s="118">
        <v>5545367.675139918</v>
      </c>
      <c r="L55" s="118">
        <v>-1153477</v>
      </c>
      <c r="M55" s="118">
        <v>-99286.02</v>
      </c>
      <c r="N55" s="118">
        <v>266391.49477832869</v>
      </c>
      <c r="O55" s="118">
        <v>-935740.08829439443</v>
      </c>
      <c r="P55" s="136">
        <f t="shared" si="5"/>
        <v>-5572066.0609714538</v>
      </c>
      <c r="Q55" s="136">
        <f t="shared" si="6"/>
        <v>-221.04356001949594</v>
      </c>
      <c r="R55" s="118">
        <v>183346667.65000001</v>
      </c>
      <c r="S55" s="118">
        <v>93561933.819999993</v>
      </c>
      <c r="T55" s="118">
        <v>4807359.1967369039</v>
      </c>
      <c r="U55" s="118">
        <v>59805318.432155721</v>
      </c>
      <c r="V55" s="118">
        <v>12887292.564806219</v>
      </c>
      <c r="W55" s="118">
        <v>11260397.98</v>
      </c>
      <c r="X55" s="160">
        <f t="shared" si="7"/>
        <v>-1024365.6563011706</v>
      </c>
      <c r="Y55" s="160">
        <f t="shared" si="3"/>
        <v>-40.636530319786203</v>
      </c>
      <c r="Z55" s="134">
        <f t="shared" si="8"/>
        <v>-4547700.4046702832</v>
      </c>
      <c r="AA55" s="134">
        <f t="shared" si="4"/>
        <v>-180.40702969970974</v>
      </c>
    </row>
    <row r="56" spans="1:27" s="119" customFormat="1" ht="15" x14ac:dyDescent="0.2">
      <c r="A56" s="118">
        <v>165</v>
      </c>
      <c r="B56" s="118" t="s">
        <v>56</v>
      </c>
      <c r="C56" s="118">
        <v>5</v>
      </c>
      <c r="D56" s="118">
        <v>16280</v>
      </c>
      <c r="E56" s="118">
        <v>41441086.948592156</v>
      </c>
      <c r="F56" s="118">
        <v>25917163.635551933</v>
      </c>
      <c r="G56" s="118">
        <v>4004300</v>
      </c>
      <c r="H56" s="118">
        <v>2344031.2947364897</v>
      </c>
      <c r="I56" s="118">
        <v>8730737.5847372413</v>
      </c>
      <c r="J56" s="118">
        <v>2504254.798647468</v>
      </c>
      <c r="K56" s="118">
        <v>821862.36979741254</v>
      </c>
      <c r="L56" s="118">
        <v>-2136157</v>
      </c>
      <c r="M56" s="118">
        <v>-78661.27</v>
      </c>
      <c r="N56" s="118">
        <v>173198.14410632124</v>
      </c>
      <c r="O56" s="118">
        <v>-604325.95356366003</v>
      </c>
      <c r="P56" s="136">
        <f t="shared" si="5"/>
        <v>235316.6554210484</v>
      </c>
      <c r="Q56" s="136">
        <f t="shared" si="6"/>
        <v>14.454340013577912</v>
      </c>
      <c r="R56" s="118">
        <v>102335214.38</v>
      </c>
      <c r="S56" s="118">
        <v>63808802.170000002</v>
      </c>
      <c r="T56" s="118">
        <v>3522994.2194249104</v>
      </c>
      <c r="U56" s="118">
        <v>25140761.042079184</v>
      </c>
      <c r="V56" s="118">
        <v>8352028.1662999392</v>
      </c>
      <c r="W56" s="118">
        <v>1789481.73</v>
      </c>
      <c r="X56" s="160">
        <f t="shared" si="7"/>
        <v>278852.94780403376</v>
      </c>
      <c r="Y56" s="160">
        <f t="shared" si="3"/>
        <v>17.128559447422219</v>
      </c>
      <c r="Z56" s="134">
        <f t="shared" si="8"/>
        <v>-43536.292382985353</v>
      </c>
      <c r="AA56" s="134">
        <f t="shared" si="4"/>
        <v>-2.6742194338443093</v>
      </c>
    </row>
    <row r="57" spans="1:27" s="119" customFormat="1" ht="15" x14ac:dyDescent="0.2">
      <c r="A57" s="118">
        <v>167</v>
      </c>
      <c r="B57" s="118" t="s">
        <v>57</v>
      </c>
      <c r="C57" s="118">
        <v>12</v>
      </c>
      <c r="D57" s="118">
        <v>77513</v>
      </c>
      <c r="E57" s="118">
        <v>195772561.50011116</v>
      </c>
      <c r="F57" s="118">
        <v>99529960.596833646</v>
      </c>
      <c r="G57" s="118">
        <v>22676084</v>
      </c>
      <c r="H57" s="118">
        <v>23344024.097051743</v>
      </c>
      <c r="I57" s="118">
        <v>28884470.246551573</v>
      </c>
      <c r="J57" s="118">
        <v>12349810.145103786</v>
      </c>
      <c r="K57" s="118">
        <v>1144648.567423342</v>
      </c>
      <c r="L57" s="118">
        <v>-1129493</v>
      </c>
      <c r="M57" s="118">
        <v>-4993861.72</v>
      </c>
      <c r="N57" s="118">
        <v>722845.72729088808</v>
      </c>
      <c r="O57" s="118">
        <v>-2877341.3782911533</v>
      </c>
      <c r="P57" s="136">
        <f t="shared" si="5"/>
        <v>-16121414.218147337</v>
      </c>
      <c r="Q57" s="136">
        <f t="shared" si="6"/>
        <v>-207.98336044466524</v>
      </c>
      <c r="R57" s="118">
        <v>492626602.03245896</v>
      </c>
      <c r="S57" s="118">
        <v>250850677.34999999</v>
      </c>
      <c r="T57" s="118">
        <v>35085200.83672218</v>
      </c>
      <c r="U57" s="118">
        <v>135529896.06323686</v>
      </c>
      <c r="V57" s="118">
        <v>41188285.727183998</v>
      </c>
      <c r="W57" s="118">
        <v>16552729.280000001</v>
      </c>
      <c r="X57" s="160">
        <f t="shared" si="7"/>
        <v>-13419812.77531594</v>
      </c>
      <c r="Y57" s="160">
        <f t="shared" si="3"/>
        <v>-173.12983338686337</v>
      </c>
      <c r="Z57" s="134">
        <f t="shared" si="8"/>
        <v>-2701601.4428313971</v>
      </c>
      <c r="AA57" s="134">
        <f t="shared" si="4"/>
        <v>-34.853527057801877</v>
      </c>
    </row>
    <row r="58" spans="1:27" s="119" customFormat="1" ht="15" x14ac:dyDescent="0.2">
      <c r="A58" s="118">
        <v>169</v>
      </c>
      <c r="B58" s="118" t="s">
        <v>58</v>
      </c>
      <c r="C58" s="118">
        <v>5</v>
      </c>
      <c r="D58" s="118">
        <v>4990</v>
      </c>
      <c r="E58" s="118">
        <v>12906352.514326822</v>
      </c>
      <c r="F58" s="118">
        <v>7825960.6530213216</v>
      </c>
      <c r="G58" s="118">
        <v>1233656</v>
      </c>
      <c r="H58" s="118">
        <v>694561.19715657295</v>
      </c>
      <c r="I58" s="118">
        <v>2183733.3428474567</v>
      </c>
      <c r="J58" s="118">
        <v>903455.06860090652</v>
      </c>
      <c r="K58" s="118">
        <v>360333.16559523367</v>
      </c>
      <c r="L58" s="118">
        <v>-1291424</v>
      </c>
      <c r="M58" s="118">
        <v>-28959.19</v>
      </c>
      <c r="N58" s="118">
        <v>49844.268809225818</v>
      </c>
      <c r="O58" s="118">
        <v>-185232.5865038491</v>
      </c>
      <c r="P58" s="136">
        <f t="shared" si="5"/>
        <v>-1160424.5947999544</v>
      </c>
      <c r="Q58" s="136">
        <f t="shared" si="6"/>
        <v>-232.55001899798685</v>
      </c>
      <c r="R58" s="118">
        <v>32208797.710000001</v>
      </c>
      <c r="S58" s="118">
        <v>18720656.07</v>
      </c>
      <c r="T58" s="118">
        <v>1043898.2824652753</v>
      </c>
      <c r="U58" s="118">
        <v>8621066.6541193351</v>
      </c>
      <c r="V58" s="118">
        <v>3013144.7423068089</v>
      </c>
      <c r="W58" s="118">
        <v>-86727.19</v>
      </c>
      <c r="X58" s="160">
        <f t="shared" si="7"/>
        <v>-896759.15110858157</v>
      </c>
      <c r="Y58" s="160">
        <f t="shared" si="3"/>
        <v>-179.71125272717066</v>
      </c>
      <c r="Z58" s="134">
        <f t="shared" si="8"/>
        <v>-263665.44369137287</v>
      </c>
      <c r="AA58" s="134">
        <f t="shared" si="4"/>
        <v>-52.838766270816208</v>
      </c>
    </row>
    <row r="59" spans="1:27" s="119" customFormat="1" ht="15" x14ac:dyDescent="0.2">
      <c r="A59" s="118">
        <v>171</v>
      </c>
      <c r="B59" s="118" t="s">
        <v>59</v>
      </c>
      <c r="C59" s="118">
        <v>11</v>
      </c>
      <c r="D59" s="118">
        <v>4540</v>
      </c>
      <c r="E59" s="118">
        <v>10923850.106770303</v>
      </c>
      <c r="F59" s="118">
        <v>6720634.2433161074</v>
      </c>
      <c r="G59" s="118">
        <v>1200413</v>
      </c>
      <c r="H59" s="118">
        <v>1263488.3448522266</v>
      </c>
      <c r="I59" s="118">
        <v>1997728.4784177057</v>
      </c>
      <c r="J59" s="118">
        <v>933450.94547855156</v>
      </c>
      <c r="K59" s="118">
        <v>-11131.655727131018</v>
      </c>
      <c r="L59" s="118">
        <v>-297194</v>
      </c>
      <c r="M59" s="118">
        <v>-196309.59</v>
      </c>
      <c r="N59" s="118">
        <v>43724.937417246023</v>
      </c>
      <c r="O59" s="118">
        <v>-168528.24503556613</v>
      </c>
      <c r="P59" s="136">
        <f t="shared" si="5"/>
        <v>562426.35194883682</v>
      </c>
      <c r="Q59" s="136">
        <f t="shared" si="6"/>
        <v>123.88245637639578</v>
      </c>
      <c r="R59" s="118">
        <v>32128719.18</v>
      </c>
      <c r="S59" s="118">
        <v>15948762.07</v>
      </c>
      <c r="T59" s="118">
        <v>1898974.314204118</v>
      </c>
      <c r="U59" s="118">
        <v>10815353.711339356</v>
      </c>
      <c r="V59" s="118">
        <v>3113185.0451906305</v>
      </c>
      <c r="W59" s="118">
        <v>706909.41</v>
      </c>
      <c r="X59" s="160">
        <f t="shared" si="7"/>
        <v>354465.37073410675</v>
      </c>
      <c r="Y59" s="160">
        <f t="shared" si="3"/>
        <v>78.076072848922195</v>
      </c>
      <c r="Z59" s="134">
        <f t="shared" si="8"/>
        <v>207960.98121473007</v>
      </c>
      <c r="AA59" s="134">
        <f t="shared" si="4"/>
        <v>45.806383527473585</v>
      </c>
    </row>
    <row r="60" spans="1:27" s="119" customFormat="1" ht="15" x14ac:dyDescent="0.2">
      <c r="A60" s="118">
        <v>172</v>
      </c>
      <c r="B60" s="118" t="s">
        <v>60</v>
      </c>
      <c r="C60" s="118">
        <v>13</v>
      </c>
      <c r="D60" s="118">
        <v>4171</v>
      </c>
      <c r="E60" s="118">
        <v>11658065.679208755</v>
      </c>
      <c r="F60" s="118">
        <v>5099767.1029142365</v>
      </c>
      <c r="G60" s="118">
        <v>1798222</v>
      </c>
      <c r="H60" s="118">
        <v>1343330.6404150638</v>
      </c>
      <c r="I60" s="118">
        <v>1668731.1266210929</v>
      </c>
      <c r="J60" s="118">
        <v>932133.9915095428</v>
      </c>
      <c r="K60" s="118">
        <v>31683.784299964947</v>
      </c>
      <c r="L60" s="118">
        <v>100990</v>
      </c>
      <c r="M60" s="118">
        <v>930.85</v>
      </c>
      <c r="N60" s="118">
        <v>34906.017473336171</v>
      </c>
      <c r="O60" s="118">
        <v>-154830.68503157407</v>
      </c>
      <c r="P60" s="136">
        <f t="shared" si="5"/>
        <v>-802200.85100709274</v>
      </c>
      <c r="Q60" s="136">
        <f t="shared" si="6"/>
        <v>-192.32818293145354</v>
      </c>
      <c r="R60" s="118">
        <v>34372500.32</v>
      </c>
      <c r="S60" s="118">
        <v>12298336.84</v>
      </c>
      <c r="T60" s="118">
        <v>2018974.0149269409</v>
      </c>
      <c r="U60" s="118">
        <v>14079932.41549919</v>
      </c>
      <c r="V60" s="118">
        <v>3108792.8257372328</v>
      </c>
      <c r="W60" s="118">
        <v>1900142.85</v>
      </c>
      <c r="X60" s="160">
        <f t="shared" si="7"/>
        <v>-966321.37383663282</v>
      </c>
      <c r="Y60" s="160">
        <f t="shared" si="3"/>
        <v>-231.67618648684555</v>
      </c>
      <c r="Z60" s="134">
        <f t="shared" si="8"/>
        <v>164120.52282954007</v>
      </c>
      <c r="AA60" s="134">
        <f t="shared" si="4"/>
        <v>39.348003555392012</v>
      </c>
    </row>
    <row r="61" spans="1:27" s="119" customFormat="1" ht="15" x14ac:dyDescent="0.2">
      <c r="A61" s="118">
        <v>176</v>
      </c>
      <c r="B61" s="118" t="s">
        <v>61</v>
      </c>
      <c r="C61" s="118">
        <v>12</v>
      </c>
      <c r="D61" s="118">
        <v>4352</v>
      </c>
      <c r="E61" s="118">
        <v>10183895.618014321</v>
      </c>
      <c r="F61" s="118">
        <v>4785725.7914115125</v>
      </c>
      <c r="G61" s="118">
        <v>1266197</v>
      </c>
      <c r="H61" s="118">
        <v>1497867.9080060304</v>
      </c>
      <c r="I61" s="118">
        <v>3397642.5431499989</v>
      </c>
      <c r="J61" s="118">
        <v>983433.16235268116</v>
      </c>
      <c r="K61" s="118">
        <v>-1239403.956570152</v>
      </c>
      <c r="L61" s="118">
        <v>-93783</v>
      </c>
      <c r="M61" s="118">
        <v>394220.02</v>
      </c>
      <c r="N61" s="118">
        <v>33290.349705229775</v>
      </c>
      <c r="O61" s="118">
        <v>-161549.54237770569</v>
      </c>
      <c r="P61" s="136">
        <f t="shared" si="5"/>
        <v>679744.65766327456</v>
      </c>
      <c r="Q61" s="136">
        <f t="shared" si="6"/>
        <v>156.19132758806859</v>
      </c>
      <c r="R61" s="118">
        <v>37875600.121956505</v>
      </c>
      <c r="S61" s="118">
        <v>11542102.52</v>
      </c>
      <c r="T61" s="118">
        <v>2251236.6936065932</v>
      </c>
      <c r="U61" s="118">
        <v>18963236.651358426</v>
      </c>
      <c r="V61" s="118">
        <v>3279882.4928194843</v>
      </c>
      <c r="W61" s="118">
        <v>1566634.02</v>
      </c>
      <c r="X61" s="160">
        <f t="shared" si="7"/>
        <v>-272507.74417199939</v>
      </c>
      <c r="Y61" s="160">
        <f t="shared" si="3"/>
        <v>-62.616669157168978</v>
      </c>
      <c r="Z61" s="134">
        <f t="shared" si="8"/>
        <v>952252.40183527395</v>
      </c>
      <c r="AA61" s="134">
        <f t="shared" si="4"/>
        <v>218.80799674523757</v>
      </c>
    </row>
    <row r="62" spans="1:27" s="119" customFormat="1" ht="15" x14ac:dyDescent="0.2">
      <c r="A62" s="118">
        <v>177</v>
      </c>
      <c r="B62" s="118" t="s">
        <v>62</v>
      </c>
      <c r="C62" s="118">
        <v>6</v>
      </c>
      <c r="D62" s="118">
        <v>1768</v>
      </c>
      <c r="E62" s="118">
        <v>4679832.6788588492</v>
      </c>
      <c r="F62" s="118">
        <v>2385481.6334431092</v>
      </c>
      <c r="G62" s="118">
        <v>547055</v>
      </c>
      <c r="H62" s="118">
        <v>815073.48776894191</v>
      </c>
      <c r="I62" s="118">
        <v>460532.89129689359</v>
      </c>
      <c r="J62" s="118">
        <v>369607.67815010261</v>
      </c>
      <c r="K62" s="118">
        <v>377212.22435612231</v>
      </c>
      <c r="L62" s="118">
        <v>-479945</v>
      </c>
      <c r="M62" s="118">
        <v>38192.089999999997</v>
      </c>
      <c r="N62" s="118">
        <v>16937.709088767875</v>
      </c>
      <c r="O62" s="118">
        <v>-65629.501590942935</v>
      </c>
      <c r="P62" s="136">
        <f t="shared" si="5"/>
        <v>-215314.46634585503</v>
      </c>
      <c r="Q62" s="136">
        <f t="shared" si="6"/>
        <v>-121.7842004218637</v>
      </c>
      <c r="R62" s="118">
        <v>12221018.58</v>
      </c>
      <c r="S62" s="118">
        <v>5796395.9299999997</v>
      </c>
      <c r="T62" s="118">
        <v>1225022.7740908875</v>
      </c>
      <c r="U62" s="118">
        <v>4014438.8931559455</v>
      </c>
      <c r="V62" s="118">
        <v>1232691.5536141265</v>
      </c>
      <c r="W62" s="118">
        <v>105302.09</v>
      </c>
      <c r="X62" s="160">
        <f t="shared" si="7"/>
        <v>152832.66086095944</v>
      </c>
      <c r="Y62" s="160">
        <f t="shared" si="3"/>
        <v>86.443812704162582</v>
      </c>
      <c r="Z62" s="134">
        <f t="shared" si="8"/>
        <v>-368147.12720681448</v>
      </c>
      <c r="AA62" s="134">
        <f t="shared" si="4"/>
        <v>-208.2280131260263</v>
      </c>
    </row>
    <row r="63" spans="1:27" s="119" customFormat="1" ht="15" x14ac:dyDescent="0.2">
      <c r="A63" s="118">
        <v>178</v>
      </c>
      <c r="B63" s="118" t="s">
        <v>63</v>
      </c>
      <c r="C63" s="118">
        <v>10</v>
      </c>
      <c r="D63" s="118">
        <v>5769</v>
      </c>
      <c r="E63" s="118">
        <v>15611954.805429295</v>
      </c>
      <c r="F63" s="118">
        <v>6974067.7589606531</v>
      </c>
      <c r="G63" s="118">
        <v>1634692</v>
      </c>
      <c r="H63" s="118">
        <v>1995020.9390835476</v>
      </c>
      <c r="I63" s="118">
        <v>2240656.988224105</v>
      </c>
      <c r="J63" s="118">
        <v>1347407.3038225491</v>
      </c>
      <c r="K63" s="118">
        <v>532555.46713799599</v>
      </c>
      <c r="L63" s="118">
        <v>-510039</v>
      </c>
      <c r="M63" s="118">
        <v>627121.96</v>
      </c>
      <c r="N63" s="118">
        <v>48752.072854715989</v>
      </c>
      <c r="O63" s="118">
        <v>-214149.65762338787</v>
      </c>
      <c r="P63" s="136">
        <f t="shared" si="5"/>
        <v>-935868.97296911478</v>
      </c>
      <c r="Q63" s="136">
        <f t="shared" si="6"/>
        <v>-162.22377759908386</v>
      </c>
      <c r="R63" s="118">
        <v>47104243.719999999</v>
      </c>
      <c r="S63" s="118">
        <v>16968302.32</v>
      </c>
      <c r="T63" s="118">
        <v>2998437.7595977527</v>
      </c>
      <c r="U63" s="118">
        <v>20092920.168910261</v>
      </c>
      <c r="V63" s="118">
        <v>4493785.4403162878</v>
      </c>
      <c r="W63" s="118">
        <v>1751774.96</v>
      </c>
      <c r="X63" s="160">
        <f t="shared" si="7"/>
        <v>-799023.07117569447</v>
      </c>
      <c r="Y63" s="160">
        <f t="shared" si="3"/>
        <v>-138.50287245201847</v>
      </c>
      <c r="Z63" s="134">
        <f t="shared" si="8"/>
        <v>-136845.90179342031</v>
      </c>
      <c r="AA63" s="134">
        <f t="shared" si="4"/>
        <v>-23.720905147065405</v>
      </c>
    </row>
    <row r="64" spans="1:27" s="119" customFormat="1" ht="15" x14ac:dyDescent="0.2">
      <c r="A64" s="118">
        <v>179</v>
      </c>
      <c r="B64" s="118" t="s">
        <v>64</v>
      </c>
      <c r="C64" s="118">
        <v>13</v>
      </c>
      <c r="D64" s="118">
        <v>145887</v>
      </c>
      <c r="E64" s="118">
        <v>356370124.88476729</v>
      </c>
      <c r="F64" s="118">
        <v>192658126.82006949</v>
      </c>
      <c r="G64" s="118">
        <v>54242564</v>
      </c>
      <c r="H64" s="118">
        <v>30986727.629604638</v>
      </c>
      <c r="I64" s="118">
        <v>58108666.870444275</v>
      </c>
      <c r="J64" s="118">
        <v>20619607.461622812</v>
      </c>
      <c r="K64" s="118">
        <v>-16619742.549298026</v>
      </c>
      <c r="L64" s="118">
        <v>-22670982</v>
      </c>
      <c r="M64" s="118">
        <v>5325992.71</v>
      </c>
      <c r="N64" s="118">
        <v>1477390.5534132428</v>
      </c>
      <c r="O64" s="118">
        <v>-5415436.1417408884</v>
      </c>
      <c r="P64" s="136">
        <f t="shared" si="5"/>
        <v>-37657209.530651689</v>
      </c>
      <c r="Q64" s="136">
        <f t="shared" si="6"/>
        <v>-258.12587503102873</v>
      </c>
      <c r="R64" s="118">
        <v>881388862.5999999</v>
      </c>
      <c r="S64" s="118">
        <v>510347544.87</v>
      </c>
      <c r="T64" s="118">
        <v>46571882.524680667</v>
      </c>
      <c r="U64" s="118">
        <v>175259385.10028586</v>
      </c>
      <c r="V64" s="118">
        <v>68769177.317952871</v>
      </c>
      <c r="W64" s="118">
        <v>36897574.710000001</v>
      </c>
      <c r="X64" s="160">
        <f t="shared" si="7"/>
        <v>-43543298.077080488</v>
      </c>
      <c r="Y64" s="160">
        <f t="shared" si="3"/>
        <v>-298.47277740361022</v>
      </c>
      <c r="Z64" s="134">
        <f t="shared" si="8"/>
        <v>5886088.5464287996</v>
      </c>
      <c r="AA64" s="134">
        <f t="shared" si="4"/>
        <v>40.346902372581518</v>
      </c>
    </row>
    <row r="65" spans="1:27" s="119" customFormat="1" ht="15" x14ac:dyDescent="0.2">
      <c r="A65" s="118">
        <v>181</v>
      </c>
      <c r="B65" s="118" t="s">
        <v>65</v>
      </c>
      <c r="C65" s="118">
        <v>4</v>
      </c>
      <c r="D65" s="118">
        <v>1683</v>
      </c>
      <c r="E65" s="118">
        <v>5500229.6783406083</v>
      </c>
      <c r="F65" s="118">
        <v>2441553.4934971812</v>
      </c>
      <c r="G65" s="118">
        <v>749375</v>
      </c>
      <c r="H65" s="118">
        <v>284391.29059788148</v>
      </c>
      <c r="I65" s="118">
        <v>1266400.8902139394</v>
      </c>
      <c r="J65" s="118">
        <v>418534.52381565992</v>
      </c>
      <c r="K65" s="118">
        <v>404437.00567995966</v>
      </c>
      <c r="L65" s="118">
        <v>-369016</v>
      </c>
      <c r="M65" s="118">
        <v>-129299.07</v>
      </c>
      <c r="N65" s="118">
        <v>13382.174714328818</v>
      </c>
      <c r="O65" s="118">
        <v>-62474.237091378367</v>
      </c>
      <c r="P65" s="136">
        <f t="shared" si="5"/>
        <v>-482944.60691303667</v>
      </c>
      <c r="Q65" s="136">
        <f t="shared" si="6"/>
        <v>-286.95460897981974</v>
      </c>
      <c r="R65" s="118">
        <v>12283582.720000001</v>
      </c>
      <c r="S65" s="118">
        <v>5317310.0999999996</v>
      </c>
      <c r="T65" s="118">
        <v>427429.24230414565</v>
      </c>
      <c r="U65" s="118">
        <v>4685534.9560448229</v>
      </c>
      <c r="V65" s="118">
        <v>1395869.1956446611</v>
      </c>
      <c r="W65" s="118">
        <v>251059.93</v>
      </c>
      <c r="X65" s="160">
        <f t="shared" si="7"/>
        <v>-206379.2960063722</v>
      </c>
      <c r="Y65" s="160">
        <f t="shared" si="3"/>
        <v>-122.62584432939525</v>
      </c>
      <c r="Z65" s="134">
        <f t="shared" si="8"/>
        <v>-276565.31090666447</v>
      </c>
      <c r="AA65" s="134">
        <f t="shared" si="4"/>
        <v>-164.32876465042452</v>
      </c>
    </row>
    <row r="66" spans="1:27" s="119" customFormat="1" ht="15" x14ac:dyDescent="0.2">
      <c r="A66" s="118">
        <v>182</v>
      </c>
      <c r="B66" s="118" t="s">
        <v>66</v>
      </c>
      <c r="C66" s="118">
        <v>13</v>
      </c>
      <c r="D66" s="118">
        <v>19347</v>
      </c>
      <c r="E66" s="118">
        <v>52920432.371436015</v>
      </c>
      <c r="F66" s="118">
        <v>28806086.482568048</v>
      </c>
      <c r="G66" s="118">
        <v>6058884</v>
      </c>
      <c r="H66" s="118">
        <v>7632666.3326750612</v>
      </c>
      <c r="I66" s="118">
        <v>665581.83215746109</v>
      </c>
      <c r="J66" s="118">
        <v>3303127.6664556824</v>
      </c>
      <c r="K66" s="118">
        <v>-1631326.7811498705</v>
      </c>
      <c r="L66" s="118">
        <v>-2206088</v>
      </c>
      <c r="M66" s="118">
        <v>516299.47</v>
      </c>
      <c r="N66" s="118">
        <v>202712.32915718836</v>
      </c>
      <c r="O66" s="118">
        <v>-718175.32085971313</v>
      </c>
      <c r="P66" s="136">
        <f t="shared" si="5"/>
        <v>-10290664.360432155</v>
      </c>
      <c r="Q66" s="136">
        <f t="shared" si="6"/>
        <v>-531.8997446855924</v>
      </c>
      <c r="R66" s="118">
        <v>146667788.88999999</v>
      </c>
      <c r="S66" s="118">
        <v>70695663.469999999</v>
      </c>
      <c r="T66" s="118">
        <v>11471596.796754196</v>
      </c>
      <c r="U66" s="118">
        <v>38560834.999917425</v>
      </c>
      <c r="V66" s="118">
        <v>11016377.136233281</v>
      </c>
      <c r="W66" s="118">
        <v>4369095.47</v>
      </c>
      <c r="X66" s="160">
        <f t="shared" si="7"/>
        <v>-10554221.017095059</v>
      </c>
      <c r="Y66" s="160">
        <f t="shared" si="3"/>
        <v>-545.52235577066517</v>
      </c>
      <c r="Z66" s="134">
        <f t="shared" si="8"/>
        <v>263556.65666290373</v>
      </c>
      <c r="AA66" s="134">
        <f t="shared" si="4"/>
        <v>13.622611085072814</v>
      </c>
    </row>
    <row r="67" spans="1:27" s="119" customFormat="1" ht="15" x14ac:dyDescent="0.2">
      <c r="A67" s="118">
        <v>186</v>
      </c>
      <c r="B67" s="118" t="s">
        <v>67</v>
      </c>
      <c r="C67" s="118">
        <v>35</v>
      </c>
      <c r="D67" s="118">
        <v>45630</v>
      </c>
      <c r="E67" s="118">
        <v>114619790.03303063</v>
      </c>
      <c r="F67" s="118">
        <v>78171462.559906125</v>
      </c>
      <c r="G67" s="118">
        <v>17664208</v>
      </c>
      <c r="H67" s="118">
        <v>5441920.536072826</v>
      </c>
      <c r="I67" s="118">
        <v>14192406.070901182</v>
      </c>
      <c r="J67" s="118">
        <v>5262022.9860747922</v>
      </c>
      <c r="K67" s="118">
        <v>-5100457.8121498125</v>
      </c>
      <c r="L67" s="118">
        <v>-307318</v>
      </c>
      <c r="M67" s="118">
        <v>195180.77</v>
      </c>
      <c r="N67" s="118">
        <v>580119.48540523264</v>
      </c>
      <c r="O67" s="118">
        <v>-1693820.2248838947</v>
      </c>
      <c r="P67" s="136">
        <f t="shared" si="5"/>
        <v>-214065.66170418262</v>
      </c>
      <c r="Q67" s="136">
        <f t="shared" si="6"/>
        <v>-4.6913360005299722</v>
      </c>
      <c r="R67" s="118">
        <v>279957915.13</v>
      </c>
      <c r="S67" s="118">
        <v>206320503.97</v>
      </c>
      <c r="T67" s="118">
        <v>8158122.1105310237</v>
      </c>
      <c r="U67" s="118">
        <v>27917961.214133982</v>
      </c>
      <c r="V67" s="118">
        <v>17549557.742746752</v>
      </c>
      <c r="W67" s="118">
        <v>17552070.77</v>
      </c>
      <c r="X67" s="160">
        <f t="shared" si="7"/>
        <v>-2459699.3225882649</v>
      </c>
      <c r="Y67" s="160">
        <f t="shared" si="3"/>
        <v>-53.905310598033417</v>
      </c>
      <c r="Z67" s="134">
        <f t="shared" si="8"/>
        <v>2245633.6608840823</v>
      </c>
      <c r="AA67" s="134">
        <f t="shared" si="4"/>
        <v>49.213974597503444</v>
      </c>
    </row>
    <row r="68" spans="1:27" s="119" customFormat="1" ht="15" x14ac:dyDescent="0.2">
      <c r="A68" s="118">
        <v>202</v>
      </c>
      <c r="B68" s="118" t="s">
        <v>68</v>
      </c>
      <c r="C68" s="118">
        <v>2</v>
      </c>
      <c r="D68" s="118">
        <v>35848</v>
      </c>
      <c r="E68" s="118">
        <v>90924763.627058223</v>
      </c>
      <c r="F68" s="118">
        <v>60007547.296987861</v>
      </c>
      <c r="G68" s="118">
        <v>8007772</v>
      </c>
      <c r="H68" s="118">
        <v>6454164.9064253625</v>
      </c>
      <c r="I68" s="118">
        <v>17730744.510021057</v>
      </c>
      <c r="J68" s="118">
        <v>3779597.1731085982</v>
      </c>
      <c r="K68" s="118">
        <v>5976455.8901548302</v>
      </c>
      <c r="L68" s="118">
        <v>-3143674</v>
      </c>
      <c r="M68" s="118">
        <v>-2033398.68</v>
      </c>
      <c r="N68" s="118">
        <v>449287.73093058704</v>
      </c>
      <c r="O68" s="118">
        <v>-1330704.962122241</v>
      </c>
      <c r="P68" s="136">
        <f t="shared" si="5"/>
        <v>4973028.2384478003</v>
      </c>
      <c r="Q68" s="136">
        <f t="shared" si="6"/>
        <v>138.72540276857288</v>
      </c>
      <c r="R68" s="118">
        <v>207016088.88999999</v>
      </c>
      <c r="S68" s="118">
        <v>158113136.22</v>
      </c>
      <c r="T68" s="118">
        <v>9700365.6705640983</v>
      </c>
      <c r="U68" s="118">
        <v>31989580.198765196</v>
      </c>
      <c r="V68" s="118">
        <v>12605467.328691928</v>
      </c>
      <c r="W68" s="118">
        <v>2830699.3200000003</v>
      </c>
      <c r="X68" s="160">
        <f t="shared" si="7"/>
        <v>8223159.8480212092</v>
      </c>
      <c r="Y68" s="160">
        <f t="shared" si="3"/>
        <v>229.38964092895586</v>
      </c>
      <c r="Z68" s="134">
        <f t="shared" si="8"/>
        <v>-3250131.609573409</v>
      </c>
      <c r="AA68" s="134">
        <f t="shared" si="4"/>
        <v>-90.664238160382979</v>
      </c>
    </row>
    <row r="69" spans="1:27" s="119" customFormat="1" ht="15" x14ac:dyDescent="0.2">
      <c r="A69" s="118">
        <v>204</v>
      </c>
      <c r="B69" s="118" t="s">
        <v>69</v>
      </c>
      <c r="C69" s="118">
        <v>11</v>
      </c>
      <c r="D69" s="118">
        <v>2689</v>
      </c>
      <c r="E69" s="118">
        <v>6082615.7233944982</v>
      </c>
      <c r="F69" s="118">
        <v>3420886.639491044</v>
      </c>
      <c r="G69" s="118">
        <v>1280638</v>
      </c>
      <c r="H69" s="118">
        <v>1146746.6654150849</v>
      </c>
      <c r="I69" s="118">
        <v>1488973.7405949992</v>
      </c>
      <c r="J69" s="118">
        <v>631297.59291773569</v>
      </c>
      <c r="K69" s="118">
        <v>-789347.55784694676</v>
      </c>
      <c r="L69" s="118">
        <v>-578178</v>
      </c>
      <c r="M69" s="118">
        <v>97600.99</v>
      </c>
      <c r="N69" s="118">
        <v>21436.101247602423</v>
      </c>
      <c r="O69" s="118">
        <v>-99817.720462695448</v>
      </c>
      <c r="P69" s="136">
        <f t="shared" si="5"/>
        <v>537620.72796232533</v>
      </c>
      <c r="Q69" s="136">
        <f t="shared" si="6"/>
        <v>199.93333133593356</v>
      </c>
      <c r="R69" s="118">
        <v>23657394.25</v>
      </c>
      <c r="S69" s="118">
        <v>7679741.4299999997</v>
      </c>
      <c r="T69" s="118">
        <v>1723517.4123751863</v>
      </c>
      <c r="U69" s="118">
        <v>10936441.258385709</v>
      </c>
      <c r="V69" s="118">
        <v>2105462.782866179</v>
      </c>
      <c r="W69" s="118">
        <v>800060.99</v>
      </c>
      <c r="X69" s="160">
        <f t="shared" si="7"/>
        <v>-412170.37637292966</v>
      </c>
      <c r="Y69" s="160">
        <f t="shared" si="3"/>
        <v>-153.28016971845656</v>
      </c>
      <c r="Z69" s="134">
        <f t="shared" si="8"/>
        <v>949791.10433525499</v>
      </c>
      <c r="AA69" s="134">
        <f t="shared" si="4"/>
        <v>353.21350105439012</v>
      </c>
    </row>
    <row r="70" spans="1:27" s="119" customFormat="1" ht="15" x14ac:dyDescent="0.2">
      <c r="A70" s="118">
        <v>205</v>
      </c>
      <c r="B70" s="118" t="s">
        <v>70</v>
      </c>
      <c r="C70" s="118">
        <v>18</v>
      </c>
      <c r="D70" s="118">
        <v>36297</v>
      </c>
      <c r="E70" s="118">
        <v>124684657.06608936</v>
      </c>
      <c r="F70" s="118">
        <v>54310027.090305082</v>
      </c>
      <c r="G70" s="118">
        <v>11063738</v>
      </c>
      <c r="H70" s="118">
        <v>5662182.8114446662</v>
      </c>
      <c r="I70" s="118">
        <v>20363162.277647231</v>
      </c>
      <c r="J70" s="118">
        <v>5684003.2592832744</v>
      </c>
      <c r="K70" s="118">
        <v>-5345432.9875762593</v>
      </c>
      <c r="L70" s="118">
        <v>29284746</v>
      </c>
      <c r="M70" s="118">
        <v>3531814.86</v>
      </c>
      <c r="N70" s="118">
        <v>360686.39871117164</v>
      </c>
      <c r="O70" s="118">
        <v>-1347372.1828317055</v>
      </c>
      <c r="P70" s="136">
        <f t="shared" si="5"/>
        <v>-1117101.5391059071</v>
      </c>
      <c r="Q70" s="136">
        <f t="shared" si="6"/>
        <v>-30.776690610957022</v>
      </c>
      <c r="R70" s="118">
        <v>285349911.14585924</v>
      </c>
      <c r="S70" s="118">
        <v>132826978.12</v>
      </c>
      <c r="T70" s="118">
        <v>8510044.3696062565</v>
      </c>
      <c r="U70" s="118">
        <v>76596805.853106529</v>
      </c>
      <c r="V70" s="118">
        <v>18956918.978258282</v>
      </c>
      <c r="W70" s="118">
        <v>43880298.859999999</v>
      </c>
      <c r="X70" s="160">
        <f t="shared" si="7"/>
        <v>-4578864.9648881555</v>
      </c>
      <c r="Y70" s="160">
        <f t="shared" ref="Y70:Y133" si="9">X70/D70</f>
        <v>-126.1499563293979</v>
      </c>
      <c r="Z70" s="134">
        <f t="shared" si="8"/>
        <v>3461763.4257822484</v>
      </c>
      <c r="AA70" s="134">
        <f t="shared" ref="AA70:AA133" si="10">Z70/D70</f>
        <v>95.373265718440877</v>
      </c>
    </row>
    <row r="71" spans="1:27" s="119" customFormat="1" ht="15" x14ac:dyDescent="0.2">
      <c r="A71" s="118">
        <v>208</v>
      </c>
      <c r="B71" s="118" t="s">
        <v>71</v>
      </c>
      <c r="C71" s="118">
        <v>17</v>
      </c>
      <c r="D71" s="118">
        <v>12335</v>
      </c>
      <c r="E71" s="118">
        <v>36077439.300238304</v>
      </c>
      <c r="F71" s="118">
        <v>16112749.227020843</v>
      </c>
      <c r="G71" s="118">
        <v>5661894</v>
      </c>
      <c r="H71" s="118">
        <v>2101521.9813516056</v>
      </c>
      <c r="I71" s="118">
        <v>11950909.223793246</v>
      </c>
      <c r="J71" s="118">
        <v>2298671.9878009958</v>
      </c>
      <c r="K71" s="118">
        <v>1010838.5409219536</v>
      </c>
      <c r="L71" s="118">
        <v>-158424</v>
      </c>
      <c r="M71" s="118">
        <v>1140539.21</v>
      </c>
      <c r="N71" s="118">
        <v>104931.37827152976</v>
      </c>
      <c r="O71" s="118">
        <v>-457884.56002504582</v>
      </c>
      <c r="P71" s="136">
        <f t="shared" si="5"/>
        <v>3688307.6888968274</v>
      </c>
      <c r="Q71" s="136">
        <f t="shared" si="6"/>
        <v>299.01156780679588</v>
      </c>
      <c r="R71" s="118">
        <v>84677883.883599997</v>
      </c>
      <c r="S71" s="118">
        <v>38726524.670000002</v>
      </c>
      <c r="T71" s="118">
        <v>3158508.6135603292</v>
      </c>
      <c r="U71" s="118">
        <v>32441574.27295199</v>
      </c>
      <c r="V71" s="118">
        <v>7666381.7106660279</v>
      </c>
      <c r="W71" s="118">
        <v>6644009.21</v>
      </c>
      <c r="X71" s="160">
        <f t="shared" si="7"/>
        <v>3959114.5935783535</v>
      </c>
      <c r="Y71" s="160">
        <f t="shared" si="9"/>
        <v>320.96591759856938</v>
      </c>
      <c r="Z71" s="134">
        <f t="shared" ref="Z71:Z134" si="11">P71-X71</f>
        <v>-270806.90468152612</v>
      </c>
      <c r="AA71" s="134">
        <f t="shared" si="10"/>
        <v>-21.954349791773499</v>
      </c>
    </row>
    <row r="72" spans="1:27" s="119" customFormat="1" ht="15" x14ac:dyDescent="0.2">
      <c r="A72" s="118">
        <v>211</v>
      </c>
      <c r="B72" s="118" t="s">
        <v>72</v>
      </c>
      <c r="C72" s="118">
        <v>6</v>
      </c>
      <c r="D72" s="118">
        <v>32959</v>
      </c>
      <c r="E72" s="118">
        <v>89300083.137184277</v>
      </c>
      <c r="F72" s="118">
        <v>55669740.818158902</v>
      </c>
      <c r="G72" s="118">
        <v>8136128</v>
      </c>
      <c r="H72" s="118">
        <v>4690719.5165033452</v>
      </c>
      <c r="I72" s="118">
        <v>20732129.584883284</v>
      </c>
      <c r="J72" s="118">
        <v>4268104.1885224301</v>
      </c>
      <c r="K72" s="118">
        <v>649622.93292631209</v>
      </c>
      <c r="L72" s="118">
        <v>-4078668</v>
      </c>
      <c r="M72" s="118">
        <v>-154816.42000000001</v>
      </c>
      <c r="N72" s="118">
        <v>374871.14461704891</v>
      </c>
      <c r="O72" s="118">
        <v>-1223463.0898958643</v>
      </c>
      <c r="P72" s="136">
        <f t="shared" si="5"/>
        <v>-235714.4614688158</v>
      </c>
      <c r="Q72" s="136">
        <f t="shared" ref="Q72:Q135" si="12">P72/D72</f>
        <v>-7.1517479738103642</v>
      </c>
      <c r="R72" s="118">
        <v>203017081.87</v>
      </c>
      <c r="S72" s="118">
        <v>137752468.86000001</v>
      </c>
      <c r="T72" s="118">
        <v>7172645.2441161247</v>
      </c>
      <c r="U72" s="118">
        <v>39825797.785856925</v>
      </c>
      <c r="V72" s="118">
        <v>14234704.239558602</v>
      </c>
      <c r="W72" s="118">
        <v>3902643.58</v>
      </c>
      <c r="X72" s="160">
        <f t="shared" ref="X72:X135" si="13">S72+T72+U72+V72+W72-R72</f>
        <v>-128822.16046831012</v>
      </c>
      <c r="Y72" s="160">
        <f t="shared" si="9"/>
        <v>-3.9085579194851214</v>
      </c>
      <c r="Z72" s="134">
        <f t="shared" si="11"/>
        <v>-106892.30100050569</v>
      </c>
      <c r="AA72" s="134">
        <f t="shared" si="10"/>
        <v>-3.2431900543252432</v>
      </c>
    </row>
    <row r="73" spans="1:27" s="119" customFormat="1" ht="15" x14ac:dyDescent="0.2">
      <c r="A73" s="118">
        <v>213</v>
      </c>
      <c r="B73" s="118" t="s">
        <v>73</v>
      </c>
      <c r="C73" s="118">
        <v>10</v>
      </c>
      <c r="D73" s="118">
        <v>5154</v>
      </c>
      <c r="E73" s="118">
        <v>12569474.618555635</v>
      </c>
      <c r="F73" s="118">
        <v>6813304.1275238544</v>
      </c>
      <c r="G73" s="118">
        <v>2044289</v>
      </c>
      <c r="H73" s="118">
        <v>2326422.9870300204</v>
      </c>
      <c r="I73" s="118">
        <v>1568512.3298243994</v>
      </c>
      <c r="J73" s="118">
        <v>1114940.3020339026</v>
      </c>
      <c r="K73" s="118">
        <v>-450851.98310164595</v>
      </c>
      <c r="L73" s="118">
        <v>-396328</v>
      </c>
      <c r="M73" s="118">
        <v>257347.62</v>
      </c>
      <c r="N73" s="118">
        <v>45650.510797376548</v>
      </c>
      <c r="O73" s="118">
        <v>-191320.39095006778</v>
      </c>
      <c r="P73" s="136">
        <f t="shared" ref="P73:P136" si="14">SUM(F73:O73)-E73</f>
        <v>562491.88460220397</v>
      </c>
      <c r="Q73" s="136">
        <f t="shared" si="12"/>
        <v>109.13695859569343</v>
      </c>
      <c r="R73" s="118">
        <v>41218057.469999999</v>
      </c>
      <c r="S73" s="118">
        <v>15941196.640000001</v>
      </c>
      <c r="T73" s="118">
        <v>3496521.3853306742</v>
      </c>
      <c r="U73" s="118">
        <v>16551772.417326974</v>
      </c>
      <c r="V73" s="118">
        <v>3718476.5748914499</v>
      </c>
      <c r="W73" s="118">
        <v>1905308.62</v>
      </c>
      <c r="X73" s="160">
        <f t="shared" si="13"/>
        <v>395218.16754909605</v>
      </c>
      <c r="Y73" s="160">
        <f t="shared" si="9"/>
        <v>76.681833051823062</v>
      </c>
      <c r="Z73" s="134">
        <f t="shared" si="11"/>
        <v>167273.71705310792</v>
      </c>
      <c r="AA73" s="134">
        <f t="shared" si="10"/>
        <v>32.455125543870373</v>
      </c>
    </row>
    <row r="74" spans="1:27" s="119" customFormat="1" ht="15" x14ac:dyDescent="0.2">
      <c r="A74" s="118">
        <v>214</v>
      </c>
      <c r="B74" s="118" t="s">
        <v>74</v>
      </c>
      <c r="C74" s="118">
        <v>4</v>
      </c>
      <c r="D74" s="118">
        <v>12528</v>
      </c>
      <c r="E74" s="118">
        <v>33604632.805284768</v>
      </c>
      <c r="F74" s="118">
        <v>17898007.083299454</v>
      </c>
      <c r="G74" s="118">
        <v>4340834</v>
      </c>
      <c r="H74" s="118">
        <v>3170368.5472198175</v>
      </c>
      <c r="I74" s="118">
        <v>7454117.2107308023</v>
      </c>
      <c r="J74" s="118">
        <v>2584462.6544200601</v>
      </c>
      <c r="K74" s="118">
        <v>-324670.78722101374</v>
      </c>
      <c r="L74" s="118">
        <v>-648733</v>
      </c>
      <c r="M74" s="118">
        <v>717381.11</v>
      </c>
      <c r="N74" s="118">
        <v>109297.06903499961</v>
      </c>
      <c r="O74" s="118">
        <v>-465048.86647699832</v>
      </c>
      <c r="P74" s="136">
        <f t="shared" si="14"/>
        <v>1231382.2157223523</v>
      </c>
      <c r="Q74" s="136">
        <f t="shared" si="12"/>
        <v>98.290406746675629</v>
      </c>
      <c r="R74" s="118">
        <v>86917059.030000001</v>
      </c>
      <c r="S74" s="118">
        <v>40959021.799999997</v>
      </c>
      <c r="T74" s="118">
        <v>4764942.6473185187</v>
      </c>
      <c r="U74" s="118">
        <v>29798823.251341075</v>
      </c>
      <c r="V74" s="118">
        <v>8619532.2042009607</v>
      </c>
      <c r="W74" s="118">
        <v>4409482.1100000003</v>
      </c>
      <c r="X74" s="160">
        <f t="shared" si="13"/>
        <v>1634742.9828605503</v>
      </c>
      <c r="Y74" s="160">
        <f t="shared" si="9"/>
        <v>130.48714741862631</v>
      </c>
      <c r="Z74" s="134">
        <f t="shared" si="11"/>
        <v>-403360.76713819802</v>
      </c>
      <c r="AA74" s="134">
        <f t="shared" si="10"/>
        <v>-32.196740671950671</v>
      </c>
    </row>
    <row r="75" spans="1:27" s="119" customFormat="1" ht="15" x14ac:dyDescent="0.2">
      <c r="A75" s="118">
        <v>216</v>
      </c>
      <c r="B75" s="118" t="s">
        <v>75</v>
      </c>
      <c r="C75" s="118">
        <v>13</v>
      </c>
      <c r="D75" s="118">
        <v>1269</v>
      </c>
      <c r="E75" s="118">
        <v>4984082.309293801</v>
      </c>
      <c r="F75" s="118">
        <v>1522291.4881069853</v>
      </c>
      <c r="G75" s="118">
        <v>542104</v>
      </c>
      <c r="H75" s="118">
        <v>532286.11117794074</v>
      </c>
      <c r="I75" s="118">
        <v>1092096.2440022908</v>
      </c>
      <c r="J75" s="118">
        <v>301949.35558753181</v>
      </c>
      <c r="K75" s="118">
        <v>83829.144213459571</v>
      </c>
      <c r="L75" s="118">
        <v>-307630</v>
      </c>
      <c r="M75" s="118">
        <v>31320.34</v>
      </c>
      <c r="N75" s="118">
        <v>10038.272211578978</v>
      </c>
      <c r="O75" s="118">
        <v>-47106.242940558019</v>
      </c>
      <c r="P75" s="136">
        <f t="shared" si="14"/>
        <v>-1222903.5969345723</v>
      </c>
      <c r="Q75" s="136">
        <f t="shared" si="12"/>
        <v>-963.67501728492698</v>
      </c>
      <c r="R75" s="118">
        <v>12599485.390000001</v>
      </c>
      <c r="S75" s="118">
        <v>3519038.79</v>
      </c>
      <c r="T75" s="118">
        <v>800004.9497313624</v>
      </c>
      <c r="U75" s="118">
        <v>5753796.1962710405</v>
      </c>
      <c r="V75" s="118">
        <v>1007041.9048513905</v>
      </c>
      <c r="W75" s="118">
        <v>265794.34000000003</v>
      </c>
      <c r="X75" s="160">
        <f t="shared" si="13"/>
        <v>-1253809.2091462072</v>
      </c>
      <c r="Y75" s="160">
        <f t="shared" si="9"/>
        <v>-988.02932162821685</v>
      </c>
      <c r="Z75" s="134">
        <f t="shared" si="11"/>
        <v>30905.612211634871</v>
      </c>
      <c r="AA75" s="134">
        <f t="shared" si="10"/>
        <v>24.35430434328989</v>
      </c>
    </row>
    <row r="76" spans="1:27" s="119" customFormat="1" ht="15" x14ac:dyDescent="0.2">
      <c r="A76" s="118">
        <v>217</v>
      </c>
      <c r="B76" s="118" t="s">
        <v>76</v>
      </c>
      <c r="C76" s="118">
        <v>16</v>
      </c>
      <c r="D76" s="118">
        <v>5352</v>
      </c>
      <c r="E76" s="118">
        <v>15422982.274086103</v>
      </c>
      <c r="F76" s="118">
        <v>7483541.2244302528</v>
      </c>
      <c r="G76" s="118">
        <v>2032363</v>
      </c>
      <c r="H76" s="118">
        <v>878982.14260162623</v>
      </c>
      <c r="I76" s="118">
        <v>5293944.0720509822</v>
      </c>
      <c r="J76" s="118">
        <v>1033805.7613143772</v>
      </c>
      <c r="K76" s="118">
        <v>-724602.91713826323</v>
      </c>
      <c r="L76" s="118">
        <v>42922</v>
      </c>
      <c r="M76" s="118">
        <v>250196.84</v>
      </c>
      <c r="N76" s="118">
        <v>45270.212483816278</v>
      </c>
      <c r="O76" s="118">
        <v>-198670.3011961123</v>
      </c>
      <c r="P76" s="136">
        <f t="shared" si="14"/>
        <v>714769.76046057418</v>
      </c>
      <c r="Q76" s="136">
        <f t="shared" si="12"/>
        <v>133.55189844181132</v>
      </c>
      <c r="R76" s="118">
        <v>38330365.359999999</v>
      </c>
      <c r="S76" s="118">
        <v>17253649.289999999</v>
      </c>
      <c r="T76" s="118">
        <v>1321076.0555925579</v>
      </c>
      <c r="U76" s="118">
        <v>13790776.595319424</v>
      </c>
      <c r="V76" s="118">
        <v>3447881.9174647089</v>
      </c>
      <c r="W76" s="118">
        <v>2325481.84</v>
      </c>
      <c r="X76" s="160">
        <f t="shared" si="13"/>
        <v>-191499.66162331402</v>
      </c>
      <c r="Y76" s="160">
        <f t="shared" si="9"/>
        <v>-35.780953218108003</v>
      </c>
      <c r="Z76" s="134">
        <f t="shared" si="11"/>
        <v>906269.4220838882</v>
      </c>
      <c r="AA76" s="134">
        <f t="shared" si="10"/>
        <v>169.33285165991933</v>
      </c>
    </row>
    <row r="77" spans="1:27" s="119" customFormat="1" ht="15" x14ac:dyDescent="0.2">
      <c r="A77" s="118">
        <v>218</v>
      </c>
      <c r="B77" s="118" t="s">
        <v>77</v>
      </c>
      <c r="C77" s="118">
        <v>14</v>
      </c>
      <c r="D77" s="118">
        <v>1200</v>
      </c>
      <c r="E77" s="118">
        <v>2986453.0759289563</v>
      </c>
      <c r="F77" s="118">
        <v>1647178.7935804881</v>
      </c>
      <c r="G77" s="118">
        <v>303051</v>
      </c>
      <c r="H77" s="118">
        <v>320511.31161038479</v>
      </c>
      <c r="I77" s="118">
        <v>573358.5951439226</v>
      </c>
      <c r="J77" s="118">
        <v>325633.13893353881</v>
      </c>
      <c r="K77" s="118">
        <v>339236.40626494581</v>
      </c>
      <c r="L77" s="118">
        <v>-287088</v>
      </c>
      <c r="M77" s="118">
        <v>24373.98</v>
      </c>
      <c r="N77" s="118">
        <v>9248.4207900027395</v>
      </c>
      <c r="O77" s="118">
        <v>-44544.910582087963</v>
      </c>
      <c r="P77" s="136">
        <f t="shared" si="14"/>
        <v>224505.65981223853</v>
      </c>
      <c r="Q77" s="136">
        <f t="shared" si="12"/>
        <v>187.0880498435321</v>
      </c>
      <c r="R77" s="118">
        <v>9629536.2899999991</v>
      </c>
      <c r="S77" s="118">
        <v>3572263.35</v>
      </c>
      <c r="T77" s="118">
        <v>481715.63938799495</v>
      </c>
      <c r="U77" s="118">
        <v>4853830.7035246128</v>
      </c>
      <c r="V77" s="118">
        <v>1086030.5228215868</v>
      </c>
      <c r="W77" s="118">
        <v>40336.979999999996</v>
      </c>
      <c r="X77" s="160">
        <f t="shared" si="13"/>
        <v>404640.90573419631</v>
      </c>
      <c r="Y77" s="160">
        <f t="shared" si="9"/>
        <v>337.2007547784969</v>
      </c>
      <c r="Z77" s="134">
        <f t="shared" si="11"/>
        <v>-180135.24592195777</v>
      </c>
      <c r="AA77" s="134">
        <f t="shared" si="10"/>
        <v>-150.1127049349648</v>
      </c>
    </row>
    <row r="78" spans="1:27" s="119" customFormat="1" ht="15" x14ac:dyDescent="0.2">
      <c r="A78" s="118">
        <v>224</v>
      </c>
      <c r="B78" s="118" t="s">
        <v>78</v>
      </c>
      <c r="C78" s="118">
        <v>33</v>
      </c>
      <c r="D78" s="118">
        <v>8603</v>
      </c>
      <c r="E78" s="118">
        <v>20049057.094224587</v>
      </c>
      <c r="F78" s="118">
        <v>12907136.188005099</v>
      </c>
      <c r="G78" s="118">
        <v>2336871</v>
      </c>
      <c r="H78" s="118">
        <v>1158573.7533899411</v>
      </c>
      <c r="I78" s="118">
        <v>5345682.7235735757</v>
      </c>
      <c r="J78" s="118">
        <v>1461630.0151830451</v>
      </c>
      <c r="K78" s="118">
        <v>-153259.7295677005</v>
      </c>
      <c r="L78" s="118">
        <v>-368097</v>
      </c>
      <c r="M78" s="118">
        <v>-39161.75</v>
      </c>
      <c r="N78" s="118">
        <v>82188.396067786132</v>
      </c>
      <c r="O78" s="118">
        <v>-319349.88811475231</v>
      </c>
      <c r="P78" s="136">
        <f t="shared" si="14"/>
        <v>2363156.6143124104</v>
      </c>
      <c r="Q78" s="136">
        <f t="shared" si="12"/>
        <v>274.68983079302689</v>
      </c>
      <c r="R78" s="118">
        <v>55052219.190000005</v>
      </c>
      <c r="S78" s="118">
        <v>30864745.219999999</v>
      </c>
      <c r="T78" s="118">
        <v>1741290.7964764368</v>
      </c>
      <c r="U78" s="118">
        <v>17728834.415632203</v>
      </c>
      <c r="V78" s="118">
        <v>4874733.618205077</v>
      </c>
      <c r="W78" s="118">
        <v>1929612.25</v>
      </c>
      <c r="X78" s="160">
        <f t="shared" si="13"/>
        <v>2086997.1103137136</v>
      </c>
      <c r="Y78" s="160">
        <f t="shared" si="9"/>
        <v>242.58945836495568</v>
      </c>
      <c r="Z78" s="134">
        <f t="shared" si="11"/>
        <v>276159.5039986968</v>
      </c>
      <c r="AA78" s="134">
        <f t="shared" si="10"/>
        <v>32.100372428071232</v>
      </c>
    </row>
    <row r="79" spans="1:27" s="119" customFormat="1" ht="15" x14ac:dyDescent="0.2">
      <c r="A79" s="118">
        <v>226</v>
      </c>
      <c r="B79" s="118" t="s">
        <v>79</v>
      </c>
      <c r="C79" s="118">
        <v>13</v>
      </c>
      <c r="D79" s="118">
        <v>3665</v>
      </c>
      <c r="E79" s="118">
        <v>10667918.597657729</v>
      </c>
      <c r="F79" s="118">
        <v>4587160.2821407849</v>
      </c>
      <c r="G79" s="118">
        <v>1239611</v>
      </c>
      <c r="H79" s="118">
        <v>1271719.9937619346</v>
      </c>
      <c r="I79" s="118">
        <v>2625689.5419044038</v>
      </c>
      <c r="J79" s="118">
        <v>810919.87821073527</v>
      </c>
      <c r="K79" s="118">
        <v>375523.10570671636</v>
      </c>
      <c r="L79" s="118">
        <v>5607</v>
      </c>
      <c r="M79" s="118">
        <v>32568.59</v>
      </c>
      <c r="N79" s="118">
        <v>29455.268132317451</v>
      </c>
      <c r="O79" s="118">
        <v>-136047.58106946031</v>
      </c>
      <c r="P79" s="136">
        <f t="shared" si="14"/>
        <v>174288.48112970218</v>
      </c>
      <c r="Q79" s="136">
        <f t="shared" si="12"/>
        <v>47.554837961719556</v>
      </c>
      <c r="R79" s="118">
        <v>30282007.100000001</v>
      </c>
      <c r="S79" s="118">
        <v>10592150.32</v>
      </c>
      <c r="T79" s="118">
        <v>1911345.2778966727</v>
      </c>
      <c r="U79" s="118">
        <v>14215742.686532058</v>
      </c>
      <c r="V79" s="118">
        <v>2704527.3776001297</v>
      </c>
      <c r="W79" s="118">
        <v>1277786.5900000001</v>
      </c>
      <c r="X79" s="160">
        <f t="shared" si="13"/>
        <v>419545.15202885866</v>
      </c>
      <c r="Y79" s="160">
        <f t="shared" si="9"/>
        <v>114.47343847990686</v>
      </c>
      <c r="Z79" s="134">
        <f t="shared" si="11"/>
        <v>-245256.67089915648</v>
      </c>
      <c r="AA79" s="134">
        <f t="shared" si="10"/>
        <v>-66.918600518187304</v>
      </c>
    </row>
    <row r="80" spans="1:27" s="119" customFormat="1" ht="15" x14ac:dyDescent="0.2">
      <c r="A80" s="118">
        <v>230</v>
      </c>
      <c r="B80" s="118" t="s">
        <v>80</v>
      </c>
      <c r="C80" s="118">
        <v>4</v>
      </c>
      <c r="D80" s="118">
        <v>2240</v>
      </c>
      <c r="E80" s="118">
        <v>6183043.6963355858</v>
      </c>
      <c r="F80" s="118">
        <v>2428898.7524756212</v>
      </c>
      <c r="G80" s="118">
        <v>734904</v>
      </c>
      <c r="H80" s="118">
        <v>570770.68562700995</v>
      </c>
      <c r="I80" s="118">
        <v>1761131.664162012</v>
      </c>
      <c r="J80" s="118">
        <v>571248.1309295306</v>
      </c>
      <c r="K80" s="118">
        <v>17123.821696041774</v>
      </c>
      <c r="L80" s="118">
        <v>-402247</v>
      </c>
      <c r="M80" s="118">
        <v>255800.59</v>
      </c>
      <c r="N80" s="118">
        <v>16661.425013953809</v>
      </c>
      <c r="O80" s="118">
        <v>-83150.499753230863</v>
      </c>
      <c r="P80" s="136">
        <f t="shared" si="14"/>
        <v>-311902.1261846479</v>
      </c>
      <c r="Q80" s="136">
        <f t="shared" si="12"/>
        <v>-139.2420206181464</v>
      </c>
      <c r="R80" s="118">
        <v>16949054.68</v>
      </c>
      <c r="S80" s="118">
        <v>5900361.9900000002</v>
      </c>
      <c r="T80" s="118">
        <v>857845.96951926022</v>
      </c>
      <c r="U80" s="118">
        <v>7344148.6585835256</v>
      </c>
      <c r="V80" s="118">
        <v>1905189.7123433547</v>
      </c>
      <c r="W80" s="118">
        <v>588457.59</v>
      </c>
      <c r="X80" s="160">
        <f t="shared" si="13"/>
        <v>-353050.75955386087</v>
      </c>
      <c r="Y80" s="160">
        <f t="shared" si="9"/>
        <v>-157.61194622940218</v>
      </c>
      <c r="Z80" s="134">
        <f t="shared" si="11"/>
        <v>41148.63336921297</v>
      </c>
      <c r="AA80" s="134">
        <f t="shared" si="10"/>
        <v>18.369925611255791</v>
      </c>
    </row>
    <row r="81" spans="1:27" s="119" customFormat="1" ht="15" x14ac:dyDescent="0.2">
      <c r="A81" s="118">
        <v>231</v>
      </c>
      <c r="B81" s="118" t="s">
        <v>81</v>
      </c>
      <c r="C81" s="118">
        <v>15</v>
      </c>
      <c r="D81" s="118">
        <v>1256</v>
      </c>
      <c r="E81" s="118">
        <v>3199404.5503540216</v>
      </c>
      <c r="F81" s="118">
        <v>2397511.1158940094</v>
      </c>
      <c r="G81" s="118">
        <v>853224</v>
      </c>
      <c r="H81" s="118">
        <v>747201.04635084025</v>
      </c>
      <c r="I81" s="118">
        <v>155885.06052106575</v>
      </c>
      <c r="J81" s="118">
        <v>220765.16641035757</v>
      </c>
      <c r="K81" s="118">
        <v>-845463.62993068353</v>
      </c>
      <c r="L81" s="118">
        <v>-201438</v>
      </c>
      <c r="M81" s="118">
        <v>-3378.31</v>
      </c>
      <c r="N81" s="118">
        <v>14050.627955761714</v>
      </c>
      <c r="O81" s="118">
        <v>-46623.673075918734</v>
      </c>
      <c r="P81" s="136">
        <f t="shared" si="14"/>
        <v>92328.853771410882</v>
      </c>
      <c r="Q81" s="136">
        <f t="shared" si="12"/>
        <v>73.510233894435416</v>
      </c>
      <c r="R81" s="118">
        <v>10420205.699999999</v>
      </c>
      <c r="S81" s="118">
        <v>5191282.1399999997</v>
      </c>
      <c r="T81" s="118">
        <v>1123016.4398289395</v>
      </c>
      <c r="U81" s="118">
        <v>2285067.512512214</v>
      </c>
      <c r="V81" s="118">
        <v>736281.66310913884</v>
      </c>
      <c r="W81" s="118">
        <v>648407.68999999994</v>
      </c>
      <c r="X81" s="160">
        <f t="shared" si="13"/>
        <v>-436150.25454970822</v>
      </c>
      <c r="Y81" s="160">
        <f t="shared" si="9"/>
        <v>-347.25338738034094</v>
      </c>
      <c r="Z81" s="134">
        <f t="shared" si="11"/>
        <v>528479.1083211191</v>
      </c>
      <c r="AA81" s="134">
        <f t="shared" si="10"/>
        <v>420.76362127477637</v>
      </c>
    </row>
    <row r="82" spans="1:27" s="119" customFormat="1" ht="15" x14ac:dyDescent="0.2">
      <c r="A82" s="118">
        <v>232</v>
      </c>
      <c r="B82" s="118" t="s">
        <v>82</v>
      </c>
      <c r="C82" s="118">
        <v>14</v>
      </c>
      <c r="D82" s="118">
        <v>12750</v>
      </c>
      <c r="E82" s="118">
        <v>35470377.98363027</v>
      </c>
      <c r="F82" s="118">
        <v>18102121.776904222</v>
      </c>
      <c r="G82" s="118">
        <v>3761350</v>
      </c>
      <c r="H82" s="118">
        <v>3955009.7965802932</v>
      </c>
      <c r="I82" s="118">
        <v>7923513.3885416426</v>
      </c>
      <c r="J82" s="118">
        <v>2764797.0975931585</v>
      </c>
      <c r="K82" s="118">
        <v>6125.6813427953075</v>
      </c>
      <c r="L82" s="118">
        <v>-691888</v>
      </c>
      <c r="M82" s="118">
        <v>-411669.33</v>
      </c>
      <c r="N82" s="118">
        <v>107878.98505188468</v>
      </c>
      <c r="O82" s="118">
        <v>-473289.67493468459</v>
      </c>
      <c r="P82" s="136">
        <f t="shared" si="14"/>
        <v>-426428.2625509575</v>
      </c>
      <c r="Q82" s="136">
        <f t="shared" si="12"/>
        <v>-33.445353925565293</v>
      </c>
      <c r="R82" s="118">
        <v>95645216.850000009</v>
      </c>
      <c r="S82" s="118">
        <v>40448598.520000003</v>
      </c>
      <c r="T82" s="118">
        <v>5944225.866629947</v>
      </c>
      <c r="U82" s="118">
        <v>36599891.647561699</v>
      </c>
      <c r="V82" s="118">
        <v>9220971.9417025931</v>
      </c>
      <c r="W82" s="118">
        <v>2657792.67</v>
      </c>
      <c r="X82" s="160">
        <f t="shared" si="13"/>
        <v>-773736.20410576463</v>
      </c>
      <c r="Y82" s="160">
        <f t="shared" si="9"/>
        <v>-60.685192478883501</v>
      </c>
      <c r="Z82" s="134">
        <f t="shared" si="11"/>
        <v>347307.94155480713</v>
      </c>
      <c r="AA82" s="134">
        <f t="shared" si="10"/>
        <v>27.239838553318204</v>
      </c>
    </row>
    <row r="83" spans="1:27" s="119" customFormat="1" ht="15" x14ac:dyDescent="0.2">
      <c r="A83" s="118">
        <v>233</v>
      </c>
      <c r="B83" s="118" t="s">
        <v>83</v>
      </c>
      <c r="C83" s="118">
        <v>14</v>
      </c>
      <c r="D83" s="118">
        <v>15116</v>
      </c>
      <c r="E83" s="118">
        <v>43733796.43638657</v>
      </c>
      <c r="F83" s="118">
        <v>21765363.026344486</v>
      </c>
      <c r="G83" s="118">
        <v>4097135</v>
      </c>
      <c r="H83" s="118">
        <v>3170450.822301324</v>
      </c>
      <c r="I83" s="118">
        <v>10814299.531915214</v>
      </c>
      <c r="J83" s="118">
        <v>3293877.8902320564</v>
      </c>
      <c r="K83" s="118">
        <v>2176289.4375714548</v>
      </c>
      <c r="L83" s="118">
        <v>-743025</v>
      </c>
      <c r="M83" s="118">
        <v>713901.54</v>
      </c>
      <c r="N83" s="118">
        <v>131229.04386930182</v>
      </c>
      <c r="O83" s="118">
        <v>-561117.39029903465</v>
      </c>
      <c r="P83" s="136">
        <f t="shared" si="14"/>
        <v>1124607.4655482247</v>
      </c>
      <c r="Q83" s="136">
        <f t="shared" si="12"/>
        <v>74.398482769795237</v>
      </c>
      <c r="R83" s="118">
        <v>114522228.97999999</v>
      </c>
      <c r="S83" s="118">
        <v>49773823.219999999</v>
      </c>
      <c r="T83" s="118">
        <v>4765065.7616772261</v>
      </c>
      <c r="U83" s="118">
        <v>46558190.02502881</v>
      </c>
      <c r="V83" s="118">
        <v>10985527.882557729</v>
      </c>
      <c r="W83" s="118">
        <v>4068011.54</v>
      </c>
      <c r="X83" s="160">
        <f t="shared" si="13"/>
        <v>1628389.4492637813</v>
      </c>
      <c r="Y83" s="160">
        <f t="shared" si="9"/>
        <v>107.72621389678363</v>
      </c>
      <c r="Z83" s="134">
        <f t="shared" si="11"/>
        <v>-503781.98371555656</v>
      </c>
      <c r="AA83" s="134">
        <f t="shared" si="10"/>
        <v>-33.327731126988397</v>
      </c>
    </row>
    <row r="84" spans="1:27" s="119" customFormat="1" ht="15" x14ac:dyDescent="0.2">
      <c r="A84" s="118">
        <v>235</v>
      </c>
      <c r="B84" s="118" t="s">
        <v>84</v>
      </c>
      <c r="C84" s="118">
        <v>33</v>
      </c>
      <c r="D84" s="118">
        <v>10284</v>
      </c>
      <c r="E84" s="118">
        <v>40334939.262470186</v>
      </c>
      <c r="F84" s="118">
        <v>18915477.267550956</v>
      </c>
      <c r="G84" s="118">
        <v>4743482</v>
      </c>
      <c r="H84" s="118">
        <v>1548887.6402233173</v>
      </c>
      <c r="I84" s="118">
        <v>5309331.9580494426</v>
      </c>
      <c r="J84" s="118">
        <v>628326.58681047126</v>
      </c>
      <c r="K84" s="118">
        <v>10041077.997143123</v>
      </c>
      <c r="L84" s="118">
        <v>2756532</v>
      </c>
      <c r="M84" s="118">
        <v>372946.08</v>
      </c>
      <c r="N84" s="118">
        <v>253848.89257495757</v>
      </c>
      <c r="O84" s="118">
        <v>-381749.88368849386</v>
      </c>
      <c r="P84" s="136">
        <f t="shared" si="14"/>
        <v>3853221.2761935815</v>
      </c>
      <c r="Q84" s="136">
        <f t="shared" si="12"/>
        <v>374.68118204916198</v>
      </c>
      <c r="R84" s="118">
        <v>79775969.629999995</v>
      </c>
      <c r="S84" s="118">
        <v>75400506.890000001</v>
      </c>
      <c r="T84" s="118">
        <v>2327917.9984108713</v>
      </c>
      <c r="U84" s="118">
        <v>-842236.26413816959</v>
      </c>
      <c r="V84" s="118">
        <v>2095554.0760111404</v>
      </c>
      <c r="W84" s="118">
        <v>7872960.0800000001</v>
      </c>
      <c r="X84" s="160">
        <f t="shared" si="13"/>
        <v>7078733.1502838433</v>
      </c>
      <c r="Y84" s="160">
        <f t="shared" si="9"/>
        <v>688.32488820340757</v>
      </c>
      <c r="Z84" s="134">
        <f t="shared" si="11"/>
        <v>-3225511.8740902618</v>
      </c>
      <c r="AA84" s="134">
        <f t="shared" si="10"/>
        <v>-313.64370615424559</v>
      </c>
    </row>
    <row r="85" spans="1:27" s="119" customFormat="1" ht="15" x14ac:dyDescent="0.2">
      <c r="A85" s="118">
        <v>236</v>
      </c>
      <c r="B85" s="118" t="s">
        <v>85</v>
      </c>
      <c r="C85" s="118">
        <v>16</v>
      </c>
      <c r="D85" s="118">
        <v>4198</v>
      </c>
      <c r="E85" s="118">
        <v>12079456.939723548</v>
      </c>
      <c r="F85" s="118">
        <v>5997139.779708189</v>
      </c>
      <c r="G85" s="118">
        <v>1153555</v>
      </c>
      <c r="H85" s="118">
        <v>673384.9954341253</v>
      </c>
      <c r="I85" s="118">
        <v>4237090.1774609219</v>
      </c>
      <c r="J85" s="118">
        <v>848784.58753831126</v>
      </c>
      <c r="K85" s="118">
        <v>95923.865715589563</v>
      </c>
      <c r="L85" s="118">
        <v>812855</v>
      </c>
      <c r="M85" s="118">
        <v>62172.59</v>
      </c>
      <c r="N85" s="118">
        <v>34264.71520862246</v>
      </c>
      <c r="O85" s="118">
        <v>-155832.94551967105</v>
      </c>
      <c r="P85" s="136">
        <f t="shared" si="14"/>
        <v>1679880.8258225396</v>
      </c>
      <c r="Q85" s="136">
        <f t="shared" si="12"/>
        <v>400.16217861423047</v>
      </c>
      <c r="R85" s="118">
        <v>28477527.669999998</v>
      </c>
      <c r="S85" s="118">
        <v>13387998.83</v>
      </c>
      <c r="T85" s="118">
        <v>1012072.0031248183</v>
      </c>
      <c r="U85" s="118">
        <v>10588684.759080874</v>
      </c>
      <c r="V85" s="118">
        <v>2830811.300060207</v>
      </c>
      <c r="W85" s="118">
        <v>2028582.59</v>
      </c>
      <c r="X85" s="160">
        <f t="shared" si="13"/>
        <v>1370621.8122659028</v>
      </c>
      <c r="Y85" s="160">
        <f t="shared" si="9"/>
        <v>326.49400006334037</v>
      </c>
      <c r="Z85" s="134">
        <f t="shared" si="11"/>
        <v>309259.01355663687</v>
      </c>
      <c r="AA85" s="134">
        <f t="shared" si="10"/>
        <v>73.668178550890161</v>
      </c>
    </row>
    <row r="86" spans="1:27" s="119" customFormat="1" ht="15" x14ac:dyDescent="0.2">
      <c r="A86" s="118">
        <v>239</v>
      </c>
      <c r="B86" s="118" t="s">
        <v>86</v>
      </c>
      <c r="C86" s="118">
        <v>11</v>
      </c>
      <c r="D86" s="118">
        <v>2029</v>
      </c>
      <c r="E86" s="118">
        <v>5009858.1222575437</v>
      </c>
      <c r="F86" s="118">
        <v>2412277.7529756879</v>
      </c>
      <c r="G86" s="118">
        <v>513408</v>
      </c>
      <c r="H86" s="118">
        <v>770285.59788504359</v>
      </c>
      <c r="I86" s="118">
        <v>1146018.2062317771</v>
      </c>
      <c r="J86" s="118">
        <v>456946.48377625551</v>
      </c>
      <c r="K86" s="118">
        <v>272225.99734630447</v>
      </c>
      <c r="L86" s="118">
        <v>-468504</v>
      </c>
      <c r="M86" s="118">
        <v>204480.47</v>
      </c>
      <c r="N86" s="118">
        <v>17566.241053380676</v>
      </c>
      <c r="O86" s="118">
        <v>-75318.019642547064</v>
      </c>
      <c r="P86" s="136">
        <f t="shared" si="14"/>
        <v>239528.60736835841</v>
      </c>
      <c r="Q86" s="136">
        <f t="shared" si="12"/>
        <v>118.05254182767787</v>
      </c>
      <c r="R86" s="118">
        <v>16448228.109999999</v>
      </c>
      <c r="S86" s="118">
        <v>5987505.3200000003</v>
      </c>
      <c r="T86" s="118">
        <v>1157707.9014646823</v>
      </c>
      <c r="U86" s="118">
        <v>7523208.0145848226</v>
      </c>
      <c r="V86" s="118">
        <v>1523978.2729186474</v>
      </c>
      <c r="W86" s="118">
        <v>249384.47</v>
      </c>
      <c r="X86" s="160">
        <f t="shared" si="13"/>
        <v>-6444.1310318466276</v>
      </c>
      <c r="Y86" s="160">
        <f t="shared" si="9"/>
        <v>-3.1760133227435325</v>
      </c>
      <c r="Z86" s="134">
        <f t="shared" si="11"/>
        <v>245972.73840020504</v>
      </c>
      <c r="AA86" s="134">
        <f t="shared" si="10"/>
        <v>121.22855515042141</v>
      </c>
    </row>
    <row r="87" spans="1:27" s="119" customFormat="1" ht="15" x14ac:dyDescent="0.2">
      <c r="A87" s="118">
        <v>240</v>
      </c>
      <c r="B87" s="118" t="s">
        <v>87</v>
      </c>
      <c r="C87" s="118">
        <v>19</v>
      </c>
      <c r="D87" s="118">
        <v>19499</v>
      </c>
      <c r="E87" s="118">
        <v>48315736.656444535</v>
      </c>
      <c r="F87" s="118">
        <v>33205282.241461888</v>
      </c>
      <c r="G87" s="118">
        <v>7358835</v>
      </c>
      <c r="H87" s="118">
        <v>3498317.2021390172</v>
      </c>
      <c r="I87" s="118">
        <v>6697633.6112783607</v>
      </c>
      <c r="J87" s="118">
        <v>3179748.339460317</v>
      </c>
      <c r="K87" s="118">
        <v>-7732304.8339411998</v>
      </c>
      <c r="L87" s="118">
        <v>1177870</v>
      </c>
      <c r="M87" s="118">
        <v>1156618.1100000001</v>
      </c>
      <c r="N87" s="118">
        <v>207367.39851923435</v>
      </c>
      <c r="O87" s="118">
        <v>-723817.67620011093</v>
      </c>
      <c r="P87" s="136">
        <f t="shared" si="14"/>
        <v>-290187.2637270242</v>
      </c>
      <c r="Q87" s="136">
        <f t="shared" si="12"/>
        <v>-14.882161327607784</v>
      </c>
      <c r="R87" s="118">
        <v>152932982.78</v>
      </c>
      <c r="S87" s="118">
        <v>78224378.780000001</v>
      </c>
      <c r="T87" s="118">
        <v>5257833.8235050682</v>
      </c>
      <c r="U87" s="118">
        <v>43951446.774061777</v>
      </c>
      <c r="V87" s="118">
        <v>10604890.407821713</v>
      </c>
      <c r="W87" s="118">
        <v>9693323.1099999994</v>
      </c>
      <c r="X87" s="160">
        <f t="shared" si="13"/>
        <v>-5201109.8846114576</v>
      </c>
      <c r="Y87" s="160">
        <f t="shared" si="9"/>
        <v>-266.73726266021117</v>
      </c>
      <c r="Z87" s="134">
        <f t="shared" si="11"/>
        <v>4910922.6208844334</v>
      </c>
      <c r="AA87" s="134">
        <f t="shared" si="10"/>
        <v>251.8551013326034</v>
      </c>
    </row>
    <row r="88" spans="1:27" s="119" customFormat="1" ht="15" x14ac:dyDescent="0.2">
      <c r="A88" s="118">
        <v>241</v>
      </c>
      <c r="B88" s="118" t="s">
        <v>88</v>
      </c>
      <c r="C88" s="118">
        <v>19</v>
      </c>
      <c r="D88" s="118">
        <v>7771</v>
      </c>
      <c r="E88" s="118">
        <v>75631664.384316206</v>
      </c>
      <c r="F88" s="118">
        <v>13499685.979211967</v>
      </c>
      <c r="G88" s="118">
        <v>3986691</v>
      </c>
      <c r="H88" s="118">
        <v>1246557.8613949327</v>
      </c>
      <c r="I88" s="118">
        <v>4006871.3423714028</v>
      </c>
      <c r="J88" s="118">
        <v>1170542.9307595924</v>
      </c>
      <c r="K88" s="118">
        <v>-1666590.9588832129</v>
      </c>
      <c r="L88" s="118">
        <v>-392168</v>
      </c>
      <c r="M88" s="118">
        <v>407324.24</v>
      </c>
      <c r="N88" s="118">
        <v>89052.646728380976</v>
      </c>
      <c r="O88" s="118">
        <v>-288465.41677783796</v>
      </c>
      <c r="P88" s="136">
        <f t="shared" si="14"/>
        <v>-53572162.759510979</v>
      </c>
      <c r="Q88" s="136">
        <f t="shared" si="12"/>
        <v>-6893.8570016099575</v>
      </c>
      <c r="R88" s="118">
        <v>110182667.98</v>
      </c>
      <c r="S88" s="118">
        <v>32961500.789999999</v>
      </c>
      <c r="T88" s="118">
        <v>1873529.1467788299</v>
      </c>
      <c r="U88" s="118">
        <v>12678169.511247599</v>
      </c>
      <c r="V88" s="118">
        <v>3903918.8555603726</v>
      </c>
      <c r="W88" s="118">
        <v>4001847.24</v>
      </c>
      <c r="X88" s="160">
        <f t="shared" si="13"/>
        <v>-54763702.436413206</v>
      </c>
      <c r="Y88" s="160">
        <f t="shared" si="9"/>
        <v>-7047.1885775850224</v>
      </c>
      <c r="Z88" s="134">
        <f t="shared" si="11"/>
        <v>1191539.6769022271</v>
      </c>
      <c r="AA88" s="134">
        <f t="shared" si="10"/>
        <v>153.33157597506462</v>
      </c>
    </row>
    <row r="89" spans="1:27" s="119" customFormat="1" ht="15" x14ac:dyDescent="0.2">
      <c r="A89" s="118">
        <v>244</v>
      </c>
      <c r="B89" s="118" t="s">
        <v>89</v>
      </c>
      <c r="C89" s="118">
        <v>17</v>
      </c>
      <c r="D89" s="118">
        <v>19300</v>
      </c>
      <c r="E89" s="118">
        <v>57745355.475944474</v>
      </c>
      <c r="F89" s="118">
        <v>29634818.419954333</v>
      </c>
      <c r="G89" s="118">
        <v>4628223</v>
      </c>
      <c r="H89" s="118">
        <v>3629668.1995501532</v>
      </c>
      <c r="I89" s="118">
        <v>20195254.123951219</v>
      </c>
      <c r="J89" s="118">
        <v>2106011.4461454153</v>
      </c>
      <c r="K89" s="118">
        <v>724103.86578931753</v>
      </c>
      <c r="L89" s="118">
        <v>44798</v>
      </c>
      <c r="M89" s="118">
        <v>-475235.33</v>
      </c>
      <c r="N89" s="118">
        <v>213845.03350569276</v>
      </c>
      <c r="O89" s="118">
        <v>-716430.64519524807</v>
      </c>
      <c r="P89" s="136">
        <f t="shared" si="14"/>
        <v>2239700.6377564073</v>
      </c>
      <c r="Q89" s="136">
        <f t="shared" si="12"/>
        <v>116.04666516872577</v>
      </c>
      <c r="R89" s="118">
        <v>117861336.81992</v>
      </c>
      <c r="S89" s="118">
        <v>76049091.180000007</v>
      </c>
      <c r="T89" s="118">
        <v>5455254.5975084472</v>
      </c>
      <c r="U89" s="118">
        <v>26759578.408580389</v>
      </c>
      <c r="V89" s="118">
        <v>7023832.7690363359</v>
      </c>
      <c r="W89" s="118">
        <v>4197785.67</v>
      </c>
      <c r="X89" s="160">
        <f t="shared" si="13"/>
        <v>1624205.8052051812</v>
      </c>
      <c r="Y89" s="160">
        <f t="shared" si="9"/>
        <v>84.155741202340991</v>
      </c>
      <c r="Z89" s="134">
        <f t="shared" si="11"/>
        <v>615494.83255122602</v>
      </c>
      <c r="AA89" s="134">
        <f t="shared" si="10"/>
        <v>31.890923966384769</v>
      </c>
    </row>
    <row r="90" spans="1:27" s="119" customFormat="1" ht="15" x14ac:dyDescent="0.2">
      <c r="A90" s="118">
        <v>245</v>
      </c>
      <c r="B90" s="118" t="s">
        <v>90</v>
      </c>
      <c r="C90" s="118">
        <v>32</v>
      </c>
      <c r="D90" s="118">
        <v>37676</v>
      </c>
      <c r="E90" s="118">
        <v>99290470.964881644</v>
      </c>
      <c r="F90" s="118">
        <v>53623229.548332952</v>
      </c>
      <c r="G90" s="118">
        <v>14068327</v>
      </c>
      <c r="H90" s="118">
        <v>7694042.6433141455</v>
      </c>
      <c r="I90" s="118">
        <v>14358212.963612413</v>
      </c>
      <c r="J90" s="118">
        <v>4627350.3310485277</v>
      </c>
      <c r="K90" s="118">
        <v>-2156555.6508781379</v>
      </c>
      <c r="L90" s="118">
        <v>-3874723</v>
      </c>
      <c r="M90" s="118">
        <v>1039229.78</v>
      </c>
      <c r="N90" s="118">
        <v>462653.04850488459</v>
      </c>
      <c r="O90" s="118">
        <v>-1398561.7092422885</v>
      </c>
      <c r="P90" s="136">
        <f t="shared" si="14"/>
        <v>-10847266.010189116</v>
      </c>
      <c r="Q90" s="136">
        <f t="shared" si="12"/>
        <v>-287.9091732187365</v>
      </c>
      <c r="R90" s="118">
        <v>233280706.89999998</v>
      </c>
      <c r="S90" s="118">
        <v>154120199.11000001</v>
      </c>
      <c r="T90" s="118">
        <v>11563854.638454566</v>
      </c>
      <c r="U90" s="118">
        <v>29647164.659227043</v>
      </c>
      <c r="V90" s="118">
        <v>15432838.671659153</v>
      </c>
      <c r="W90" s="118">
        <v>11232833.779999999</v>
      </c>
      <c r="X90" s="160">
        <f t="shared" si="13"/>
        <v>-11283816.040659219</v>
      </c>
      <c r="Y90" s="160">
        <f t="shared" si="9"/>
        <v>-299.49612593319938</v>
      </c>
      <c r="Z90" s="134">
        <f t="shared" si="11"/>
        <v>436550.03047010303</v>
      </c>
      <c r="AA90" s="134">
        <f t="shared" si="10"/>
        <v>11.586952714462868</v>
      </c>
    </row>
    <row r="91" spans="1:27" s="119" customFormat="1" ht="15" x14ac:dyDescent="0.2">
      <c r="A91" s="118">
        <v>249</v>
      </c>
      <c r="B91" s="118" t="s">
        <v>91</v>
      </c>
      <c r="C91" s="118">
        <v>13</v>
      </c>
      <c r="D91" s="118">
        <v>9250</v>
      </c>
      <c r="E91" s="118">
        <v>28659427.031587981</v>
      </c>
      <c r="F91" s="118">
        <v>13771599.227923505</v>
      </c>
      <c r="G91" s="118">
        <v>2869743</v>
      </c>
      <c r="H91" s="118">
        <v>2461547.1160783996</v>
      </c>
      <c r="I91" s="118">
        <v>3894462.5335309315</v>
      </c>
      <c r="J91" s="118">
        <v>1683226.06561284</v>
      </c>
      <c r="K91" s="118">
        <v>356873.17927234789</v>
      </c>
      <c r="L91" s="118">
        <v>-105247</v>
      </c>
      <c r="M91" s="118">
        <v>238355.73</v>
      </c>
      <c r="N91" s="118">
        <v>85805.721571580958</v>
      </c>
      <c r="O91" s="118">
        <v>-343367.01907026139</v>
      </c>
      <c r="P91" s="136">
        <f t="shared" si="14"/>
        <v>-3746428.4766686372</v>
      </c>
      <c r="Q91" s="136">
        <f t="shared" si="12"/>
        <v>-405.01929477498783</v>
      </c>
      <c r="R91" s="118">
        <v>72608591.950000003</v>
      </c>
      <c r="S91" s="118">
        <v>31889871.280000001</v>
      </c>
      <c r="T91" s="118">
        <v>3699609.2079687184</v>
      </c>
      <c r="U91" s="118">
        <v>25486894.433345176</v>
      </c>
      <c r="V91" s="118">
        <v>5613786.3918006644</v>
      </c>
      <c r="W91" s="118">
        <v>3002851.73</v>
      </c>
      <c r="X91" s="160">
        <f t="shared" si="13"/>
        <v>-2915578.9068854451</v>
      </c>
      <c r="Y91" s="160">
        <f t="shared" si="9"/>
        <v>-315.19771966329137</v>
      </c>
      <c r="Z91" s="134">
        <f t="shared" si="11"/>
        <v>-830849.56978319213</v>
      </c>
      <c r="AA91" s="134">
        <f t="shared" si="10"/>
        <v>-89.821575111696447</v>
      </c>
    </row>
    <row r="92" spans="1:27" s="119" customFormat="1" ht="15" x14ac:dyDescent="0.2">
      <c r="A92" s="118">
        <v>250</v>
      </c>
      <c r="B92" s="118" t="s">
        <v>92</v>
      </c>
      <c r="C92" s="118">
        <v>6</v>
      </c>
      <c r="D92" s="118">
        <v>1771</v>
      </c>
      <c r="E92" s="118">
        <v>4483525.3323251717</v>
      </c>
      <c r="F92" s="118">
        <v>2178280.164312467</v>
      </c>
      <c r="G92" s="118">
        <v>549051</v>
      </c>
      <c r="H92" s="118">
        <v>666497.83297669957</v>
      </c>
      <c r="I92" s="118">
        <v>938948.46232970979</v>
      </c>
      <c r="J92" s="118">
        <v>440559.03762328892</v>
      </c>
      <c r="K92" s="118">
        <v>81797.123253236554</v>
      </c>
      <c r="L92" s="118">
        <v>-375211</v>
      </c>
      <c r="M92" s="118">
        <v>-39814.910000000003</v>
      </c>
      <c r="N92" s="118">
        <v>13844.327051293869</v>
      </c>
      <c r="O92" s="118">
        <v>-65740.863867398148</v>
      </c>
      <c r="P92" s="136">
        <f t="shared" si="14"/>
        <v>-95314.158645873889</v>
      </c>
      <c r="Q92" s="136">
        <f t="shared" si="12"/>
        <v>-53.819400703486103</v>
      </c>
      <c r="R92" s="118">
        <v>13851318.52</v>
      </c>
      <c r="S92" s="118">
        <v>4966106.2699999996</v>
      </c>
      <c r="T92" s="118">
        <v>1001720.1149150684</v>
      </c>
      <c r="U92" s="118">
        <v>6171078.2206002995</v>
      </c>
      <c r="V92" s="118">
        <v>1469323.9254787536</v>
      </c>
      <c r="W92" s="118">
        <v>134025.09</v>
      </c>
      <c r="X92" s="160">
        <f t="shared" si="13"/>
        <v>-109064.89900587872</v>
      </c>
      <c r="Y92" s="160">
        <f t="shared" si="9"/>
        <v>-61.583793905069854</v>
      </c>
      <c r="Z92" s="134">
        <f t="shared" si="11"/>
        <v>13750.740360004827</v>
      </c>
      <c r="AA92" s="134">
        <f t="shared" si="10"/>
        <v>7.7643932015837533</v>
      </c>
    </row>
    <row r="93" spans="1:27" s="119" customFormat="1" ht="15" x14ac:dyDescent="0.2">
      <c r="A93" s="118">
        <v>256</v>
      </c>
      <c r="B93" s="118" t="s">
        <v>93</v>
      </c>
      <c r="C93" s="118">
        <v>13</v>
      </c>
      <c r="D93" s="118">
        <v>1554</v>
      </c>
      <c r="E93" s="118">
        <v>5158469.343831474</v>
      </c>
      <c r="F93" s="118">
        <v>1697169.5559029677</v>
      </c>
      <c r="G93" s="118">
        <v>451166</v>
      </c>
      <c r="H93" s="118">
        <v>578949.22480139066</v>
      </c>
      <c r="I93" s="118">
        <v>2082319.0501068356</v>
      </c>
      <c r="J93" s="118">
        <v>328229.3675821661</v>
      </c>
      <c r="K93" s="118">
        <v>-383336.38724396331</v>
      </c>
      <c r="L93" s="118">
        <v>256467</v>
      </c>
      <c r="M93" s="118">
        <v>54835.57</v>
      </c>
      <c r="N93" s="118">
        <v>11224.488180565941</v>
      </c>
      <c r="O93" s="118">
        <v>-57685.659203803909</v>
      </c>
      <c r="P93" s="136">
        <f t="shared" si="14"/>
        <v>-139131.13370531611</v>
      </c>
      <c r="Q93" s="136">
        <f t="shared" si="12"/>
        <v>-89.530974070344982</v>
      </c>
      <c r="R93" s="118">
        <v>13744023.049999999</v>
      </c>
      <c r="S93" s="118">
        <v>3938037.73</v>
      </c>
      <c r="T93" s="118">
        <v>870137.65297642746</v>
      </c>
      <c r="U93" s="118">
        <v>6466820.215231318</v>
      </c>
      <c r="V93" s="118">
        <v>1094689.296206468</v>
      </c>
      <c r="W93" s="118">
        <v>762468.57</v>
      </c>
      <c r="X93" s="160">
        <f t="shared" si="13"/>
        <v>-611869.58558578417</v>
      </c>
      <c r="Y93" s="160">
        <f t="shared" si="9"/>
        <v>-393.73847206292419</v>
      </c>
      <c r="Z93" s="134">
        <f t="shared" si="11"/>
        <v>472738.45188046806</v>
      </c>
      <c r="AA93" s="134">
        <f t="shared" si="10"/>
        <v>304.20749799257919</v>
      </c>
    </row>
    <row r="94" spans="1:27" s="119" customFormat="1" ht="15" x14ac:dyDescent="0.2">
      <c r="A94" s="118">
        <v>257</v>
      </c>
      <c r="B94" s="118" t="s">
        <v>94</v>
      </c>
      <c r="C94" s="118">
        <v>33</v>
      </c>
      <c r="D94" s="118">
        <v>40722</v>
      </c>
      <c r="E94" s="118">
        <v>110841635.05539849</v>
      </c>
      <c r="F94" s="118">
        <v>73090981.245985791</v>
      </c>
      <c r="G94" s="118">
        <v>12617940</v>
      </c>
      <c r="H94" s="118">
        <v>5563110.8309673723</v>
      </c>
      <c r="I94" s="118">
        <v>26548740.326173499</v>
      </c>
      <c r="J94" s="118">
        <v>4380115.1789958403</v>
      </c>
      <c r="K94" s="118">
        <v>6980723.332268564</v>
      </c>
      <c r="L94" s="118">
        <v>-2487470</v>
      </c>
      <c r="M94" s="118">
        <v>-399897.28</v>
      </c>
      <c r="N94" s="118">
        <v>586339.22439501272</v>
      </c>
      <c r="O94" s="118">
        <v>-1511631.540603155</v>
      </c>
      <c r="P94" s="136">
        <f t="shared" si="14"/>
        <v>14527316.262784421</v>
      </c>
      <c r="Q94" s="136">
        <f t="shared" si="12"/>
        <v>356.74368308983895</v>
      </c>
      <c r="R94" s="118">
        <v>239709388.59</v>
      </c>
      <c r="S94" s="118">
        <v>202561255.80000001</v>
      </c>
      <c r="T94" s="118">
        <v>8361148.2406992093</v>
      </c>
      <c r="U94" s="118">
        <v>23784755.063564703</v>
      </c>
      <c r="V94" s="118">
        <v>14608276.029407758</v>
      </c>
      <c r="W94" s="118">
        <v>9730572.7200000007</v>
      </c>
      <c r="X94" s="160">
        <f t="shared" si="13"/>
        <v>19336619.263671666</v>
      </c>
      <c r="Y94" s="160">
        <f t="shared" si="9"/>
        <v>474.84453768654942</v>
      </c>
      <c r="Z94" s="134">
        <f t="shared" si="11"/>
        <v>-4809303.0008872449</v>
      </c>
      <c r="AA94" s="134">
        <f t="shared" si="10"/>
        <v>-118.10085459671051</v>
      </c>
    </row>
    <row r="95" spans="1:27" s="119" customFormat="1" ht="15" x14ac:dyDescent="0.2">
      <c r="A95" s="118">
        <v>260</v>
      </c>
      <c r="B95" s="118" t="s">
        <v>95</v>
      </c>
      <c r="C95" s="118">
        <v>12</v>
      </c>
      <c r="D95" s="118">
        <v>9727</v>
      </c>
      <c r="E95" s="118">
        <v>26651764.980032578</v>
      </c>
      <c r="F95" s="118">
        <v>11154051.720370976</v>
      </c>
      <c r="G95" s="118">
        <v>2919533</v>
      </c>
      <c r="H95" s="118">
        <v>2186106.7062296569</v>
      </c>
      <c r="I95" s="118">
        <v>5852773.8346144641</v>
      </c>
      <c r="J95" s="118">
        <v>2097339.0436756117</v>
      </c>
      <c r="K95" s="118">
        <v>2786132.9497169685</v>
      </c>
      <c r="L95" s="118">
        <v>-1033480</v>
      </c>
      <c r="M95" s="118">
        <v>394761.28</v>
      </c>
      <c r="N95" s="118">
        <v>76783.555244938165</v>
      </c>
      <c r="O95" s="118">
        <v>-361073.62102664134</v>
      </c>
      <c r="P95" s="136">
        <f t="shared" si="14"/>
        <v>-578836.51120660454</v>
      </c>
      <c r="Q95" s="136">
        <f t="shared" si="12"/>
        <v>-59.508225681772856</v>
      </c>
      <c r="R95" s="118">
        <v>76769924.031009927</v>
      </c>
      <c r="S95" s="118">
        <v>27375608.84</v>
      </c>
      <c r="T95" s="118">
        <v>3285634.065132746</v>
      </c>
      <c r="U95" s="118">
        <v>38023761.869892992</v>
      </c>
      <c r="V95" s="118">
        <v>6994909.1348532606</v>
      </c>
      <c r="W95" s="118">
        <v>2280814.2800000003</v>
      </c>
      <c r="X95" s="160">
        <f t="shared" si="13"/>
        <v>1190804.1588690728</v>
      </c>
      <c r="Y95" s="160">
        <f t="shared" si="9"/>
        <v>122.42255154406013</v>
      </c>
      <c r="Z95" s="134">
        <f t="shared" si="11"/>
        <v>-1769640.6700756773</v>
      </c>
      <c r="AA95" s="134">
        <f t="shared" si="10"/>
        <v>-181.93077722583297</v>
      </c>
    </row>
    <row r="96" spans="1:27" s="119" customFormat="1" ht="15" x14ac:dyDescent="0.2">
      <c r="A96" s="118">
        <v>261</v>
      </c>
      <c r="B96" s="118" t="s">
        <v>96</v>
      </c>
      <c r="C96" s="118">
        <v>19</v>
      </c>
      <c r="D96" s="118">
        <v>6637</v>
      </c>
      <c r="E96" s="118">
        <v>25613874.129370566</v>
      </c>
      <c r="F96" s="118">
        <v>9298623.8043568209</v>
      </c>
      <c r="G96" s="118">
        <v>7868746</v>
      </c>
      <c r="H96" s="118">
        <v>3723413.7236566357</v>
      </c>
      <c r="I96" s="118">
        <v>8064914.4919462427</v>
      </c>
      <c r="J96" s="118">
        <v>1240157.0008223974</v>
      </c>
      <c r="K96" s="118">
        <v>582663.50820085825</v>
      </c>
      <c r="L96" s="118">
        <v>264358</v>
      </c>
      <c r="M96" s="118">
        <v>3201820.81</v>
      </c>
      <c r="N96" s="118">
        <v>71648.176012971599</v>
      </c>
      <c r="O96" s="118">
        <v>-246370.47627776483</v>
      </c>
      <c r="P96" s="136">
        <f t="shared" si="14"/>
        <v>8456100.9093475975</v>
      </c>
      <c r="Q96" s="136">
        <f t="shared" si="12"/>
        <v>1274.0848138236549</v>
      </c>
      <c r="R96" s="118">
        <v>55643988.259999998</v>
      </c>
      <c r="S96" s="118">
        <v>23588504.07</v>
      </c>
      <c r="T96" s="118">
        <v>5596162.3633119222</v>
      </c>
      <c r="U96" s="118">
        <v>21366636.261707067</v>
      </c>
      <c r="V96" s="118">
        <v>4136091.1865265919</v>
      </c>
      <c r="W96" s="118">
        <v>11334924.810000001</v>
      </c>
      <c r="X96" s="160">
        <f t="shared" si="13"/>
        <v>10378330.431545585</v>
      </c>
      <c r="Y96" s="160">
        <f t="shared" si="9"/>
        <v>1563.7080656238641</v>
      </c>
      <c r="Z96" s="134">
        <f t="shared" si="11"/>
        <v>-1922229.5221979879</v>
      </c>
      <c r="AA96" s="134">
        <f t="shared" si="10"/>
        <v>-289.62325180020912</v>
      </c>
    </row>
    <row r="97" spans="1:27" s="119" customFormat="1" ht="15" x14ac:dyDescent="0.2">
      <c r="A97" s="118">
        <v>263</v>
      </c>
      <c r="B97" s="118" t="s">
        <v>97</v>
      </c>
      <c r="C97" s="118">
        <v>11</v>
      </c>
      <c r="D97" s="118">
        <v>7597</v>
      </c>
      <c r="E97" s="118">
        <v>21726299.64605286</v>
      </c>
      <c r="F97" s="118">
        <v>9648420.966772154</v>
      </c>
      <c r="G97" s="118">
        <v>1712669</v>
      </c>
      <c r="H97" s="118">
        <v>1828553.2445750884</v>
      </c>
      <c r="I97" s="118">
        <v>6450165.9968268424</v>
      </c>
      <c r="J97" s="118">
        <v>1715056.7719500144</v>
      </c>
      <c r="K97" s="118">
        <v>1110185.7897784226</v>
      </c>
      <c r="L97" s="118">
        <v>-343160</v>
      </c>
      <c r="M97" s="118">
        <v>753949.22</v>
      </c>
      <c r="N97" s="118">
        <v>58270.2632217266</v>
      </c>
      <c r="O97" s="118">
        <v>-282006.40474343521</v>
      </c>
      <c r="P97" s="136">
        <f t="shared" si="14"/>
        <v>925805.20232795179</v>
      </c>
      <c r="Q97" s="136">
        <f t="shared" si="12"/>
        <v>121.86457842937367</v>
      </c>
      <c r="R97" s="118">
        <v>59912998.359999999</v>
      </c>
      <c r="S97" s="118">
        <v>21873526.57</v>
      </c>
      <c r="T97" s="118">
        <v>2748243.4069270832</v>
      </c>
      <c r="U97" s="118">
        <v>28979367.667388659</v>
      </c>
      <c r="V97" s="118">
        <v>5719946.0988819422</v>
      </c>
      <c r="W97" s="118">
        <v>2123458.2199999997</v>
      </c>
      <c r="X97" s="160">
        <f t="shared" si="13"/>
        <v>1531543.6031976864</v>
      </c>
      <c r="Y97" s="160">
        <f t="shared" si="9"/>
        <v>201.59847350239389</v>
      </c>
      <c r="Z97" s="134">
        <f t="shared" si="11"/>
        <v>-605738.40086973459</v>
      </c>
      <c r="AA97" s="134">
        <f t="shared" si="10"/>
        <v>-79.733895073020221</v>
      </c>
    </row>
    <row r="98" spans="1:27" s="119" customFormat="1" ht="15" x14ac:dyDescent="0.2">
      <c r="A98" s="118">
        <v>265</v>
      </c>
      <c r="B98" s="118" t="s">
        <v>98</v>
      </c>
      <c r="C98" s="118">
        <v>13</v>
      </c>
      <c r="D98" s="118">
        <v>1064</v>
      </c>
      <c r="E98" s="118">
        <v>2757852.6169213448</v>
      </c>
      <c r="F98" s="118">
        <v>1225360.7550903603</v>
      </c>
      <c r="G98" s="118">
        <v>526037</v>
      </c>
      <c r="H98" s="118">
        <v>579923.74343639379</v>
      </c>
      <c r="I98" s="118">
        <v>1011933.1066308215</v>
      </c>
      <c r="J98" s="118">
        <v>246994.62649182999</v>
      </c>
      <c r="K98" s="118">
        <v>404606.92189405486</v>
      </c>
      <c r="L98" s="118">
        <v>-292077</v>
      </c>
      <c r="M98" s="118">
        <v>-16855.650000000001</v>
      </c>
      <c r="N98" s="118">
        <v>8012.6809224305616</v>
      </c>
      <c r="O98" s="118">
        <v>-39496.48738278466</v>
      </c>
      <c r="P98" s="136">
        <f t="shared" si="14"/>
        <v>896587.08016176149</v>
      </c>
      <c r="Q98" s="136">
        <f t="shared" si="12"/>
        <v>842.65703022721948</v>
      </c>
      <c r="R98" s="118">
        <v>8472304.0600000005</v>
      </c>
      <c r="S98" s="118">
        <v>2741208.58</v>
      </c>
      <c r="T98" s="118">
        <v>871602.57855454402</v>
      </c>
      <c r="U98" s="118">
        <v>4899984.5779043213</v>
      </c>
      <c r="V98" s="118">
        <v>823760.45700248203</v>
      </c>
      <c r="W98" s="118">
        <v>217104.35</v>
      </c>
      <c r="X98" s="160">
        <f t="shared" si="13"/>
        <v>1081356.4834613465</v>
      </c>
      <c r="Y98" s="160">
        <f t="shared" si="9"/>
        <v>1016.3124844561527</v>
      </c>
      <c r="Z98" s="134">
        <f t="shared" si="11"/>
        <v>-184769.40329958498</v>
      </c>
      <c r="AA98" s="134">
        <f t="shared" si="10"/>
        <v>-173.65545422893325</v>
      </c>
    </row>
    <row r="99" spans="1:27" s="119" customFormat="1" ht="15" x14ac:dyDescent="0.2">
      <c r="A99" s="118">
        <v>271</v>
      </c>
      <c r="B99" s="118" t="s">
        <v>99</v>
      </c>
      <c r="C99" s="118">
        <v>4</v>
      </c>
      <c r="D99" s="118">
        <v>6903</v>
      </c>
      <c r="E99" s="118">
        <v>16219264.367702354</v>
      </c>
      <c r="F99" s="118">
        <v>10255076.417666692</v>
      </c>
      <c r="G99" s="118">
        <v>2697440</v>
      </c>
      <c r="H99" s="118">
        <v>1218305.4625638949</v>
      </c>
      <c r="I99" s="118">
        <v>3038645.6870397995</v>
      </c>
      <c r="J99" s="118">
        <v>1390891.2600495541</v>
      </c>
      <c r="K99" s="118">
        <v>-654187.96611926355</v>
      </c>
      <c r="L99" s="118">
        <v>-394592</v>
      </c>
      <c r="M99" s="118">
        <v>95816.79</v>
      </c>
      <c r="N99" s="118">
        <v>62225.202498367878</v>
      </c>
      <c r="O99" s="118">
        <v>-256244.59812346101</v>
      </c>
      <c r="P99" s="136">
        <f t="shared" si="14"/>
        <v>1234111.8878732324</v>
      </c>
      <c r="Q99" s="136">
        <f t="shared" si="12"/>
        <v>178.77906531554865</v>
      </c>
      <c r="R99" s="118">
        <v>48591609.880000003</v>
      </c>
      <c r="S99" s="118">
        <v>23669787.690000001</v>
      </c>
      <c r="T99" s="118">
        <v>1840558.0391928963</v>
      </c>
      <c r="U99" s="118">
        <v>16823492.942366745</v>
      </c>
      <c r="V99" s="118">
        <v>4638810.3105436508</v>
      </c>
      <c r="W99" s="118">
        <v>2398664.79</v>
      </c>
      <c r="X99" s="160">
        <f t="shared" si="13"/>
        <v>779703.89210329205</v>
      </c>
      <c r="Y99" s="160">
        <f t="shared" si="9"/>
        <v>112.95145474479096</v>
      </c>
      <c r="Z99" s="134">
        <f t="shared" si="11"/>
        <v>454407.99576994032</v>
      </c>
      <c r="AA99" s="134">
        <f t="shared" si="10"/>
        <v>65.827610570757685</v>
      </c>
    </row>
    <row r="100" spans="1:27" s="119" customFormat="1" ht="15" x14ac:dyDescent="0.2">
      <c r="A100" s="118">
        <v>272</v>
      </c>
      <c r="B100" s="118" t="s">
        <v>100</v>
      </c>
      <c r="C100" s="118">
        <v>16</v>
      </c>
      <c r="D100" s="118">
        <v>48006</v>
      </c>
      <c r="E100" s="118">
        <v>127356379.82242212</v>
      </c>
      <c r="F100" s="118">
        <v>75578874.677515402</v>
      </c>
      <c r="G100" s="118">
        <v>15510611</v>
      </c>
      <c r="H100" s="118">
        <v>15512208.859209904</v>
      </c>
      <c r="I100" s="118">
        <v>31746040.509306896</v>
      </c>
      <c r="J100" s="118">
        <v>7367313.71878222</v>
      </c>
      <c r="K100" s="118">
        <v>-9432701.9298671614</v>
      </c>
      <c r="L100" s="118">
        <v>-939364</v>
      </c>
      <c r="M100" s="118">
        <v>3896423.08</v>
      </c>
      <c r="N100" s="118">
        <v>492153.77248059982</v>
      </c>
      <c r="O100" s="118">
        <v>-1782019.1478364288</v>
      </c>
      <c r="P100" s="136">
        <f t="shared" si="14"/>
        <v>10593160.717169374</v>
      </c>
      <c r="Q100" s="136">
        <f t="shared" si="12"/>
        <v>220.66326536619118</v>
      </c>
      <c r="R100" s="118">
        <v>325403050.75</v>
      </c>
      <c r="S100" s="118">
        <v>178798463.94</v>
      </c>
      <c r="T100" s="118">
        <v>23314270.552731473</v>
      </c>
      <c r="U100" s="118">
        <v>85806667.384135455</v>
      </c>
      <c r="V100" s="118">
        <v>24570986.835073683</v>
      </c>
      <c r="W100" s="118">
        <v>18467670.079999998</v>
      </c>
      <c r="X100" s="160">
        <f t="shared" si="13"/>
        <v>5555008.0419406295</v>
      </c>
      <c r="Y100" s="160">
        <f t="shared" si="9"/>
        <v>115.7148698483654</v>
      </c>
      <c r="Z100" s="134">
        <f t="shared" si="11"/>
        <v>5038152.6752287447</v>
      </c>
      <c r="AA100" s="134">
        <f t="shared" si="10"/>
        <v>104.94839551782579</v>
      </c>
    </row>
    <row r="101" spans="1:27" s="119" customFormat="1" ht="15" x14ac:dyDescent="0.2">
      <c r="A101" s="118">
        <v>273</v>
      </c>
      <c r="B101" s="118" t="s">
        <v>101</v>
      </c>
      <c r="C101" s="118">
        <v>19</v>
      </c>
      <c r="D101" s="118">
        <v>3999</v>
      </c>
      <c r="E101" s="118">
        <v>13158262.116737679</v>
      </c>
      <c r="F101" s="118">
        <v>5198680.29894468</v>
      </c>
      <c r="G101" s="118">
        <v>3903499</v>
      </c>
      <c r="H101" s="118">
        <v>832347.47419235157</v>
      </c>
      <c r="I101" s="118">
        <v>4032585.3014343614</v>
      </c>
      <c r="J101" s="118">
        <v>766321.46458210726</v>
      </c>
      <c r="K101" s="118">
        <v>-732640.36057920591</v>
      </c>
      <c r="L101" s="118">
        <v>-176788</v>
      </c>
      <c r="M101" s="118">
        <v>375452.42</v>
      </c>
      <c r="N101" s="118">
        <v>35668.266943946779</v>
      </c>
      <c r="O101" s="118">
        <v>-148445.91451480813</v>
      </c>
      <c r="P101" s="136">
        <f t="shared" si="14"/>
        <v>928417.83426575549</v>
      </c>
      <c r="Q101" s="136">
        <f t="shared" si="12"/>
        <v>232.16249919123669</v>
      </c>
      <c r="R101" s="118">
        <v>33949824.899999999</v>
      </c>
      <c r="S101" s="118">
        <v>12826206.039999999</v>
      </c>
      <c r="T101" s="118">
        <v>1250985.5629847639</v>
      </c>
      <c r="U101" s="118">
        <v>15138835.370917821</v>
      </c>
      <c r="V101" s="118">
        <v>2555785.6413360024</v>
      </c>
      <c r="W101" s="118">
        <v>4102163.42</v>
      </c>
      <c r="X101" s="160">
        <f t="shared" si="13"/>
        <v>1924151.1352385879</v>
      </c>
      <c r="Y101" s="160">
        <f t="shared" si="9"/>
        <v>481.15807332797897</v>
      </c>
      <c r="Z101" s="134">
        <f t="shared" si="11"/>
        <v>-995733.30097283237</v>
      </c>
      <c r="AA101" s="134">
        <f t="shared" si="10"/>
        <v>-248.99557413674228</v>
      </c>
    </row>
    <row r="102" spans="1:27" s="119" customFormat="1" ht="15" x14ac:dyDescent="0.2">
      <c r="A102" s="118">
        <v>275</v>
      </c>
      <c r="B102" s="118" t="s">
        <v>102</v>
      </c>
      <c r="C102" s="118">
        <v>13</v>
      </c>
      <c r="D102" s="118">
        <v>2521</v>
      </c>
      <c r="E102" s="118">
        <v>7218650.364257535</v>
      </c>
      <c r="F102" s="118">
        <v>3373379.4202729962</v>
      </c>
      <c r="G102" s="118">
        <v>824713</v>
      </c>
      <c r="H102" s="118">
        <v>726418.93686782022</v>
      </c>
      <c r="I102" s="118">
        <v>1524724.402796132</v>
      </c>
      <c r="J102" s="118">
        <v>549702.70378580643</v>
      </c>
      <c r="K102" s="118">
        <v>180097.66343427132</v>
      </c>
      <c r="L102" s="118">
        <v>-58844</v>
      </c>
      <c r="M102" s="118">
        <v>-169892.12</v>
      </c>
      <c r="N102" s="118">
        <v>20276.126554838287</v>
      </c>
      <c r="O102" s="118">
        <v>-93581.432981203121</v>
      </c>
      <c r="P102" s="136">
        <f t="shared" si="14"/>
        <v>-341655.66352687217</v>
      </c>
      <c r="Q102" s="136">
        <f t="shared" si="12"/>
        <v>-135.52386494520911</v>
      </c>
      <c r="R102" s="118">
        <v>19773997.27</v>
      </c>
      <c r="S102" s="118">
        <v>7581973.8099999996</v>
      </c>
      <c r="T102" s="118">
        <v>1091779.2153432223</v>
      </c>
      <c r="U102" s="118">
        <v>8599532.5585346036</v>
      </c>
      <c r="V102" s="118">
        <v>1833332.8012748254</v>
      </c>
      <c r="W102" s="118">
        <v>595976.88</v>
      </c>
      <c r="X102" s="160">
        <f t="shared" si="13"/>
        <v>-71402.004847351462</v>
      </c>
      <c r="Y102" s="160">
        <f t="shared" si="9"/>
        <v>-28.322889665748299</v>
      </c>
      <c r="Z102" s="134">
        <f t="shared" si="11"/>
        <v>-270253.65867952071</v>
      </c>
      <c r="AA102" s="134">
        <f t="shared" si="10"/>
        <v>-107.20097527946082</v>
      </c>
    </row>
    <row r="103" spans="1:27" s="119" customFormat="1" ht="15" x14ac:dyDescent="0.2">
      <c r="A103" s="118">
        <v>276</v>
      </c>
      <c r="B103" s="118" t="s">
        <v>103</v>
      </c>
      <c r="C103" s="118">
        <v>12</v>
      </c>
      <c r="D103" s="118">
        <v>15157</v>
      </c>
      <c r="E103" s="118">
        <v>44072398.320489846</v>
      </c>
      <c r="F103" s="118">
        <v>21258286.322565001</v>
      </c>
      <c r="G103" s="118">
        <v>3052030</v>
      </c>
      <c r="H103" s="118">
        <v>2525688.0134825148</v>
      </c>
      <c r="I103" s="118">
        <v>15472572.69138262</v>
      </c>
      <c r="J103" s="118">
        <v>2065375.3018972864</v>
      </c>
      <c r="K103" s="118">
        <v>1231592.4403320027</v>
      </c>
      <c r="L103" s="118">
        <v>-1601954</v>
      </c>
      <c r="M103" s="118">
        <v>-274587.77</v>
      </c>
      <c r="N103" s="118">
        <v>149777.91643682978</v>
      </c>
      <c r="O103" s="118">
        <v>-562639.3414105894</v>
      </c>
      <c r="P103" s="136">
        <f t="shared" si="14"/>
        <v>-756256.74580419064</v>
      </c>
      <c r="Q103" s="136">
        <f t="shared" si="12"/>
        <v>-49.894883275330912</v>
      </c>
      <c r="R103" s="118">
        <v>89210345.219918981</v>
      </c>
      <c r="S103" s="118">
        <v>53775349.229999997</v>
      </c>
      <c r="T103" s="118">
        <v>3796015.3271050141</v>
      </c>
      <c r="U103" s="118">
        <v>22835500.348967548</v>
      </c>
      <c r="V103" s="118">
        <v>6888305.7365979804</v>
      </c>
      <c r="W103" s="118">
        <v>1175488.23</v>
      </c>
      <c r="X103" s="160">
        <f t="shared" si="13"/>
        <v>-739686.34724843502</v>
      </c>
      <c r="Y103" s="160">
        <f t="shared" si="9"/>
        <v>-48.801632727349414</v>
      </c>
      <c r="Z103" s="134">
        <f t="shared" si="11"/>
        <v>-16570.398555755615</v>
      </c>
      <c r="AA103" s="134">
        <f t="shared" si="10"/>
        <v>-1.0932505479815013</v>
      </c>
    </row>
    <row r="104" spans="1:27" s="119" customFormat="1" ht="15" x14ac:dyDescent="0.2">
      <c r="A104" s="118">
        <v>280</v>
      </c>
      <c r="B104" s="118" t="s">
        <v>104</v>
      </c>
      <c r="C104" s="118">
        <v>15</v>
      </c>
      <c r="D104" s="118">
        <v>2024</v>
      </c>
      <c r="E104" s="118">
        <v>6739068.9314365759</v>
      </c>
      <c r="F104" s="118">
        <v>2794287.1072701905</v>
      </c>
      <c r="G104" s="118">
        <v>796478</v>
      </c>
      <c r="H104" s="118">
        <v>528038.77261577675</v>
      </c>
      <c r="I104" s="118">
        <v>2034889.4025898704</v>
      </c>
      <c r="J104" s="118">
        <v>515568.80649195891</v>
      </c>
      <c r="K104" s="118">
        <v>100718.00703945727</v>
      </c>
      <c r="L104" s="118">
        <v>-259196</v>
      </c>
      <c r="M104" s="118">
        <v>-27730.86</v>
      </c>
      <c r="N104" s="118">
        <v>16049.602626116706</v>
      </c>
      <c r="O104" s="118">
        <v>-75132.415848455028</v>
      </c>
      <c r="P104" s="136">
        <f t="shared" si="14"/>
        <v>-315098.50865166076</v>
      </c>
      <c r="Q104" s="136">
        <f t="shared" si="12"/>
        <v>-155.68108134963475</v>
      </c>
      <c r="R104" s="118">
        <v>15233532.26</v>
      </c>
      <c r="S104" s="118">
        <v>6149225.2999999998</v>
      </c>
      <c r="T104" s="118">
        <v>793622.21433014469</v>
      </c>
      <c r="U104" s="118">
        <v>6066531.8348427098</v>
      </c>
      <c r="V104" s="118">
        <v>1719491.6411110202</v>
      </c>
      <c r="W104" s="118">
        <v>509551.14</v>
      </c>
      <c r="X104" s="160">
        <f t="shared" si="13"/>
        <v>4889.8702838756144</v>
      </c>
      <c r="Y104" s="160">
        <f t="shared" si="9"/>
        <v>2.415943816144078</v>
      </c>
      <c r="Z104" s="134">
        <f t="shared" si="11"/>
        <v>-319988.37893553637</v>
      </c>
      <c r="AA104" s="134">
        <f t="shared" si="10"/>
        <v>-158.09702516577883</v>
      </c>
    </row>
    <row r="105" spans="1:27" s="119" customFormat="1" ht="15" x14ac:dyDescent="0.2">
      <c r="A105" s="118">
        <v>284</v>
      </c>
      <c r="B105" s="118" t="s">
        <v>105</v>
      </c>
      <c r="C105" s="118">
        <v>2</v>
      </c>
      <c r="D105" s="118">
        <v>2227</v>
      </c>
      <c r="E105" s="118">
        <v>7155781.3793678787</v>
      </c>
      <c r="F105" s="118">
        <v>2605528.4019657983</v>
      </c>
      <c r="G105" s="118">
        <v>539287</v>
      </c>
      <c r="H105" s="118">
        <v>397821.80307862588</v>
      </c>
      <c r="I105" s="118">
        <v>1147932.6851701292</v>
      </c>
      <c r="J105" s="118">
        <v>478730.96189215779</v>
      </c>
      <c r="K105" s="118">
        <v>505018.47967477754</v>
      </c>
      <c r="L105" s="118">
        <v>739685</v>
      </c>
      <c r="M105" s="118">
        <v>18199.259999999998</v>
      </c>
      <c r="N105" s="118">
        <v>19265.880110698079</v>
      </c>
      <c r="O105" s="118">
        <v>-82667.929888591578</v>
      </c>
      <c r="P105" s="136">
        <f t="shared" si="14"/>
        <v>-786979.83736428339</v>
      </c>
      <c r="Q105" s="136">
        <f t="shared" si="12"/>
        <v>-353.38115732567729</v>
      </c>
      <c r="R105" s="118">
        <v>17499748.85678</v>
      </c>
      <c r="S105" s="118">
        <v>6751499.7599999998</v>
      </c>
      <c r="T105" s="118">
        <v>597910.4299742321</v>
      </c>
      <c r="U105" s="118">
        <v>6945112.2410172271</v>
      </c>
      <c r="V105" s="118">
        <v>1596632.4512835755</v>
      </c>
      <c r="W105" s="118">
        <v>1297171.26</v>
      </c>
      <c r="X105" s="160">
        <f t="shared" si="13"/>
        <v>-311422.71450496465</v>
      </c>
      <c r="Y105" s="160">
        <f t="shared" si="9"/>
        <v>-139.83956645934649</v>
      </c>
      <c r="Z105" s="134">
        <f t="shared" si="11"/>
        <v>-475557.12285931874</v>
      </c>
      <c r="AA105" s="134">
        <f t="shared" si="10"/>
        <v>-213.54159086633084</v>
      </c>
    </row>
    <row r="106" spans="1:27" s="119" customFormat="1" ht="15" x14ac:dyDescent="0.2">
      <c r="A106" s="118">
        <v>285</v>
      </c>
      <c r="B106" s="118" t="s">
        <v>106</v>
      </c>
      <c r="C106" s="118">
        <v>8</v>
      </c>
      <c r="D106" s="118">
        <v>50617</v>
      </c>
      <c r="E106" s="118">
        <v>132883861.55902338</v>
      </c>
      <c r="F106" s="118">
        <v>91809214.584662825</v>
      </c>
      <c r="G106" s="118">
        <v>16373197</v>
      </c>
      <c r="H106" s="118">
        <v>11762727.077124687</v>
      </c>
      <c r="I106" s="118">
        <v>13879206.827607723</v>
      </c>
      <c r="J106" s="118">
        <v>7648979.9037510864</v>
      </c>
      <c r="K106" s="118">
        <v>-8850258.227039339</v>
      </c>
      <c r="L106" s="118">
        <v>-1698135</v>
      </c>
      <c r="M106" s="118">
        <v>2662051.0299999998</v>
      </c>
      <c r="N106" s="118">
        <v>565334.39622726501</v>
      </c>
      <c r="O106" s="118">
        <v>-1878941.4491112886</v>
      </c>
      <c r="P106" s="136">
        <f t="shared" si="14"/>
        <v>-610485.41580042243</v>
      </c>
      <c r="Q106" s="136">
        <f t="shared" si="12"/>
        <v>-12.06087709268472</v>
      </c>
      <c r="R106" s="118">
        <v>385720305.81999999</v>
      </c>
      <c r="S106" s="118">
        <v>213422985.84999999</v>
      </c>
      <c r="T106" s="118">
        <v>17678930.224087697</v>
      </c>
      <c r="U106" s="118">
        <v>108346603.88713506</v>
      </c>
      <c r="V106" s="118">
        <v>25510381.624942832</v>
      </c>
      <c r="W106" s="118">
        <v>17337113.030000001</v>
      </c>
      <c r="X106" s="160">
        <f t="shared" si="13"/>
        <v>-3424291.2038343549</v>
      </c>
      <c r="Y106" s="160">
        <f t="shared" si="9"/>
        <v>-67.651010605811379</v>
      </c>
      <c r="Z106" s="134">
        <f t="shared" si="11"/>
        <v>2813805.7880339324</v>
      </c>
      <c r="AA106" s="134">
        <f t="shared" si="10"/>
        <v>55.590133513126666</v>
      </c>
    </row>
    <row r="107" spans="1:27" s="119" customFormat="1" ht="15" x14ac:dyDescent="0.2">
      <c r="A107" s="118">
        <v>286</v>
      </c>
      <c r="B107" s="118" t="s">
        <v>107</v>
      </c>
      <c r="C107" s="118">
        <v>8</v>
      </c>
      <c r="D107" s="118">
        <v>79429</v>
      </c>
      <c r="E107" s="118">
        <v>211292466.58755833</v>
      </c>
      <c r="F107" s="118">
        <v>129941769.55914161</v>
      </c>
      <c r="G107" s="118">
        <v>29514787</v>
      </c>
      <c r="H107" s="118">
        <v>21444116.032718103</v>
      </c>
      <c r="I107" s="118">
        <v>14925006.356013276</v>
      </c>
      <c r="J107" s="118">
        <v>12969757.757887859</v>
      </c>
      <c r="K107" s="118">
        <v>-14659005.488143573</v>
      </c>
      <c r="L107" s="118">
        <v>-7243028</v>
      </c>
      <c r="M107" s="118">
        <v>9075700.6999999993</v>
      </c>
      <c r="N107" s="118">
        <v>868332.87161694211</v>
      </c>
      <c r="O107" s="118">
        <v>-2948464.7521872208</v>
      </c>
      <c r="P107" s="136">
        <f t="shared" si="14"/>
        <v>-17403494.55051136</v>
      </c>
      <c r="Q107" s="136">
        <f t="shared" si="12"/>
        <v>-219.10756210592302</v>
      </c>
      <c r="R107" s="118">
        <v>589183234.13999999</v>
      </c>
      <c r="S107" s="118">
        <v>315037553.31</v>
      </c>
      <c r="T107" s="118">
        <v>32229689.6478297</v>
      </c>
      <c r="U107" s="118">
        <v>142226775.90896529</v>
      </c>
      <c r="V107" s="118">
        <v>43255894.792523317</v>
      </c>
      <c r="W107" s="118">
        <v>31347459.699999999</v>
      </c>
      <c r="X107" s="160">
        <f t="shared" si="13"/>
        <v>-25085860.78068161</v>
      </c>
      <c r="Y107" s="160">
        <f t="shared" si="9"/>
        <v>-315.82747838549659</v>
      </c>
      <c r="Z107" s="134">
        <f t="shared" si="11"/>
        <v>7682366.2301702499</v>
      </c>
      <c r="AA107" s="134">
        <f t="shared" si="10"/>
        <v>96.719916279573582</v>
      </c>
    </row>
    <row r="108" spans="1:27" s="119" customFormat="1" ht="15" x14ac:dyDescent="0.2">
      <c r="A108" s="118">
        <v>287</v>
      </c>
      <c r="B108" s="118" t="s">
        <v>108</v>
      </c>
      <c r="C108" s="118">
        <v>15</v>
      </c>
      <c r="D108" s="118">
        <v>6242</v>
      </c>
      <c r="E108" s="118">
        <v>21265822.610338531</v>
      </c>
      <c r="F108" s="118">
        <v>9432348.7674960028</v>
      </c>
      <c r="G108" s="118">
        <v>3074077</v>
      </c>
      <c r="H108" s="118">
        <v>1278215.7644749491</v>
      </c>
      <c r="I108" s="118">
        <v>3203748.0391257778</v>
      </c>
      <c r="J108" s="118">
        <v>1394564.1116987979</v>
      </c>
      <c r="K108" s="118">
        <v>1369591.1514270962</v>
      </c>
      <c r="L108" s="118">
        <v>91417</v>
      </c>
      <c r="M108" s="118">
        <v>-275996.94</v>
      </c>
      <c r="N108" s="118">
        <v>59157.311079342544</v>
      </c>
      <c r="O108" s="118">
        <v>-231707.77654449421</v>
      </c>
      <c r="P108" s="136">
        <f t="shared" si="14"/>
        <v>-1870408.1815810576</v>
      </c>
      <c r="Q108" s="136">
        <f t="shared" si="12"/>
        <v>-299.64885959324857</v>
      </c>
      <c r="R108" s="118">
        <v>51428274.170000002</v>
      </c>
      <c r="S108" s="118">
        <v>22134354.789999999</v>
      </c>
      <c r="T108" s="118">
        <v>1921108.6524136993</v>
      </c>
      <c r="U108" s="118">
        <v>18846870.116298445</v>
      </c>
      <c r="V108" s="118">
        <v>4651059.7671251819</v>
      </c>
      <c r="W108" s="118">
        <v>2889497.06</v>
      </c>
      <c r="X108" s="160">
        <f t="shared" si="13"/>
        <v>-985383.78416267782</v>
      </c>
      <c r="Y108" s="160">
        <f t="shared" si="9"/>
        <v>-157.86347070853537</v>
      </c>
      <c r="Z108" s="134">
        <f t="shared" si="11"/>
        <v>-885024.39741837978</v>
      </c>
      <c r="AA108" s="134">
        <f t="shared" si="10"/>
        <v>-141.7853888847132</v>
      </c>
    </row>
    <row r="109" spans="1:27" s="119" customFormat="1" ht="15" x14ac:dyDescent="0.2">
      <c r="A109" s="118">
        <v>288</v>
      </c>
      <c r="B109" s="118" t="s">
        <v>109</v>
      </c>
      <c r="C109" s="118">
        <v>15</v>
      </c>
      <c r="D109" s="118">
        <v>6405</v>
      </c>
      <c r="E109" s="118">
        <v>17170069.813872412</v>
      </c>
      <c r="F109" s="118">
        <v>9760288.6036886517</v>
      </c>
      <c r="G109" s="118">
        <v>1793312</v>
      </c>
      <c r="H109" s="118">
        <v>2022007.1658177855</v>
      </c>
      <c r="I109" s="118">
        <v>5985264.7068657856</v>
      </c>
      <c r="J109" s="118">
        <v>1294172.2385443882</v>
      </c>
      <c r="K109" s="118">
        <v>56100.361258766039</v>
      </c>
      <c r="L109" s="118">
        <v>99419</v>
      </c>
      <c r="M109" s="118">
        <v>-160276.22</v>
      </c>
      <c r="N109" s="118">
        <v>59193.869123935954</v>
      </c>
      <c r="O109" s="118">
        <v>-237758.46023189451</v>
      </c>
      <c r="P109" s="136">
        <f t="shared" si="14"/>
        <v>3501653.4511950128</v>
      </c>
      <c r="Q109" s="136">
        <f t="shared" si="12"/>
        <v>546.70623750117295</v>
      </c>
      <c r="R109" s="118">
        <v>43125184.200000003</v>
      </c>
      <c r="S109" s="118">
        <v>22096443.710000001</v>
      </c>
      <c r="T109" s="118">
        <v>3038997.852719231</v>
      </c>
      <c r="U109" s="118">
        <v>15151207.48135066</v>
      </c>
      <c r="V109" s="118">
        <v>4316239.3036858812</v>
      </c>
      <c r="W109" s="118">
        <v>1732454.78</v>
      </c>
      <c r="X109" s="160">
        <f t="shared" si="13"/>
        <v>3210158.9277557731</v>
      </c>
      <c r="Y109" s="160">
        <f t="shared" si="9"/>
        <v>501.19577326397706</v>
      </c>
      <c r="Z109" s="134">
        <f t="shared" si="11"/>
        <v>291494.52343923971</v>
      </c>
      <c r="AA109" s="134">
        <f t="shared" si="10"/>
        <v>45.510464237195897</v>
      </c>
    </row>
    <row r="110" spans="1:27" s="119" customFormat="1" ht="15" x14ac:dyDescent="0.2">
      <c r="A110" s="118">
        <v>290</v>
      </c>
      <c r="B110" s="118" t="s">
        <v>110</v>
      </c>
      <c r="C110" s="118">
        <v>18</v>
      </c>
      <c r="D110" s="118">
        <v>7755</v>
      </c>
      <c r="E110" s="118">
        <v>22834576.86670021</v>
      </c>
      <c r="F110" s="118">
        <v>10868540.117142353</v>
      </c>
      <c r="G110" s="118">
        <v>2288714</v>
      </c>
      <c r="H110" s="118">
        <v>2902799.0001465599</v>
      </c>
      <c r="I110" s="118">
        <v>5841377.3472862486</v>
      </c>
      <c r="J110" s="118">
        <v>1653615.2453967961</v>
      </c>
      <c r="K110" s="118">
        <v>407593.37193604512</v>
      </c>
      <c r="L110" s="118">
        <v>-580173</v>
      </c>
      <c r="M110" s="118">
        <v>-183907.88</v>
      </c>
      <c r="N110" s="118">
        <v>67867.611643043711</v>
      </c>
      <c r="O110" s="118">
        <v>-287871.48463674344</v>
      </c>
      <c r="P110" s="136">
        <f t="shared" si="14"/>
        <v>143977.46221409738</v>
      </c>
      <c r="Q110" s="136">
        <f t="shared" si="12"/>
        <v>18.565759150754015</v>
      </c>
      <c r="R110" s="118">
        <v>66421278.799529165</v>
      </c>
      <c r="S110" s="118">
        <v>24718342.210000001</v>
      </c>
      <c r="T110" s="118">
        <v>4362793.7886056984</v>
      </c>
      <c r="U110" s="118">
        <v>31275962.566140302</v>
      </c>
      <c r="V110" s="118">
        <v>5515030.3049179669</v>
      </c>
      <c r="W110" s="118">
        <v>1524633.12</v>
      </c>
      <c r="X110" s="160">
        <f t="shared" si="13"/>
        <v>975483.19013480842</v>
      </c>
      <c r="Y110" s="160">
        <f t="shared" si="9"/>
        <v>125.78764540745435</v>
      </c>
      <c r="Z110" s="134">
        <f t="shared" si="11"/>
        <v>-831505.72792071104</v>
      </c>
      <c r="AA110" s="134">
        <f t="shared" si="10"/>
        <v>-107.22188625670033</v>
      </c>
    </row>
    <row r="111" spans="1:27" s="119" customFormat="1" ht="15" x14ac:dyDescent="0.2">
      <c r="A111" s="118">
        <v>291</v>
      </c>
      <c r="B111" s="118" t="s">
        <v>111</v>
      </c>
      <c r="C111" s="118">
        <v>6</v>
      </c>
      <c r="D111" s="118">
        <v>2119</v>
      </c>
      <c r="E111" s="118">
        <v>8147814.9534869604</v>
      </c>
      <c r="F111" s="118">
        <v>2857576.1030398179</v>
      </c>
      <c r="G111" s="118">
        <v>1573605</v>
      </c>
      <c r="H111" s="118">
        <v>928353.49266075913</v>
      </c>
      <c r="I111" s="118">
        <v>-24346.200333576311</v>
      </c>
      <c r="J111" s="118">
        <v>446032.02819678537</v>
      </c>
      <c r="K111" s="118">
        <v>1059933.3618338199</v>
      </c>
      <c r="L111" s="118">
        <v>-96129</v>
      </c>
      <c r="M111" s="118">
        <v>27222.93</v>
      </c>
      <c r="N111" s="118">
        <v>18743.491331409052</v>
      </c>
      <c r="O111" s="118">
        <v>-78658.887936203653</v>
      </c>
      <c r="P111" s="136">
        <f t="shared" si="14"/>
        <v>-1435482.6346941497</v>
      </c>
      <c r="Q111" s="136">
        <f t="shared" si="12"/>
        <v>-677.43399466453502</v>
      </c>
      <c r="R111" s="118">
        <v>19414082.629999999</v>
      </c>
      <c r="S111" s="118">
        <v>6618868.5800000001</v>
      </c>
      <c r="T111" s="118">
        <v>1395278.8383621944</v>
      </c>
      <c r="U111" s="118">
        <v>7931140.799128619</v>
      </c>
      <c r="V111" s="118">
        <v>1487577.0886346849</v>
      </c>
      <c r="W111" s="118">
        <v>1504698.93</v>
      </c>
      <c r="X111" s="160">
        <f t="shared" si="13"/>
        <v>-476518.39387449995</v>
      </c>
      <c r="Y111" s="160">
        <f t="shared" si="9"/>
        <v>-224.87890225318543</v>
      </c>
      <c r="Z111" s="134">
        <f t="shared" si="11"/>
        <v>-958964.24081964977</v>
      </c>
      <c r="AA111" s="134">
        <f t="shared" si="10"/>
        <v>-452.55509241134956</v>
      </c>
    </row>
    <row r="112" spans="1:27" s="119" customFormat="1" ht="15" x14ac:dyDescent="0.2">
      <c r="A112" s="118">
        <v>297</v>
      </c>
      <c r="B112" s="118" t="s">
        <v>112</v>
      </c>
      <c r="C112" s="118">
        <v>11</v>
      </c>
      <c r="D112" s="118">
        <v>122594</v>
      </c>
      <c r="E112" s="118">
        <v>308503234.58514446</v>
      </c>
      <c r="F112" s="118">
        <v>184445057.59159404</v>
      </c>
      <c r="G112" s="118">
        <v>46998090</v>
      </c>
      <c r="H112" s="118">
        <v>26248029.318305735</v>
      </c>
      <c r="I112" s="118">
        <v>35408319.021848157</v>
      </c>
      <c r="J112" s="118">
        <v>18810094.740516961</v>
      </c>
      <c r="K112" s="118">
        <v>-12416589.844202206</v>
      </c>
      <c r="L112" s="118">
        <v>-1586408</v>
      </c>
      <c r="M112" s="118">
        <v>13135991.68</v>
      </c>
      <c r="N112" s="118">
        <v>1281183.9862993276</v>
      </c>
      <c r="O112" s="118">
        <v>-4550782.3065837426</v>
      </c>
      <c r="P112" s="136">
        <f t="shared" si="14"/>
        <v>-730248.39736622572</v>
      </c>
      <c r="Q112" s="136">
        <f t="shared" si="12"/>
        <v>-5.9566405971436263</v>
      </c>
      <c r="R112" s="118">
        <v>811796486.60000002</v>
      </c>
      <c r="S112" s="118">
        <v>460287967.73000002</v>
      </c>
      <c r="T112" s="118">
        <v>39418775.66458194</v>
      </c>
      <c r="U112" s="118">
        <v>184175656.63352802</v>
      </c>
      <c r="V112" s="118">
        <v>62734207.864318751</v>
      </c>
      <c r="W112" s="118">
        <v>58547673.68</v>
      </c>
      <c r="X112" s="160">
        <f t="shared" si="13"/>
        <v>-6632205.0275713205</v>
      </c>
      <c r="Y112" s="160">
        <f t="shared" si="9"/>
        <v>-54.098936551310182</v>
      </c>
      <c r="Z112" s="134">
        <f t="shared" si="11"/>
        <v>5901956.6302050948</v>
      </c>
      <c r="AA112" s="134">
        <f t="shared" si="10"/>
        <v>48.142295954166556</v>
      </c>
    </row>
    <row r="113" spans="1:27" s="119" customFormat="1" ht="15" x14ac:dyDescent="0.2">
      <c r="A113" s="118">
        <v>300</v>
      </c>
      <c r="B113" s="118" t="s">
        <v>113</v>
      </c>
      <c r="C113" s="118">
        <v>14</v>
      </c>
      <c r="D113" s="118">
        <v>3437</v>
      </c>
      <c r="E113" s="118">
        <v>10264104.004327897</v>
      </c>
      <c r="F113" s="118">
        <v>4366224.1396057298</v>
      </c>
      <c r="G113" s="118">
        <v>959934</v>
      </c>
      <c r="H113" s="118">
        <v>622730.37014308723</v>
      </c>
      <c r="I113" s="118">
        <v>2286437.5600698441</v>
      </c>
      <c r="J113" s="118">
        <v>752239.10934231849</v>
      </c>
      <c r="K113" s="118">
        <v>1413266.7015687318</v>
      </c>
      <c r="L113" s="118">
        <v>960661</v>
      </c>
      <c r="M113" s="118">
        <v>63633.49</v>
      </c>
      <c r="N113" s="118">
        <v>28197.610056148962</v>
      </c>
      <c r="O113" s="118">
        <v>-127584.0480588636</v>
      </c>
      <c r="P113" s="136">
        <f t="shared" si="14"/>
        <v>1061635.9283991009</v>
      </c>
      <c r="Q113" s="136">
        <f t="shared" si="12"/>
        <v>308.88447145740497</v>
      </c>
      <c r="R113" s="118">
        <v>26508412.069999997</v>
      </c>
      <c r="S113" s="118">
        <v>10412032.970000001</v>
      </c>
      <c r="T113" s="118">
        <v>937830.25669000833</v>
      </c>
      <c r="U113" s="118">
        <v>12498460.150815271</v>
      </c>
      <c r="V113" s="118">
        <v>2508819.0835903282</v>
      </c>
      <c r="W113" s="118">
        <v>1984228.49</v>
      </c>
      <c r="X113" s="160">
        <f t="shared" si="13"/>
        <v>1832958.8810956106</v>
      </c>
      <c r="Y113" s="160">
        <f t="shared" si="9"/>
        <v>533.30197296933682</v>
      </c>
      <c r="Z113" s="134">
        <f t="shared" si="11"/>
        <v>-771322.95269650966</v>
      </c>
      <c r="AA113" s="134">
        <f t="shared" si="10"/>
        <v>-224.41750151193182</v>
      </c>
    </row>
    <row r="114" spans="1:27" s="119" customFormat="1" ht="15" x14ac:dyDescent="0.2">
      <c r="A114" s="118">
        <v>301</v>
      </c>
      <c r="B114" s="118" t="s">
        <v>114</v>
      </c>
      <c r="C114" s="118">
        <v>14</v>
      </c>
      <c r="D114" s="118">
        <v>19890</v>
      </c>
      <c r="E114" s="118">
        <v>52865542.714468524</v>
      </c>
      <c r="F114" s="118">
        <v>25880372.516456019</v>
      </c>
      <c r="G114" s="118">
        <v>5050320</v>
      </c>
      <c r="H114" s="118">
        <v>3795662.2272326946</v>
      </c>
      <c r="I114" s="118">
        <v>13844939.004117411</v>
      </c>
      <c r="J114" s="118">
        <v>4259249.4221404158</v>
      </c>
      <c r="K114" s="118">
        <v>-1726787.8219934336</v>
      </c>
      <c r="L114" s="118">
        <v>-2569373</v>
      </c>
      <c r="M114" s="118">
        <v>11597754.74</v>
      </c>
      <c r="N114" s="118">
        <v>167623.54400681664</v>
      </c>
      <c r="O114" s="118">
        <v>-738331.892898108</v>
      </c>
      <c r="P114" s="136">
        <f t="shared" si="14"/>
        <v>6695886.0245933086</v>
      </c>
      <c r="Q114" s="136">
        <f t="shared" si="12"/>
        <v>336.64585342349466</v>
      </c>
      <c r="R114" s="118">
        <v>152358406.44999999</v>
      </c>
      <c r="S114" s="118">
        <v>61784365.409999996</v>
      </c>
      <c r="T114" s="118">
        <v>5704734.3457365958</v>
      </c>
      <c r="U114" s="118">
        <v>60924428.249818847</v>
      </c>
      <c r="V114" s="118">
        <v>14205172.397084527</v>
      </c>
      <c r="W114" s="118">
        <v>14078701.74</v>
      </c>
      <c r="X114" s="160">
        <f t="shared" si="13"/>
        <v>4338995.6926399767</v>
      </c>
      <c r="Y114" s="160">
        <f t="shared" si="9"/>
        <v>218.1496074731009</v>
      </c>
      <c r="Z114" s="134">
        <f t="shared" si="11"/>
        <v>2356890.3319533318</v>
      </c>
      <c r="AA114" s="134">
        <f t="shared" si="10"/>
        <v>118.49624595039376</v>
      </c>
    </row>
    <row r="115" spans="1:27" s="119" customFormat="1" ht="15" x14ac:dyDescent="0.2">
      <c r="A115" s="118">
        <v>304</v>
      </c>
      <c r="B115" s="118" t="s">
        <v>115</v>
      </c>
      <c r="C115" s="118">
        <v>2</v>
      </c>
      <c r="D115" s="118">
        <v>950</v>
      </c>
      <c r="E115" s="118">
        <v>2914895.2039593337</v>
      </c>
      <c r="F115" s="118">
        <v>1104361.4584617037</v>
      </c>
      <c r="G115" s="118">
        <v>1494642</v>
      </c>
      <c r="H115" s="118">
        <v>229289.49011344838</v>
      </c>
      <c r="I115" s="118">
        <v>203629.06231963728</v>
      </c>
      <c r="J115" s="118">
        <v>180052.12681472843</v>
      </c>
      <c r="K115" s="118">
        <v>-286647.48408661957</v>
      </c>
      <c r="L115" s="118">
        <v>-188510</v>
      </c>
      <c r="M115" s="118">
        <v>-7866.99</v>
      </c>
      <c r="N115" s="118">
        <v>11691.113121714312</v>
      </c>
      <c r="O115" s="118">
        <v>-35264.720877486303</v>
      </c>
      <c r="P115" s="136">
        <f t="shared" si="14"/>
        <v>-209519.1480922075</v>
      </c>
      <c r="Q115" s="136">
        <f t="shared" si="12"/>
        <v>-220.54647167600788</v>
      </c>
      <c r="R115" s="118">
        <v>8086600.1545199994</v>
      </c>
      <c r="S115" s="118">
        <v>3626357</v>
      </c>
      <c r="T115" s="118">
        <v>344613.32488312223</v>
      </c>
      <c r="U115" s="118">
        <v>1965865.1572953188</v>
      </c>
      <c r="V115" s="118">
        <v>600498.17429560807</v>
      </c>
      <c r="W115" s="118">
        <v>1298265.01</v>
      </c>
      <c r="X115" s="160">
        <f t="shared" si="13"/>
        <v>-251001.48804595135</v>
      </c>
      <c r="Y115" s="160">
        <f t="shared" si="9"/>
        <v>-264.2120926799488</v>
      </c>
      <c r="Z115" s="134">
        <f t="shared" si="11"/>
        <v>41482.339953743853</v>
      </c>
      <c r="AA115" s="134">
        <f t="shared" si="10"/>
        <v>43.665621003940899</v>
      </c>
    </row>
    <row r="116" spans="1:27" s="119" customFormat="1" ht="15" x14ac:dyDescent="0.2">
      <c r="A116" s="118">
        <v>305</v>
      </c>
      <c r="B116" s="118" t="s">
        <v>116</v>
      </c>
      <c r="C116" s="118">
        <v>17</v>
      </c>
      <c r="D116" s="118">
        <v>15146</v>
      </c>
      <c r="E116" s="118">
        <v>41400876.208359554</v>
      </c>
      <c r="F116" s="118">
        <v>17517748.790929776</v>
      </c>
      <c r="G116" s="118">
        <v>7836083</v>
      </c>
      <c r="H116" s="118">
        <v>3840229.7567232354</v>
      </c>
      <c r="I116" s="118">
        <v>10870612.799990298</v>
      </c>
      <c r="J116" s="118">
        <v>2744680.3713774914</v>
      </c>
      <c r="K116" s="118">
        <v>634437.43451488425</v>
      </c>
      <c r="L116" s="118">
        <v>-745181</v>
      </c>
      <c r="M116" s="118">
        <v>-1335752.1100000001</v>
      </c>
      <c r="N116" s="118">
        <v>131160.078744197</v>
      </c>
      <c r="O116" s="118">
        <v>-562231.0130635869</v>
      </c>
      <c r="P116" s="136">
        <f t="shared" si="14"/>
        <v>-469088.09914325923</v>
      </c>
      <c r="Q116" s="136">
        <f t="shared" si="12"/>
        <v>-30.971088019494204</v>
      </c>
      <c r="R116" s="118">
        <v>110874169.17971998</v>
      </c>
      <c r="S116" s="118">
        <v>45173780.170000002</v>
      </c>
      <c r="T116" s="118">
        <v>5771716.13314177</v>
      </c>
      <c r="U116" s="118">
        <v>45997651.677155122</v>
      </c>
      <c r="V116" s="118">
        <v>9153879.941296827</v>
      </c>
      <c r="W116" s="118">
        <v>5755149.8899999997</v>
      </c>
      <c r="X116" s="160">
        <f t="shared" si="13"/>
        <v>978008.63187374175</v>
      </c>
      <c r="Y116" s="160">
        <f t="shared" si="9"/>
        <v>64.572073938580601</v>
      </c>
      <c r="Z116" s="134">
        <f t="shared" si="11"/>
        <v>-1447096.731017001</v>
      </c>
      <c r="AA116" s="134">
        <f t="shared" si="10"/>
        <v>-95.543161958074805</v>
      </c>
    </row>
    <row r="117" spans="1:27" s="119" customFormat="1" ht="15" x14ac:dyDescent="0.2">
      <c r="A117" s="118">
        <v>309</v>
      </c>
      <c r="B117" s="118" t="s">
        <v>117</v>
      </c>
      <c r="C117" s="118">
        <v>12</v>
      </c>
      <c r="D117" s="118">
        <v>6457</v>
      </c>
      <c r="E117" s="118">
        <v>16318159.077080917</v>
      </c>
      <c r="F117" s="118">
        <v>8301443.3684417084</v>
      </c>
      <c r="G117" s="118">
        <v>1573716</v>
      </c>
      <c r="H117" s="118">
        <v>1000129.2295759056</v>
      </c>
      <c r="I117" s="118">
        <v>4462631.7815837059</v>
      </c>
      <c r="J117" s="118">
        <v>1241762.1980564659</v>
      </c>
      <c r="K117" s="118">
        <v>-1311138.0913194579</v>
      </c>
      <c r="L117" s="118">
        <v>-552696</v>
      </c>
      <c r="M117" s="118">
        <v>-3937639.66</v>
      </c>
      <c r="N117" s="118">
        <v>51652.865653160981</v>
      </c>
      <c r="O117" s="118">
        <v>-239688.73969045165</v>
      </c>
      <c r="P117" s="136">
        <f t="shared" si="14"/>
        <v>-5727986.12477988</v>
      </c>
      <c r="Q117" s="136">
        <f t="shared" si="12"/>
        <v>-887.09712324297357</v>
      </c>
      <c r="R117" s="118">
        <v>49696813.753668174</v>
      </c>
      <c r="S117" s="118">
        <v>19450439.109999999</v>
      </c>
      <c r="T117" s="118">
        <v>1503155.1570149185</v>
      </c>
      <c r="U117" s="118">
        <v>20720384.226599969</v>
      </c>
      <c r="V117" s="118">
        <v>4141444.7362207561</v>
      </c>
      <c r="W117" s="118">
        <v>-2916619.66</v>
      </c>
      <c r="X117" s="160">
        <f t="shared" si="13"/>
        <v>-6798010.1838325411</v>
      </c>
      <c r="Y117" s="160">
        <f t="shared" si="9"/>
        <v>-1052.8124800731828</v>
      </c>
      <c r="Z117" s="134">
        <f t="shared" si="11"/>
        <v>1070024.0590526611</v>
      </c>
      <c r="AA117" s="134">
        <f t="shared" si="10"/>
        <v>165.71535683020923</v>
      </c>
    </row>
    <row r="118" spans="1:27" s="119" customFormat="1" ht="15" x14ac:dyDescent="0.2">
      <c r="A118" s="118">
        <v>312</v>
      </c>
      <c r="B118" s="118" t="s">
        <v>118</v>
      </c>
      <c r="C118" s="118">
        <v>13</v>
      </c>
      <c r="D118" s="118">
        <v>1196</v>
      </c>
      <c r="E118" s="118">
        <v>3312843.399015991</v>
      </c>
      <c r="F118" s="118">
        <v>1642356.0130222512</v>
      </c>
      <c r="G118" s="118">
        <v>482411</v>
      </c>
      <c r="H118" s="118">
        <v>818224.06528834987</v>
      </c>
      <c r="I118" s="118">
        <v>1061855.5349678551</v>
      </c>
      <c r="J118" s="118">
        <v>283825.71553729614</v>
      </c>
      <c r="K118" s="118">
        <v>-92287.133196754061</v>
      </c>
      <c r="L118" s="118">
        <v>-284203</v>
      </c>
      <c r="M118" s="118">
        <v>-128680.09</v>
      </c>
      <c r="N118" s="118">
        <v>10311.951450681943</v>
      </c>
      <c r="O118" s="118">
        <v>-44396.427546814339</v>
      </c>
      <c r="P118" s="136">
        <f t="shared" si="14"/>
        <v>436574.23050687462</v>
      </c>
      <c r="Q118" s="136">
        <f t="shared" si="12"/>
        <v>365.02862082514599</v>
      </c>
      <c r="R118" s="118">
        <v>9905085.6899999995</v>
      </c>
      <c r="S118" s="118">
        <v>3557025.19</v>
      </c>
      <c r="T118" s="118">
        <v>1229758.4828955047</v>
      </c>
      <c r="U118" s="118">
        <v>4393240.9073845968</v>
      </c>
      <c r="V118" s="118">
        <v>946597.11614330707</v>
      </c>
      <c r="W118" s="118">
        <v>69527.91</v>
      </c>
      <c r="X118" s="160">
        <f t="shared" si="13"/>
        <v>291063.91642340831</v>
      </c>
      <c r="Y118" s="160">
        <f t="shared" si="9"/>
        <v>243.36447861488989</v>
      </c>
      <c r="Z118" s="134">
        <f t="shared" si="11"/>
        <v>145510.31408346631</v>
      </c>
      <c r="AA118" s="134">
        <f t="shared" si="10"/>
        <v>121.6641422102561</v>
      </c>
    </row>
    <row r="119" spans="1:27" s="119" customFormat="1" ht="15" x14ac:dyDescent="0.2">
      <c r="A119" s="118">
        <v>316</v>
      </c>
      <c r="B119" s="118" t="s">
        <v>119</v>
      </c>
      <c r="C119" s="118">
        <v>7</v>
      </c>
      <c r="D119" s="118">
        <v>4198</v>
      </c>
      <c r="E119" s="118">
        <v>10934546.970050734</v>
      </c>
      <c r="F119" s="118">
        <v>6805326.3491216451</v>
      </c>
      <c r="G119" s="118">
        <v>1203218</v>
      </c>
      <c r="H119" s="118">
        <v>554866.0302100355</v>
      </c>
      <c r="I119" s="118">
        <v>2032619.0217546544</v>
      </c>
      <c r="J119" s="118">
        <v>827459.53426801274</v>
      </c>
      <c r="K119" s="118">
        <v>-153908.29638911429</v>
      </c>
      <c r="L119" s="118">
        <v>-1102722</v>
      </c>
      <c r="M119" s="118">
        <v>74621.88</v>
      </c>
      <c r="N119" s="118">
        <v>40112.757209806892</v>
      </c>
      <c r="O119" s="118">
        <v>-155832.94551967105</v>
      </c>
      <c r="P119" s="136">
        <f t="shared" si="14"/>
        <v>-808786.63939536363</v>
      </c>
      <c r="Q119" s="136">
        <f t="shared" si="12"/>
        <v>-192.65999032762355</v>
      </c>
      <c r="R119" s="118">
        <v>28042199.710298002</v>
      </c>
      <c r="S119" s="118">
        <v>15575017.85</v>
      </c>
      <c r="T119" s="118">
        <v>833940.94919235411</v>
      </c>
      <c r="U119" s="118">
        <v>7688445.8136950927</v>
      </c>
      <c r="V119" s="118">
        <v>2759689.3656398058</v>
      </c>
      <c r="W119" s="118">
        <v>175117.88</v>
      </c>
      <c r="X119" s="160">
        <f t="shared" si="13"/>
        <v>-1009987.8517707512</v>
      </c>
      <c r="Y119" s="160">
        <f t="shared" si="9"/>
        <v>-240.58786369003124</v>
      </c>
      <c r="Z119" s="134">
        <f t="shared" si="11"/>
        <v>201201.21237538755</v>
      </c>
      <c r="AA119" s="134">
        <f t="shared" si="10"/>
        <v>47.927873362407709</v>
      </c>
    </row>
    <row r="120" spans="1:27" s="119" customFormat="1" ht="15" x14ac:dyDescent="0.2">
      <c r="A120" s="118">
        <v>317</v>
      </c>
      <c r="B120" s="118" t="s">
        <v>120</v>
      </c>
      <c r="C120" s="118">
        <v>17</v>
      </c>
      <c r="D120" s="118">
        <v>2474</v>
      </c>
      <c r="E120" s="118">
        <v>7979985.5279809032</v>
      </c>
      <c r="F120" s="118">
        <v>2839591.8799637239</v>
      </c>
      <c r="G120" s="118">
        <v>638158</v>
      </c>
      <c r="H120" s="118">
        <v>767790.34048967261</v>
      </c>
      <c r="I120" s="118">
        <v>3191721.8498324733</v>
      </c>
      <c r="J120" s="118">
        <v>569123.00038735685</v>
      </c>
      <c r="K120" s="118">
        <v>594860.7828248177</v>
      </c>
      <c r="L120" s="118">
        <v>50206</v>
      </c>
      <c r="M120" s="118">
        <v>-378031.07</v>
      </c>
      <c r="N120" s="118">
        <v>17724.615844093165</v>
      </c>
      <c r="O120" s="118">
        <v>-91836.757316738018</v>
      </c>
      <c r="P120" s="136">
        <f t="shared" si="14"/>
        <v>219323.11404449493</v>
      </c>
      <c r="Q120" s="136">
        <f t="shared" si="12"/>
        <v>88.651218287993103</v>
      </c>
      <c r="R120" s="118">
        <v>19863585.629999999</v>
      </c>
      <c r="S120" s="118">
        <v>6451799.5199999996</v>
      </c>
      <c r="T120" s="118">
        <v>1153959.2721777912</v>
      </c>
      <c r="U120" s="118">
        <v>10525233.454705406</v>
      </c>
      <c r="V120" s="118">
        <v>1898102.114805402</v>
      </c>
      <c r="W120" s="118">
        <v>310332.93</v>
      </c>
      <c r="X120" s="160">
        <f t="shared" si="13"/>
        <v>475841.66168859974</v>
      </c>
      <c r="Y120" s="160">
        <f t="shared" si="9"/>
        <v>192.33696915464824</v>
      </c>
      <c r="Z120" s="134">
        <f t="shared" si="11"/>
        <v>-256518.54764410481</v>
      </c>
      <c r="AA120" s="134">
        <f t="shared" si="10"/>
        <v>-103.68575086665514</v>
      </c>
    </row>
    <row r="121" spans="1:27" s="119" customFormat="1" ht="15" x14ac:dyDescent="0.2">
      <c r="A121" s="118">
        <v>320</v>
      </c>
      <c r="B121" s="118" t="s">
        <v>121</v>
      </c>
      <c r="C121" s="118">
        <v>19</v>
      </c>
      <c r="D121" s="118">
        <v>6996</v>
      </c>
      <c r="E121" s="118">
        <v>20738837.276199222</v>
      </c>
      <c r="F121" s="118">
        <v>10458431.564389154</v>
      </c>
      <c r="G121" s="118">
        <v>4501174</v>
      </c>
      <c r="H121" s="118">
        <v>1157423.3425128546</v>
      </c>
      <c r="I121" s="118">
        <v>3486645.1223209403</v>
      </c>
      <c r="J121" s="118">
        <v>1319142.2897712681</v>
      </c>
      <c r="K121" s="118">
        <v>430452.02284520038</v>
      </c>
      <c r="L121" s="118">
        <v>-305796</v>
      </c>
      <c r="M121" s="118">
        <v>8007293.9000000004</v>
      </c>
      <c r="N121" s="118">
        <v>65930.793896470292</v>
      </c>
      <c r="O121" s="118">
        <v>-259696.82869357281</v>
      </c>
      <c r="P121" s="136">
        <f t="shared" si="14"/>
        <v>8122162.9308430925</v>
      </c>
      <c r="Q121" s="136">
        <f t="shared" si="12"/>
        <v>1160.9724029221115</v>
      </c>
      <c r="R121" s="118">
        <v>60336269.240000002</v>
      </c>
      <c r="S121" s="118">
        <v>24749176.890000001</v>
      </c>
      <c r="T121" s="118">
        <v>1739561.2426723507</v>
      </c>
      <c r="U121" s="118">
        <v>26196052.277605809</v>
      </c>
      <c r="V121" s="118">
        <v>4399517.798858773</v>
      </c>
      <c r="W121" s="118">
        <v>12202671.9</v>
      </c>
      <c r="X121" s="160">
        <f t="shared" si="13"/>
        <v>8950710.869136937</v>
      </c>
      <c r="Y121" s="160">
        <f t="shared" si="9"/>
        <v>1279.4040693449024</v>
      </c>
      <c r="Z121" s="134">
        <f t="shared" si="11"/>
        <v>-828547.93829384446</v>
      </c>
      <c r="AA121" s="134">
        <f t="shared" si="10"/>
        <v>-118.4316664227908</v>
      </c>
    </row>
    <row r="122" spans="1:27" s="119" customFormat="1" ht="15" x14ac:dyDescent="0.2">
      <c r="A122" s="118">
        <v>322</v>
      </c>
      <c r="B122" s="118" t="s">
        <v>122</v>
      </c>
      <c r="C122" s="118">
        <v>2</v>
      </c>
      <c r="D122" s="118">
        <v>6549</v>
      </c>
      <c r="E122" s="118">
        <v>19771791.205935318</v>
      </c>
      <c r="F122" s="118">
        <v>7718881.5870724153</v>
      </c>
      <c r="G122" s="118">
        <v>3502416</v>
      </c>
      <c r="H122" s="118">
        <v>1069133.898537982</v>
      </c>
      <c r="I122" s="118">
        <v>6529992.5903664017</v>
      </c>
      <c r="J122" s="118">
        <v>1238023.7177783982</v>
      </c>
      <c r="K122" s="118">
        <v>1084104.9091008003</v>
      </c>
      <c r="L122" s="118">
        <v>-494756</v>
      </c>
      <c r="M122" s="118">
        <v>-93990.1</v>
      </c>
      <c r="N122" s="118">
        <v>59501.186181582867</v>
      </c>
      <c r="O122" s="118">
        <v>-243103.84950174505</v>
      </c>
      <c r="P122" s="136">
        <f t="shared" si="14"/>
        <v>598412.7336005196</v>
      </c>
      <c r="Q122" s="136">
        <f t="shared" si="12"/>
        <v>91.374673018860832</v>
      </c>
      <c r="R122" s="118">
        <v>49075298.922600001</v>
      </c>
      <c r="S122" s="118">
        <v>20603620.710000001</v>
      </c>
      <c r="T122" s="118">
        <v>1606866.1516282025</v>
      </c>
      <c r="U122" s="118">
        <v>21514092.061993629</v>
      </c>
      <c r="V122" s="118">
        <v>4128976.3992933631</v>
      </c>
      <c r="W122" s="118">
        <v>2913669.9</v>
      </c>
      <c r="X122" s="160">
        <f t="shared" si="13"/>
        <v>1691926.3003151938</v>
      </c>
      <c r="Y122" s="160">
        <f t="shared" si="9"/>
        <v>258.34880139184514</v>
      </c>
      <c r="Z122" s="134">
        <f t="shared" si="11"/>
        <v>-1093513.5667146742</v>
      </c>
      <c r="AA122" s="134">
        <f t="shared" si="10"/>
        <v>-166.9741283729843</v>
      </c>
    </row>
    <row r="123" spans="1:27" s="119" customFormat="1" ht="15" x14ac:dyDescent="0.2">
      <c r="A123" s="118">
        <v>398</v>
      </c>
      <c r="B123" s="118" t="s">
        <v>123</v>
      </c>
      <c r="C123" s="118">
        <v>7</v>
      </c>
      <c r="D123" s="118">
        <v>120175</v>
      </c>
      <c r="E123" s="118">
        <v>354785369.86739904</v>
      </c>
      <c r="F123" s="118">
        <v>181637748.05524454</v>
      </c>
      <c r="G123" s="118">
        <v>44020339</v>
      </c>
      <c r="H123" s="118">
        <v>28770398.423412804</v>
      </c>
      <c r="I123" s="118">
        <v>38540004.72241725</v>
      </c>
      <c r="J123" s="118">
        <v>17900798.732980557</v>
      </c>
      <c r="K123" s="118">
        <v>10140171.602269262</v>
      </c>
      <c r="L123" s="118">
        <v>-3860814</v>
      </c>
      <c r="M123" s="118">
        <v>4296476.55</v>
      </c>
      <c r="N123" s="118">
        <v>1278342.2286397188</v>
      </c>
      <c r="O123" s="118">
        <v>-4460987.1910020178</v>
      </c>
      <c r="P123" s="136">
        <f t="shared" si="14"/>
        <v>-36522891.743436933</v>
      </c>
      <c r="Q123" s="136">
        <f t="shared" si="12"/>
        <v>-303.9142229535006</v>
      </c>
      <c r="R123" s="118">
        <v>813523777.38944554</v>
      </c>
      <c r="S123" s="118">
        <v>455539933.73000002</v>
      </c>
      <c r="T123" s="118">
        <v>43240816.284793712</v>
      </c>
      <c r="U123" s="118">
        <v>190467314.55373392</v>
      </c>
      <c r="V123" s="118">
        <v>59701582.801346004</v>
      </c>
      <c r="W123" s="118">
        <v>44456001.549999997</v>
      </c>
      <c r="X123" s="160">
        <f t="shared" si="13"/>
        <v>-20118128.469571829</v>
      </c>
      <c r="Y123" s="160">
        <f t="shared" si="9"/>
        <v>-167.40693546554465</v>
      </c>
      <c r="Z123" s="134">
        <f t="shared" si="11"/>
        <v>-16404763.273865104</v>
      </c>
      <c r="AA123" s="134">
        <f t="shared" si="10"/>
        <v>-136.50728748795592</v>
      </c>
    </row>
    <row r="124" spans="1:27" s="119" customFormat="1" ht="15" x14ac:dyDescent="0.2">
      <c r="A124" s="118">
        <v>399</v>
      </c>
      <c r="B124" s="118" t="s">
        <v>124</v>
      </c>
      <c r="C124" s="118">
        <v>15</v>
      </c>
      <c r="D124" s="118">
        <v>7817</v>
      </c>
      <c r="E124" s="118">
        <v>20933861.895970833</v>
      </c>
      <c r="F124" s="118">
        <v>13496814.33087633</v>
      </c>
      <c r="G124" s="118">
        <v>1538618</v>
      </c>
      <c r="H124" s="118">
        <v>874819.05948398123</v>
      </c>
      <c r="I124" s="118">
        <v>7253233.2517776377</v>
      </c>
      <c r="J124" s="118">
        <v>1333003.1788775139</v>
      </c>
      <c r="K124" s="118">
        <v>-1433793.2711855348</v>
      </c>
      <c r="L124" s="118">
        <v>-305492</v>
      </c>
      <c r="M124" s="118">
        <v>-732.88</v>
      </c>
      <c r="N124" s="118">
        <v>81742.802120598877</v>
      </c>
      <c r="O124" s="118">
        <v>-290172.97168348468</v>
      </c>
      <c r="P124" s="136">
        <f t="shared" si="14"/>
        <v>1614177.6042962112</v>
      </c>
      <c r="Q124" s="136">
        <f t="shared" si="12"/>
        <v>206.49579177385328</v>
      </c>
      <c r="R124" s="118">
        <v>53997418.030000001</v>
      </c>
      <c r="S124" s="118">
        <v>31496621.25</v>
      </c>
      <c r="T124" s="118">
        <v>1314819.6815221454</v>
      </c>
      <c r="U124" s="118">
        <v>15379345.155832067</v>
      </c>
      <c r="V124" s="118">
        <v>4445745.7371212244</v>
      </c>
      <c r="W124" s="118">
        <v>1232393.1200000001</v>
      </c>
      <c r="X124" s="160">
        <f t="shared" si="13"/>
        <v>-128493.08552456647</v>
      </c>
      <c r="Y124" s="160">
        <f t="shared" si="9"/>
        <v>-16.437646862551677</v>
      </c>
      <c r="Z124" s="134">
        <f t="shared" si="11"/>
        <v>1742670.6898207776</v>
      </c>
      <c r="AA124" s="134">
        <f t="shared" si="10"/>
        <v>222.93343863640496</v>
      </c>
    </row>
    <row r="125" spans="1:27" s="119" customFormat="1" ht="15" x14ac:dyDescent="0.2">
      <c r="A125" s="118">
        <v>400</v>
      </c>
      <c r="B125" s="118" t="s">
        <v>125</v>
      </c>
      <c r="C125" s="118">
        <v>2</v>
      </c>
      <c r="D125" s="118">
        <v>8366</v>
      </c>
      <c r="E125" s="118">
        <v>25847495.221839882</v>
      </c>
      <c r="F125" s="118">
        <v>11550126.401708024</v>
      </c>
      <c r="G125" s="118">
        <v>2120230</v>
      </c>
      <c r="H125" s="118">
        <v>2111601.6690176977</v>
      </c>
      <c r="I125" s="118">
        <v>6136692.3743820991</v>
      </c>
      <c r="J125" s="118">
        <v>1635398.6660552179</v>
      </c>
      <c r="K125" s="118">
        <v>1576478.0684092354</v>
      </c>
      <c r="L125" s="118">
        <v>952208</v>
      </c>
      <c r="M125" s="118">
        <v>3346.99</v>
      </c>
      <c r="N125" s="118">
        <v>78280.872849489271</v>
      </c>
      <c r="O125" s="118">
        <v>-310552.26827478991</v>
      </c>
      <c r="P125" s="136">
        <f t="shared" si="14"/>
        <v>6315.5523070842028</v>
      </c>
      <c r="Q125" s="136">
        <f t="shared" si="12"/>
        <v>0.75490704124841057</v>
      </c>
      <c r="R125" s="118">
        <v>58020969.935879998</v>
      </c>
      <c r="S125" s="118">
        <v>28146925.239999998</v>
      </c>
      <c r="T125" s="118">
        <v>3173657.0913015297</v>
      </c>
      <c r="U125" s="118">
        <v>19413337.454964381</v>
      </c>
      <c r="V125" s="118">
        <v>5454275.5511138914</v>
      </c>
      <c r="W125" s="118">
        <v>3075784.99</v>
      </c>
      <c r="X125" s="160">
        <f t="shared" si="13"/>
        <v>1243010.3914998025</v>
      </c>
      <c r="Y125" s="160">
        <f t="shared" si="9"/>
        <v>148.5788180133639</v>
      </c>
      <c r="Z125" s="134">
        <f t="shared" si="11"/>
        <v>-1236694.8391927183</v>
      </c>
      <c r="AA125" s="134">
        <f t="shared" si="10"/>
        <v>-147.8239109721155</v>
      </c>
    </row>
    <row r="126" spans="1:27" s="119" customFormat="1" ht="15" x14ac:dyDescent="0.2">
      <c r="A126" s="118">
        <v>402</v>
      </c>
      <c r="B126" s="118" t="s">
        <v>126</v>
      </c>
      <c r="C126" s="118">
        <v>11</v>
      </c>
      <c r="D126" s="118">
        <v>9099</v>
      </c>
      <c r="E126" s="118">
        <v>24824196.610595047</v>
      </c>
      <c r="F126" s="118">
        <v>11955837.319394056</v>
      </c>
      <c r="G126" s="118">
        <v>2353379</v>
      </c>
      <c r="H126" s="118">
        <v>1609871.6589529857</v>
      </c>
      <c r="I126" s="118">
        <v>7054522.5419038152</v>
      </c>
      <c r="J126" s="118">
        <v>1858099.2929648142</v>
      </c>
      <c r="K126" s="118">
        <v>-1841416.9385560201</v>
      </c>
      <c r="L126" s="118">
        <v>-359445</v>
      </c>
      <c r="M126" s="118">
        <v>1385078.43</v>
      </c>
      <c r="N126" s="118">
        <v>75389.611333021225</v>
      </c>
      <c r="O126" s="118">
        <v>-337761.78448868199</v>
      </c>
      <c r="P126" s="136">
        <f t="shared" si="14"/>
        <v>-1070642.4790910557</v>
      </c>
      <c r="Q126" s="136">
        <f t="shared" si="12"/>
        <v>-117.66595000451211</v>
      </c>
      <c r="R126" s="118">
        <v>70681941.75999999</v>
      </c>
      <c r="S126" s="118">
        <v>28152768.440000001</v>
      </c>
      <c r="T126" s="118">
        <v>2419574.6091111349</v>
      </c>
      <c r="U126" s="118">
        <v>27759794.761398613</v>
      </c>
      <c r="V126" s="118">
        <v>6197012.2365367077</v>
      </c>
      <c r="W126" s="118">
        <v>3379012.4299999997</v>
      </c>
      <c r="X126" s="160">
        <f t="shared" si="13"/>
        <v>-2773779.2829535306</v>
      </c>
      <c r="Y126" s="160">
        <f t="shared" si="9"/>
        <v>-304.84440960034408</v>
      </c>
      <c r="Z126" s="134">
        <f t="shared" si="11"/>
        <v>1703136.8038624749</v>
      </c>
      <c r="AA126" s="134">
        <f t="shared" si="10"/>
        <v>187.17845959583195</v>
      </c>
    </row>
    <row r="127" spans="1:27" s="119" customFormat="1" ht="15" x14ac:dyDescent="0.2">
      <c r="A127" s="118">
        <v>403</v>
      </c>
      <c r="B127" s="118" t="s">
        <v>127</v>
      </c>
      <c r="C127" s="118">
        <v>14</v>
      </c>
      <c r="D127" s="118">
        <v>2820</v>
      </c>
      <c r="E127" s="118">
        <v>7810614.5061389506</v>
      </c>
      <c r="F127" s="118">
        <v>3706056.8383527054</v>
      </c>
      <c r="G127" s="118">
        <v>1002071</v>
      </c>
      <c r="H127" s="118">
        <v>586254.96398639481</v>
      </c>
      <c r="I127" s="118">
        <v>2106467.7337112646</v>
      </c>
      <c r="J127" s="118">
        <v>660879.11040460761</v>
      </c>
      <c r="K127" s="118">
        <v>263218.08378628397</v>
      </c>
      <c r="L127" s="118">
        <v>-140203</v>
      </c>
      <c r="M127" s="118">
        <v>-5631.25</v>
      </c>
      <c r="N127" s="118">
        <v>21930.582276595116</v>
      </c>
      <c r="O127" s="118">
        <v>-104680.53986790671</v>
      </c>
      <c r="P127" s="136">
        <f t="shared" si="14"/>
        <v>285749.01651099324</v>
      </c>
      <c r="Q127" s="136">
        <f t="shared" si="12"/>
        <v>101.32943847907562</v>
      </c>
      <c r="R127" s="118">
        <v>22505847.940000001</v>
      </c>
      <c r="S127" s="118">
        <v>8358365.8799999999</v>
      </c>
      <c r="T127" s="118">
        <v>881118.10086810659</v>
      </c>
      <c r="U127" s="118">
        <v>10434851.711929478</v>
      </c>
      <c r="V127" s="118">
        <v>2204121.1411872599</v>
      </c>
      <c r="W127" s="118">
        <v>856236.75</v>
      </c>
      <c r="X127" s="160">
        <f t="shared" si="13"/>
        <v>228845.64398484305</v>
      </c>
      <c r="Y127" s="160">
        <f t="shared" si="9"/>
        <v>81.150937583277681</v>
      </c>
      <c r="Z127" s="134">
        <f t="shared" si="11"/>
        <v>56903.372526150197</v>
      </c>
      <c r="AA127" s="134">
        <f t="shared" si="10"/>
        <v>20.178500895797942</v>
      </c>
    </row>
    <row r="128" spans="1:27" s="119" customFormat="1" ht="15" x14ac:dyDescent="0.2">
      <c r="A128" s="118">
        <v>405</v>
      </c>
      <c r="B128" s="118" t="s">
        <v>128</v>
      </c>
      <c r="C128" s="118">
        <v>9</v>
      </c>
      <c r="D128" s="118">
        <v>72650</v>
      </c>
      <c r="E128" s="118">
        <v>176394457.12646121</v>
      </c>
      <c r="F128" s="118">
        <v>111442636.81607294</v>
      </c>
      <c r="G128" s="118">
        <v>27164665</v>
      </c>
      <c r="H128" s="118">
        <v>20079499.730515916</v>
      </c>
      <c r="I128" s="118">
        <v>16944446.346502915</v>
      </c>
      <c r="J128" s="118">
        <v>11322898.92995324</v>
      </c>
      <c r="K128" s="118">
        <v>-1535492.3756274835</v>
      </c>
      <c r="L128" s="118">
        <v>-5709506</v>
      </c>
      <c r="M128" s="118">
        <v>10241591.199999999</v>
      </c>
      <c r="N128" s="118">
        <v>765233.73151214444</v>
      </c>
      <c r="O128" s="118">
        <v>-2696823.1281572422</v>
      </c>
      <c r="P128" s="136">
        <f t="shared" si="14"/>
        <v>11624693.124311268</v>
      </c>
      <c r="Q128" s="136">
        <f t="shared" si="12"/>
        <v>160.00954059616336</v>
      </c>
      <c r="R128" s="118">
        <v>459150805.38</v>
      </c>
      <c r="S128" s="118">
        <v>273967343.05000001</v>
      </c>
      <c r="T128" s="118">
        <v>30178711.040677931</v>
      </c>
      <c r="U128" s="118">
        <v>100208986.51198107</v>
      </c>
      <c r="V128" s="118">
        <v>37763398.052871093</v>
      </c>
      <c r="W128" s="118">
        <v>31696750.199999999</v>
      </c>
      <c r="X128" s="160">
        <f t="shared" si="13"/>
        <v>14664383.475530088</v>
      </c>
      <c r="Y128" s="160">
        <f t="shared" si="9"/>
        <v>201.84973813530746</v>
      </c>
      <c r="Z128" s="134">
        <f t="shared" si="11"/>
        <v>-3039690.3512188196</v>
      </c>
      <c r="AA128" s="134">
        <f t="shared" si="10"/>
        <v>-41.840197539144107</v>
      </c>
    </row>
    <row r="129" spans="1:27" s="119" customFormat="1" ht="15" x14ac:dyDescent="0.2">
      <c r="A129" s="118">
        <v>407</v>
      </c>
      <c r="B129" s="118" t="s">
        <v>129</v>
      </c>
      <c r="C129" s="118">
        <v>34</v>
      </c>
      <c r="D129" s="118">
        <v>2518</v>
      </c>
      <c r="E129" s="118">
        <v>7130703.5548518524</v>
      </c>
      <c r="F129" s="118">
        <v>3530024.8505965946</v>
      </c>
      <c r="G129" s="118">
        <v>745220</v>
      </c>
      <c r="H129" s="118">
        <v>536281.04347254999</v>
      </c>
      <c r="I129" s="118">
        <v>2013260.7369976586</v>
      </c>
      <c r="J129" s="118">
        <v>573509.47713478678</v>
      </c>
      <c r="K129" s="118">
        <v>227083.73961086923</v>
      </c>
      <c r="L129" s="118">
        <v>-597059</v>
      </c>
      <c r="M129" s="118">
        <v>268329.07</v>
      </c>
      <c r="N129" s="118">
        <v>21974.821243690491</v>
      </c>
      <c r="O129" s="118">
        <v>-93470.070704747908</v>
      </c>
      <c r="P129" s="136">
        <f t="shared" si="14"/>
        <v>94451.113499549218</v>
      </c>
      <c r="Q129" s="136">
        <f t="shared" si="12"/>
        <v>37.510370730559657</v>
      </c>
      <c r="R129" s="118">
        <v>18358002.130000003</v>
      </c>
      <c r="S129" s="118">
        <v>8217448.2300000004</v>
      </c>
      <c r="T129" s="118">
        <v>806009.41288318846</v>
      </c>
      <c r="U129" s="118">
        <v>7196910.8676481629</v>
      </c>
      <c r="V129" s="118">
        <v>1912731.607525209</v>
      </c>
      <c r="W129" s="118">
        <v>416490.07</v>
      </c>
      <c r="X129" s="160">
        <f t="shared" si="13"/>
        <v>191588.05805655569</v>
      </c>
      <c r="Y129" s="160">
        <f t="shared" si="9"/>
        <v>76.087393985923626</v>
      </c>
      <c r="Z129" s="134">
        <f t="shared" si="11"/>
        <v>-97136.944557006471</v>
      </c>
      <c r="AA129" s="134">
        <f t="shared" si="10"/>
        <v>-38.577023255363969</v>
      </c>
    </row>
    <row r="130" spans="1:27" s="119" customFormat="1" ht="15" x14ac:dyDescent="0.2">
      <c r="A130" s="118">
        <v>408</v>
      </c>
      <c r="B130" s="118" t="s">
        <v>130</v>
      </c>
      <c r="C130" s="118">
        <v>14</v>
      </c>
      <c r="D130" s="118">
        <v>14099</v>
      </c>
      <c r="E130" s="118">
        <v>40265920.134379745</v>
      </c>
      <c r="F130" s="118">
        <v>20994310.442392655</v>
      </c>
      <c r="G130" s="118">
        <v>3142726</v>
      </c>
      <c r="H130" s="118">
        <v>2528366.7245060159</v>
      </c>
      <c r="I130" s="118">
        <v>11993235.160108302</v>
      </c>
      <c r="J130" s="118">
        <v>2545954.3857871434</v>
      </c>
      <c r="K130" s="118">
        <v>665723.92819889495</v>
      </c>
      <c r="L130" s="118">
        <v>236434</v>
      </c>
      <c r="M130" s="118">
        <v>2825.3</v>
      </c>
      <c r="N130" s="118">
        <v>131084.75934365764</v>
      </c>
      <c r="O130" s="118">
        <v>-523365.57858071517</v>
      </c>
      <c r="P130" s="136">
        <f t="shared" si="14"/>
        <v>1451374.9873762056</v>
      </c>
      <c r="Q130" s="136">
        <f t="shared" si="12"/>
        <v>102.94169709739738</v>
      </c>
      <c r="R130" s="118">
        <v>98875286.469999999</v>
      </c>
      <c r="S130" s="118">
        <v>49293165.259999998</v>
      </c>
      <c r="T130" s="118">
        <v>3800038.866696184</v>
      </c>
      <c r="U130" s="118">
        <v>35061108.631456599</v>
      </c>
      <c r="V130" s="118">
        <v>8491101.9244900998</v>
      </c>
      <c r="W130" s="118">
        <v>3381985.3</v>
      </c>
      <c r="X130" s="160">
        <f t="shared" si="13"/>
        <v>1152113.5126428753</v>
      </c>
      <c r="Y130" s="160">
        <f t="shared" si="9"/>
        <v>81.715973660747238</v>
      </c>
      <c r="Z130" s="134">
        <f t="shared" si="11"/>
        <v>299261.47473333031</v>
      </c>
      <c r="AA130" s="134">
        <f t="shared" si="10"/>
        <v>21.225723436650139</v>
      </c>
    </row>
    <row r="131" spans="1:27" s="119" customFormat="1" ht="15" x14ac:dyDescent="0.2">
      <c r="A131" s="118">
        <v>410</v>
      </c>
      <c r="B131" s="118" t="s">
        <v>131</v>
      </c>
      <c r="C131" s="118">
        <v>13</v>
      </c>
      <c r="D131" s="118">
        <v>18775</v>
      </c>
      <c r="E131" s="118">
        <v>59781286.478124171</v>
      </c>
      <c r="F131" s="118">
        <v>28754805.772939045</v>
      </c>
      <c r="G131" s="118">
        <v>6172434</v>
      </c>
      <c r="H131" s="118">
        <v>2623918.3396796244</v>
      </c>
      <c r="I131" s="118">
        <v>21234214.924980529</v>
      </c>
      <c r="J131" s="118">
        <v>2718648.2973175347</v>
      </c>
      <c r="K131" s="118">
        <v>-3600274.9991781223</v>
      </c>
      <c r="L131" s="118">
        <v>-1171434</v>
      </c>
      <c r="M131" s="118">
        <v>495998.92</v>
      </c>
      <c r="N131" s="118">
        <v>179667.46520081969</v>
      </c>
      <c r="O131" s="118">
        <v>-696942.2468155846</v>
      </c>
      <c r="P131" s="136">
        <f t="shared" si="14"/>
        <v>-3070250.0040003285</v>
      </c>
      <c r="Q131" s="136">
        <f t="shared" si="12"/>
        <v>-163.5286287084063</v>
      </c>
      <c r="R131" s="118">
        <v>131373030.05</v>
      </c>
      <c r="S131" s="118">
        <v>67965047.170000002</v>
      </c>
      <c r="T131" s="118">
        <v>3943648.9250280391</v>
      </c>
      <c r="U131" s="118">
        <v>38792287.275181606</v>
      </c>
      <c r="V131" s="118">
        <v>9067059.4564590249</v>
      </c>
      <c r="W131" s="118">
        <v>5496998.9199999999</v>
      </c>
      <c r="X131" s="160">
        <f t="shared" si="13"/>
        <v>-6107988.3033313155</v>
      </c>
      <c r="Y131" s="160">
        <f t="shared" si="9"/>
        <v>-325.32560869940431</v>
      </c>
      <c r="Z131" s="134">
        <f t="shared" si="11"/>
        <v>3037738.299330987</v>
      </c>
      <c r="AA131" s="134">
        <f t="shared" si="10"/>
        <v>161.79697999099798</v>
      </c>
    </row>
    <row r="132" spans="1:27" s="119" customFormat="1" ht="15" x14ac:dyDescent="0.2">
      <c r="A132" s="118">
        <v>416</v>
      </c>
      <c r="B132" s="118" t="s">
        <v>132</v>
      </c>
      <c r="C132" s="118">
        <v>9</v>
      </c>
      <c r="D132" s="118">
        <v>2886</v>
      </c>
      <c r="E132" s="118">
        <v>7067094.9586021397</v>
      </c>
      <c r="F132" s="118">
        <v>4521059.0482296376</v>
      </c>
      <c r="G132" s="118">
        <v>962897</v>
      </c>
      <c r="H132" s="118">
        <v>350685.02262925816</v>
      </c>
      <c r="I132" s="118">
        <v>2202624.2272827053</v>
      </c>
      <c r="J132" s="118">
        <v>522594.68104558275</v>
      </c>
      <c r="K132" s="118">
        <v>-407787.05456027947</v>
      </c>
      <c r="L132" s="118">
        <v>-621063</v>
      </c>
      <c r="M132" s="118">
        <v>-54214.55</v>
      </c>
      <c r="N132" s="118">
        <v>26463.541422537863</v>
      </c>
      <c r="O132" s="118">
        <v>-107130.50994992154</v>
      </c>
      <c r="P132" s="136">
        <f t="shared" si="14"/>
        <v>329033.44749737997</v>
      </c>
      <c r="Q132" s="136">
        <f t="shared" si="12"/>
        <v>114.01020356804572</v>
      </c>
      <c r="R132" s="118">
        <v>19004348.109999999</v>
      </c>
      <c r="S132" s="118">
        <v>10314410.380000001</v>
      </c>
      <c r="T132" s="118">
        <v>527065.55751571979</v>
      </c>
      <c r="U132" s="118">
        <v>6136241.2950158538</v>
      </c>
      <c r="V132" s="118">
        <v>1742923.8821898634</v>
      </c>
      <c r="W132" s="118">
        <v>287619.45</v>
      </c>
      <c r="X132" s="160">
        <f t="shared" si="13"/>
        <v>3912.4547214359045</v>
      </c>
      <c r="Y132" s="160">
        <f t="shared" si="9"/>
        <v>1.3556669166444575</v>
      </c>
      <c r="Z132" s="134">
        <f t="shared" si="11"/>
        <v>325120.99277594406</v>
      </c>
      <c r="AA132" s="134">
        <f t="shared" si="10"/>
        <v>112.65453665140127</v>
      </c>
    </row>
    <row r="133" spans="1:27" s="119" customFormat="1" ht="15" x14ac:dyDescent="0.2">
      <c r="A133" s="118">
        <v>418</v>
      </c>
      <c r="B133" s="118" t="s">
        <v>133</v>
      </c>
      <c r="C133" s="118">
        <v>6</v>
      </c>
      <c r="D133" s="118">
        <v>24580</v>
      </c>
      <c r="E133" s="118">
        <v>73692757.172692522</v>
      </c>
      <c r="F133" s="118">
        <v>40070277.904334128</v>
      </c>
      <c r="G133" s="118">
        <v>6280878</v>
      </c>
      <c r="H133" s="118">
        <v>4472150.0914409347</v>
      </c>
      <c r="I133" s="118">
        <v>20746183.180091776</v>
      </c>
      <c r="J133" s="118">
        <v>2834189.2429537158</v>
      </c>
      <c r="K133" s="118">
        <v>247922.22685591318</v>
      </c>
      <c r="L133" s="118">
        <v>-2266907</v>
      </c>
      <c r="M133" s="118">
        <v>273764.49</v>
      </c>
      <c r="N133" s="118">
        <v>290114.65079406323</v>
      </c>
      <c r="O133" s="118">
        <v>-912428.25175643514</v>
      </c>
      <c r="P133" s="136">
        <f t="shared" si="14"/>
        <v>-1656612.6379784197</v>
      </c>
      <c r="Q133" s="136">
        <f t="shared" si="12"/>
        <v>-67.396771276583394</v>
      </c>
      <c r="R133" s="118">
        <v>149427452.16</v>
      </c>
      <c r="S133" s="118">
        <v>103265960.61</v>
      </c>
      <c r="T133" s="118">
        <v>6721475.2241570186</v>
      </c>
      <c r="U133" s="118">
        <v>24300484.652439509</v>
      </c>
      <c r="V133" s="118">
        <v>9452404.1237969939</v>
      </c>
      <c r="W133" s="118">
        <v>4287735.49</v>
      </c>
      <c r="X133" s="160">
        <f t="shared" si="13"/>
        <v>-1399392.0596064627</v>
      </c>
      <c r="Y133" s="160">
        <f t="shared" si="9"/>
        <v>-56.932142376178305</v>
      </c>
      <c r="Z133" s="134">
        <f t="shared" si="11"/>
        <v>-257220.57837195694</v>
      </c>
      <c r="AA133" s="134">
        <f t="shared" si="10"/>
        <v>-10.464628900405083</v>
      </c>
    </row>
    <row r="134" spans="1:27" s="119" customFormat="1" ht="15" x14ac:dyDescent="0.2">
      <c r="A134" s="118">
        <v>420</v>
      </c>
      <c r="B134" s="118" t="s">
        <v>134</v>
      </c>
      <c r="C134" s="118">
        <v>11</v>
      </c>
      <c r="D134" s="118">
        <v>9177</v>
      </c>
      <c r="E134" s="118">
        <v>23173276.300727107</v>
      </c>
      <c r="F134" s="118">
        <v>13212128.283342246</v>
      </c>
      <c r="G134" s="118">
        <v>2780353</v>
      </c>
      <c r="H134" s="118">
        <v>2424177.4860051987</v>
      </c>
      <c r="I134" s="118">
        <v>2997786.0921220947</v>
      </c>
      <c r="J134" s="118">
        <v>1722284.7525844411</v>
      </c>
      <c r="K134" s="118">
        <v>863165.40040922456</v>
      </c>
      <c r="L134" s="118">
        <v>-1186772</v>
      </c>
      <c r="M134" s="118">
        <v>798397.52</v>
      </c>
      <c r="N134" s="118">
        <v>89483.000223790572</v>
      </c>
      <c r="O134" s="118">
        <v>-340657.2036765177</v>
      </c>
      <c r="P134" s="136">
        <f t="shared" si="14"/>
        <v>187070.03028336912</v>
      </c>
      <c r="Q134" s="136">
        <f t="shared" si="12"/>
        <v>20.384660595332804</v>
      </c>
      <c r="R134" s="118">
        <v>67411979.590000004</v>
      </c>
      <c r="S134" s="118">
        <v>32178727.43</v>
      </c>
      <c r="T134" s="118">
        <v>3643444.9786883174</v>
      </c>
      <c r="U134" s="118">
        <v>24087620.327098124</v>
      </c>
      <c r="V134" s="118">
        <v>5744052.3910518959</v>
      </c>
      <c r="W134" s="118">
        <v>2391978.52</v>
      </c>
      <c r="X134" s="160">
        <f t="shared" si="13"/>
        <v>633844.05683833361</v>
      </c>
      <c r="Y134" s="160">
        <f t="shared" ref="Y134:Y197" si="15">X134/D134</f>
        <v>69.068765047219529</v>
      </c>
      <c r="Z134" s="134">
        <f t="shared" si="11"/>
        <v>-446774.02655496448</v>
      </c>
      <c r="AA134" s="134">
        <f t="shared" ref="AA134:AA197" si="16">Z134/D134</f>
        <v>-48.684104451886725</v>
      </c>
    </row>
    <row r="135" spans="1:27" s="119" customFormat="1" ht="15" x14ac:dyDescent="0.2">
      <c r="A135" s="118">
        <v>421</v>
      </c>
      <c r="B135" s="118" t="s">
        <v>135</v>
      </c>
      <c r="C135" s="118">
        <v>16</v>
      </c>
      <c r="D135" s="118">
        <v>695</v>
      </c>
      <c r="E135" s="118">
        <v>4174538.2999369721</v>
      </c>
      <c r="F135" s="118">
        <v>793915.29909167427</v>
      </c>
      <c r="G135" s="118">
        <v>283470</v>
      </c>
      <c r="H135" s="118">
        <v>379545.93300404452</v>
      </c>
      <c r="I135" s="118">
        <v>801748.79818766192</v>
      </c>
      <c r="J135" s="118">
        <v>168347.76836910687</v>
      </c>
      <c r="K135" s="118">
        <v>336620.7855027208</v>
      </c>
      <c r="L135" s="118">
        <v>-188960</v>
      </c>
      <c r="M135" s="118">
        <v>4295</v>
      </c>
      <c r="N135" s="118">
        <v>5763.7192340107886</v>
      </c>
      <c r="O135" s="118">
        <v>-25798.92737879261</v>
      </c>
      <c r="P135" s="136">
        <f t="shared" si="14"/>
        <v>-1615589.9239265458</v>
      </c>
      <c r="Q135" s="136">
        <f t="shared" si="12"/>
        <v>-2324.5898185993465</v>
      </c>
      <c r="R135" s="118">
        <v>7082591</v>
      </c>
      <c r="S135" s="118">
        <v>1903217.12</v>
      </c>
      <c r="T135" s="118">
        <v>570442.66951303312</v>
      </c>
      <c r="U135" s="118">
        <v>2463674.7759963665</v>
      </c>
      <c r="V135" s="118">
        <v>561462.55720939999</v>
      </c>
      <c r="W135" s="118">
        <v>98805</v>
      </c>
      <c r="X135" s="160">
        <f t="shared" si="13"/>
        <v>-1484988.8772812001</v>
      </c>
      <c r="Y135" s="160">
        <f t="shared" si="15"/>
        <v>-2136.674643570072</v>
      </c>
      <c r="Z135" s="134">
        <f t="shared" ref="Z135:Z198" si="17">P135-X135</f>
        <v>-130601.04664534563</v>
      </c>
      <c r="AA135" s="134">
        <f t="shared" si="16"/>
        <v>-187.91517502927428</v>
      </c>
    </row>
    <row r="136" spans="1:27" s="119" customFormat="1" ht="15" x14ac:dyDescent="0.2">
      <c r="A136" s="118">
        <v>422</v>
      </c>
      <c r="B136" s="118" t="s">
        <v>136</v>
      </c>
      <c r="C136" s="118">
        <v>12</v>
      </c>
      <c r="D136" s="118">
        <v>10372</v>
      </c>
      <c r="E136" s="118">
        <v>25149354.547202736</v>
      </c>
      <c r="F136" s="118">
        <v>13334360.147052221</v>
      </c>
      <c r="G136" s="118">
        <v>3411224</v>
      </c>
      <c r="H136" s="118">
        <v>3685095.679733593</v>
      </c>
      <c r="I136" s="118">
        <v>3961043.5502648246</v>
      </c>
      <c r="J136" s="118">
        <v>2050201.4227373954</v>
      </c>
      <c r="K136" s="118">
        <v>-325572.15904932766</v>
      </c>
      <c r="L136" s="118">
        <v>-426638</v>
      </c>
      <c r="M136" s="118">
        <v>640540.06000000006</v>
      </c>
      <c r="N136" s="118">
        <v>93036.180934968492</v>
      </c>
      <c r="O136" s="118">
        <v>-385016.51046451362</v>
      </c>
      <c r="P136" s="136">
        <f t="shared" si="14"/>
        <v>888919.82400642708</v>
      </c>
      <c r="Q136" s="136">
        <f t="shared" ref="Q136:Q199" si="18">P136/D136</f>
        <v>85.703801003319228</v>
      </c>
      <c r="R136" s="118">
        <v>83462031.367047817</v>
      </c>
      <c r="S136" s="118">
        <v>32468306.23</v>
      </c>
      <c r="T136" s="118">
        <v>5538554.3137720404</v>
      </c>
      <c r="U136" s="118">
        <v>35943929.611101776</v>
      </c>
      <c r="V136" s="118">
        <v>6837698.7990755327</v>
      </c>
      <c r="W136" s="118">
        <v>3625126.06</v>
      </c>
      <c r="X136" s="160">
        <f t="shared" ref="X136:X199" si="19">S136+T136+U136+V136+W136-R136</f>
        <v>951583.64690153301</v>
      </c>
      <c r="Y136" s="160">
        <f t="shared" si="15"/>
        <v>91.745434525793769</v>
      </c>
      <c r="Z136" s="134">
        <f t="shared" si="17"/>
        <v>-62663.822895105928</v>
      </c>
      <c r="AA136" s="134">
        <f t="shared" si="16"/>
        <v>-6.0416335224745401</v>
      </c>
    </row>
    <row r="137" spans="1:27" s="119" customFormat="1" ht="15" x14ac:dyDescent="0.2">
      <c r="A137" s="118">
        <v>423</v>
      </c>
      <c r="B137" s="118" t="s">
        <v>137</v>
      </c>
      <c r="C137" s="118">
        <v>2</v>
      </c>
      <c r="D137" s="118">
        <v>20497</v>
      </c>
      <c r="E137" s="118">
        <v>48956331.764559582</v>
      </c>
      <c r="F137" s="118">
        <v>29300334.915602837</v>
      </c>
      <c r="G137" s="118">
        <v>4675220</v>
      </c>
      <c r="H137" s="118">
        <v>3899143.7560061524</v>
      </c>
      <c r="I137" s="118">
        <v>13444048.216048447</v>
      </c>
      <c r="J137" s="118">
        <v>2500431.4661001489</v>
      </c>
      <c r="K137" s="118">
        <v>2716028.7125811479</v>
      </c>
      <c r="L137" s="118">
        <v>-1650190</v>
      </c>
      <c r="M137" s="118">
        <v>-446437.38</v>
      </c>
      <c r="N137" s="118">
        <v>241574.85661668115</v>
      </c>
      <c r="O137" s="118">
        <v>-760864.19350088085</v>
      </c>
      <c r="P137" s="136">
        <f t="shared" ref="P137:P200" si="20">SUM(F137:O137)-E137</f>
        <v>4962958.5848949477</v>
      </c>
      <c r="Q137" s="136">
        <f t="shared" si="18"/>
        <v>242.1309745277332</v>
      </c>
      <c r="R137" s="118">
        <v>112994505.28</v>
      </c>
      <c r="S137" s="118">
        <v>81834455.170000002</v>
      </c>
      <c r="T137" s="118">
        <v>5860266.4738684883</v>
      </c>
      <c r="U137" s="118">
        <v>20320996.241685383</v>
      </c>
      <c r="V137" s="118">
        <v>8339276.8355880678</v>
      </c>
      <c r="W137" s="118">
        <v>2578592.62</v>
      </c>
      <c r="X137" s="160">
        <f t="shared" si="19"/>
        <v>5939082.061141938</v>
      </c>
      <c r="Y137" s="160">
        <f t="shared" si="15"/>
        <v>289.75372303956374</v>
      </c>
      <c r="Z137" s="134">
        <f t="shared" si="17"/>
        <v>-976123.47624699026</v>
      </c>
      <c r="AA137" s="134">
        <f t="shared" si="16"/>
        <v>-47.622748511830522</v>
      </c>
    </row>
    <row r="138" spans="1:27" s="119" customFormat="1" ht="15" x14ac:dyDescent="0.2">
      <c r="A138" s="118">
        <v>425</v>
      </c>
      <c r="B138" s="118" t="s">
        <v>138</v>
      </c>
      <c r="C138" s="118">
        <v>17</v>
      </c>
      <c r="D138" s="118">
        <v>10258</v>
      </c>
      <c r="E138" s="118">
        <v>38827291.935418755</v>
      </c>
      <c r="F138" s="118">
        <v>15322454.345991606</v>
      </c>
      <c r="G138" s="118">
        <v>1573560</v>
      </c>
      <c r="H138" s="118">
        <v>926324.34070525935</v>
      </c>
      <c r="I138" s="118">
        <v>21571078.876020968</v>
      </c>
      <c r="J138" s="118">
        <v>1201284.9136626851</v>
      </c>
      <c r="K138" s="118">
        <v>-621332.04334352864</v>
      </c>
      <c r="L138" s="118">
        <v>590543</v>
      </c>
      <c r="M138" s="118">
        <v>-122398.63</v>
      </c>
      <c r="N138" s="118">
        <v>95381.28351413655</v>
      </c>
      <c r="O138" s="118">
        <v>-380784.74395921524</v>
      </c>
      <c r="P138" s="136">
        <f t="shared" si="20"/>
        <v>1328819.4071731493</v>
      </c>
      <c r="Q138" s="136">
        <f t="shared" si="18"/>
        <v>129.53981352828518</v>
      </c>
      <c r="R138" s="118">
        <v>68713375.964279994</v>
      </c>
      <c r="S138" s="118">
        <v>36372969.350000001</v>
      </c>
      <c r="T138" s="118">
        <v>1392229.9315623757</v>
      </c>
      <c r="U138" s="118">
        <v>24643640.897452414</v>
      </c>
      <c r="V138" s="118">
        <v>4006447.5228641997</v>
      </c>
      <c r="W138" s="118">
        <v>2041704.37</v>
      </c>
      <c r="X138" s="160">
        <f t="shared" si="19"/>
        <v>-256383.8924009949</v>
      </c>
      <c r="Y138" s="160">
        <f t="shared" si="15"/>
        <v>-24.993555507993264</v>
      </c>
      <c r="Z138" s="134">
        <f t="shared" si="17"/>
        <v>1585203.2995741442</v>
      </c>
      <c r="AA138" s="134">
        <f t="shared" si="16"/>
        <v>154.53336903627843</v>
      </c>
    </row>
    <row r="139" spans="1:27" s="119" customFormat="1" ht="15" x14ac:dyDescent="0.2">
      <c r="A139" s="118">
        <v>426</v>
      </c>
      <c r="B139" s="118" t="s">
        <v>139</v>
      </c>
      <c r="C139" s="118">
        <v>12</v>
      </c>
      <c r="D139" s="118">
        <v>11962</v>
      </c>
      <c r="E139" s="118">
        <v>32859091.472484812</v>
      </c>
      <c r="F139" s="118">
        <v>17276389.969858918</v>
      </c>
      <c r="G139" s="118">
        <v>2932754</v>
      </c>
      <c r="H139" s="118">
        <v>1414078.7489598799</v>
      </c>
      <c r="I139" s="118">
        <v>10923939.823208392</v>
      </c>
      <c r="J139" s="118">
        <v>2103553.7127240766</v>
      </c>
      <c r="K139" s="118">
        <v>-1605979.5638157045</v>
      </c>
      <c r="L139" s="118">
        <v>-2732252</v>
      </c>
      <c r="M139" s="118">
        <v>79778.69</v>
      </c>
      <c r="N139" s="118">
        <v>105671.69906866217</v>
      </c>
      <c r="O139" s="118">
        <v>-444038.51698578015</v>
      </c>
      <c r="P139" s="136">
        <f t="shared" si="20"/>
        <v>-2805194.9094663709</v>
      </c>
      <c r="Q139" s="136">
        <f t="shared" si="18"/>
        <v>-234.50885382597986</v>
      </c>
      <c r="R139" s="118">
        <v>81207839.6504962</v>
      </c>
      <c r="S139" s="118">
        <v>40402927.289999999</v>
      </c>
      <c r="T139" s="118">
        <v>2125307.4806712014</v>
      </c>
      <c r="U139" s="118">
        <v>27332922.629205883</v>
      </c>
      <c r="V139" s="118">
        <v>7015635.8959500305</v>
      </c>
      <c r="W139" s="118">
        <v>280280.69</v>
      </c>
      <c r="X139" s="160">
        <f t="shared" si="19"/>
        <v>-4050765.6646690816</v>
      </c>
      <c r="Y139" s="160">
        <f t="shared" si="15"/>
        <v>-338.63615320758078</v>
      </c>
      <c r="Z139" s="134">
        <f t="shared" si="17"/>
        <v>1245570.7552027106</v>
      </c>
      <c r="AA139" s="134">
        <f t="shared" si="16"/>
        <v>104.12729938160095</v>
      </c>
    </row>
    <row r="140" spans="1:27" s="119" customFormat="1" ht="15" x14ac:dyDescent="0.2">
      <c r="A140" s="118">
        <v>430</v>
      </c>
      <c r="B140" s="118" t="s">
        <v>140</v>
      </c>
      <c r="C140" s="118">
        <v>2</v>
      </c>
      <c r="D140" s="118">
        <v>15392</v>
      </c>
      <c r="E140" s="118">
        <v>38813663.392699167</v>
      </c>
      <c r="F140" s="118">
        <v>21146493.112066567</v>
      </c>
      <c r="G140" s="118">
        <v>4332257</v>
      </c>
      <c r="H140" s="118">
        <v>3597666.7935040211</v>
      </c>
      <c r="I140" s="118">
        <v>7391699.3494977131</v>
      </c>
      <c r="J140" s="118">
        <v>3074547.2846662533</v>
      </c>
      <c r="K140" s="118">
        <v>1332826.4921312409</v>
      </c>
      <c r="L140" s="118">
        <v>-1730805</v>
      </c>
      <c r="M140" s="118">
        <v>191855.56</v>
      </c>
      <c r="N140" s="118">
        <v>140635.55948057049</v>
      </c>
      <c r="O140" s="118">
        <v>-571362.71973291493</v>
      </c>
      <c r="P140" s="136">
        <f t="shared" si="20"/>
        <v>92150.0389142856</v>
      </c>
      <c r="Q140" s="136">
        <f t="shared" si="18"/>
        <v>5.9868788275913198</v>
      </c>
      <c r="R140" s="118">
        <v>108965531.75762999</v>
      </c>
      <c r="S140" s="118">
        <v>51062031.350000001</v>
      </c>
      <c r="T140" s="118">
        <v>5407156.1174999485</v>
      </c>
      <c r="U140" s="118">
        <v>40251589.121175207</v>
      </c>
      <c r="V140" s="118">
        <v>10254030.673724752</v>
      </c>
      <c r="W140" s="118">
        <v>2793307.56</v>
      </c>
      <c r="X140" s="160">
        <f t="shared" si="19"/>
        <v>802583.06476992369</v>
      </c>
      <c r="Y140" s="160">
        <f t="shared" si="15"/>
        <v>52.142870632141609</v>
      </c>
      <c r="Z140" s="134">
        <f t="shared" si="17"/>
        <v>-710433.02585563809</v>
      </c>
      <c r="AA140" s="134">
        <f t="shared" si="16"/>
        <v>-46.15599180455029</v>
      </c>
    </row>
    <row r="141" spans="1:27" s="119" customFormat="1" ht="15" x14ac:dyDescent="0.2">
      <c r="A141" s="118">
        <v>433</v>
      </c>
      <c r="B141" s="118" t="s">
        <v>141</v>
      </c>
      <c r="C141" s="118">
        <v>5</v>
      </c>
      <c r="D141" s="118">
        <v>7749</v>
      </c>
      <c r="E141" s="118">
        <v>21784673.626271181</v>
      </c>
      <c r="F141" s="118">
        <v>12175149.251566848</v>
      </c>
      <c r="G141" s="118">
        <v>2131769</v>
      </c>
      <c r="H141" s="118">
        <v>1664304.996904301</v>
      </c>
      <c r="I141" s="118">
        <v>4679255.410982375</v>
      </c>
      <c r="J141" s="118">
        <v>1470353.0501399366</v>
      </c>
      <c r="K141" s="118">
        <v>104742.07573268218</v>
      </c>
      <c r="L141" s="118">
        <v>-633271</v>
      </c>
      <c r="M141" s="118">
        <v>-202976.93</v>
      </c>
      <c r="N141" s="118">
        <v>76317.279257101327</v>
      </c>
      <c r="O141" s="118">
        <v>-287648.76008383301</v>
      </c>
      <c r="P141" s="136">
        <f t="shared" si="20"/>
        <v>-606679.25177177042</v>
      </c>
      <c r="Q141" s="136">
        <f t="shared" si="18"/>
        <v>-78.29129587969679</v>
      </c>
      <c r="R141" s="118">
        <v>52138701.210000001</v>
      </c>
      <c r="S141" s="118">
        <v>28553968</v>
      </c>
      <c r="T141" s="118">
        <v>2501386.6709919269</v>
      </c>
      <c r="U141" s="118">
        <v>14444019.427632414</v>
      </c>
      <c r="V141" s="118">
        <v>4903826.1185748177</v>
      </c>
      <c r="W141" s="118">
        <v>1295521.07</v>
      </c>
      <c r="X141" s="160">
        <f t="shared" si="19"/>
        <v>-439979.92280083895</v>
      </c>
      <c r="Y141" s="160">
        <f t="shared" si="15"/>
        <v>-56.77892925549606</v>
      </c>
      <c r="Z141" s="134">
        <f t="shared" si="17"/>
        <v>-166699.32897093147</v>
      </c>
      <c r="AA141" s="134">
        <f t="shared" si="16"/>
        <v>-21.51236662420073</v>
      </c>
    </row>
    <row r="142" spans="1:27" s="119" customFormat="1" ht="15" x14ac:dyDescent="0.2">
      <c r="A142" s="118">
        <v>434</v>
      </c>
      <c r="B142" s="118" t="s">
        <v>142</v>
      </c>
      <c r="C142" s="118">
        <v>34</v>
      </c>
      <c r="D142" s="118">
        <v>14568</v>
      </c>
      <c r="E142" s="118">
        <v>42931225.971840404</v>
      </c>
      <c r="F142" s="118">
        <v>20557179.987958442</v>
      </c>
      <c r="G142" s="118">
        <v>8543603</v>
      </c>
      <c r="H142" s="118">
        <v>5112635.4961863952</v>
      </c>
      <c r="I142" s="118">
        <v>6179800.2356202882</v>
      </c>
      <c r="J142" s="118">
        <v>2599741.4787412304</v>
      </c>
      <c r="K142" s="118">
        <v>2250061.8398300926</v>
      </c>
      <c r="L142" s="118">
        <v>-866843</v>
      </c>
      <c r="M142" s="118">
        <v>596112.12</v>
      </c>
      <c r="N142" s="118">
        <v>155568.64812197775</v>
      </c>
      <c r="O142" s="118">
        <v>-540775.21446654783</v>
      </c>
      <c r="P142" s="136">
        <f t="shared" si="20"/>
        <v>1655858.6201514676</v>
      </c>
      <c r="Q142" s="136">
        <f t="shared" si="18"/>
        <v>113.66410077920563</v>
      </c>
      <c r="R142" s="118">
        <v>102223405.84</v>
      </c>
      <c r="S142" s="118">
        <v>53079403.329999998</v>
      </c>
      <c r="T142" s="118">
        <v>7684094.4893275546</v>
      </c>
      <c r="U142" s="118">
        <v>27540313.568221591</v>
      </c>
      <c r="V142" s="118">
        <v>8670489.1480180528</v>
      </c>
      <c r="W142" s="118">
        <v>8272872.1200000001</v>
      </c>
      <c r="X142" s="160">
        <f t="shared" si="19"/>
        <v>3023766.8155671954</v>
      </c>
      <c r="Y142" s="160">
        <f t="shared" si="15"/>
        <v>207.56224708725944</v>
      </c>
      <c r="Z142" s="134">
        <f t="shared" si="17"/>
        <v>-1367908.1954157278</v>
      </c>
      <c r="AA142" s="134">
        <f t="shared" si="16"/>
        <v>-93.898146308053796</v>
      </c>
    </row>
    <row r="143" spans="1:27" s="119" customFormat="1" ht="15" x14ac:dyDescent="0.2">
      <c r="A143" s="118">
        <v>435</v>
      </c>
      <c r="B143" s="118" t="s">
        <v>143</v>
      </c>
      <c r="C143" s="118">
        <v>13</v>
      </c>
      <c r="D143" s="118">
        <v>692</v>
      </c>
      <c r="E143" s="118">
        <v>2468081.5227252613</v>
      </c>
      <c r="F143" s="118">
        <v>689278.25425423938</v>
      </c>
      <c r="G143" s="118">
        <v>624087</v>
      </c>
      <c r="H143" s="118">
        <v>260584.0865972265</v>
      </c>
      <c r="I143" s="118">
        <v>141997.26427714105</v>
      </c>
      <c r="J143" s="118">
        <v>150592.9042023865</v>
      </c>
      <c r="K143" s="118">
        <v>373787.13124719413</v>
      </c>
      <c r="L143" s="118">
        <v>-182564</v>
      </c>
      <c r="M143" s="118">
        <v>7901.67</v>
      </c>
      <c r="N143" s="118">
        <v>6737.9059906463199</v>
      </c>
      <c r="O143" s="118">
        <v>-25687.56510233739</v>
      </c>
      <c r="P143" s="136">
        <f t="shared" si="20"/>
        <v>-421366.87125876499</v>
      </c>
      <c r="Q143" s="136">
        <f t="shared" si="18"/>
        <v>-608.91166366873551</v>
      </c>
      <c r="R143" s="118">
        <v>5637198.5100000007</v>
      </c>
      <c r="S143" s="118">
        <v>2078173.51</v>
      </c>
      <c r="T143" s="118">
        <v>391647.60978657223</v>
      </c>
      <c r="U143" s="118">
        <v>2194604.5697020716</v>
      </c>
      <c r="V143" s="118">
        <v>502247.68590741896</v>
      </c>
      <c r="W143" s="118">
        <v>449424.67</v>
      </c>
      <c r="X143" s="160">
        <f t="shared" si="19"/>
        <v>-21100.464603938162</v>
      </c>
      <c r="Y143" s="160">
        <f t="shared" si="15"/>
        <v>-30.492000872743009</v>
      </c>
      <c r="Z143" s="134">
        <f t="shared" si="17"/>
        <v>-400266.40665482683</v>
      </c>
      <c r="AA143" s="134">
        <f t="shared" si="16"/>
        <v>-578.41966279599251</v>
      </c>
    </row>
    <row r="144" spans="1:27" s="119" customFormat="1" ht="15" x14ac:dyDescent="0.2">
      <c r="A144" s="118">
        <v>436</v>
      </c>
      <c r="B144" s="118" t="s">
        <v>144</v>
      </c>
      <c r="C144" s="118">
        <v>17</v>
      </c>
      <c r="D144" s="118">
        <v>1988</v>
      </c>
      <c r="E144" s="118">
        <v>7181168.5872770818</v>
      </c>
      <c r="F144" s="118">
        <v>2461890.1816244479</v>
      </c>
      <c r="G144" s="118">
        <v>311884</v>
      </c>
      <c r="H144" s="118">
        <v>173833.7447488349</v>
      </c>
      <c r="I144" s="118">
        <v>3827029.7480982337</v>
      </c>
      <c r="J144" s="118">
        <v>323735.25570308452</v>
      </c>
      <c r="K144" s="118">
        <v>-94720.259972310625</v>
      </c>
      <c r="L144" s="118">
        <v>-336778</v>
      </c>
      <c r="M144" s="118">
        <v>-48262.87</v>
      </c>
      <c r="N144" s="118">
        <v>15869.218427519569</v>
      </c>
      <c r="O144" s="118">
        <v>-73796.068530992387</v>
      </c>
      <c r="P144" s="136">
        <f t="shared" si="20"/>
        <v>-620483.63717826549</v>
      </c>
      <c r="Q144" s="136">
        <f t="shared" si="18"/>
        <v>-312.11450562286996</v>
      </c>
      <c r="R144" s="118">
        <v>14392288.042719999</v>
      </c>
      <c r="S144" s="118">
        <v>5954288.1900000004</v>
      </c>
      <c r="T144" s="118">
        <v>261265.71578108671</v>
      </c>
      <c r="U144" s="118">
        <v>6320459.1541309021</v>
      </c>
      <c r="V144" s="118">
        <v>1079700.8257773151</v>
      </c>
      <c r="W144" s="118">
        <v>-73156.87</v>
      </c>
      <c r="X144" s="160">
        <f t="shared" si="19"/>
        <v>-849731.02703069523</v>
      </c>
      <c r="Y144" s="160">
        <f t="shared" si="15"/>
        <v>-427.43009407982657</v>
      </c>
      <c r="Z144" s="134">
        <f t="shared" si="17"/>
        <v>229247.38985242974</v>
      </c>
      <c r="AA144" s="134">
        <f t="shared" si="16"/>
        <v>115.3155884569566</v>
      </c>
    </row>
    <row r="145" spans="1:27" s="119" customFormat="1" ht="15" x14ac:dyDescent="0.2">
      <c r="A145" s="118">
        <v>440</v>
      </c>
      <c r="B145" s="118" t="s">
        <v>145</v>
      </c>
      <c r="C145" s="118">
        <v>15</v>
      </c>
      <c r="D145" s="118">
        <v>5732</v>
      </c>
      <c r="E145" s="118">
        <v>16968490.00233002</v>
      </c>
      <c r="F145" s="118">
        <v>6647355.0712387273</v>
      </c>
      <c r="G145" s="118">
        <v>1439572</v>
      </c>
      <c r="H145" s="118">
        <v>419467.53086796589</v>
      </c>
      <c r="I145" s="118">
        <v>12217892.325259862</v>
      </c>
      <c r="J145" s="118">
        <v>753119.01954361494</v>
      </c>
      <c r="K145" s="118">
        <v>-1084749.7644787068</v>
      </c>
      <c r="L145" s="118">
        <v>-1244698</v>
      </c>
      <c r="M145" s="118">
        <v>699041.73</v>
      </c>
      <c r="N145" s="118">
        <v>49068.585058540993</v>
      </c>
      <c r="O145" s="118">
        <v>-212776.18954710683</v>
      </c>
      <c r="P145" s="136">
        <f t="shared" si="20"/>
        <v>2714802.305612877</v>
      </c>
      <c r="Q145" s="136">
        <f t="shared" si="18"/>
        <v>473.62217474055774</v>
      </c>
      <c r="R145" s="118">
        <v>35327926.060000002</v>
      </c>
      <c r="S145" s="118">
        <v>17505430.100000001</v>
      </c>
      <c r="T145" s="118">
        <v>630443.73748898134</v>
      </c>
      <c r="U145" s="118">
        <v>15254212.077365723</v>
      </c>
      <c r="V145" s="118">
        <v>2511753.7030184357</v>
      </c>
      <c r="W145" s="118">
        <v>893915.73</v>
      </c>
      <c r="X145" s="160">
        <f t="shared" si="19"/>
        <v>1467829.287873134</v>
      </c>
      <c r="Y145" s="160">
        <f t="shared" si="15"/>
        <v>256.07628888226344</v>
      </c>
      <c r="Z145" s="134">
        <f t="shared" si="17"/>
        <v>1246973.017739743</v>
      </c>
      <c r="AA145" s="134">
        <f t="shared" si="16"/>
        <v>217.5458858582943</v>
      </c>
    </row>
    <row r="146" spans="1:27" s="119" customFormat="1" ht="15" x14ac:dyDescent="0.2">
      <c r="A146" s="118">
        <v>441</v>
      </c>
      <c r="B146" s="118" t="s">
        <v>146</v>
      </c>
      <c r="C146" s="118">
        <v>9</v>
      </c>
      <c r="D146" s="118">
        <v>4421</v>
      </c>
      <c r="E146" s="118">
        <v>11958136.922585469</v>
      </c>
      <c r="F146" s="118">
        <v>5964419.0083347056</v>
      </c>
      <c r="G146" s="118">
        <v>1654281</v>
      </c>
      <c r="H146" s="118">
        <v>1500316.8969201164</v>
      </c>
      <c r="I146" s="118">
        <v>1076224.7995170408</v>
      </c>
      <c r="J146" s="118">
        <v>903950.5741007952</v>
      </c>
      <c r="K146" s="118">
        <v>-767748.73758043163</v>
      </c>
      <c r="L146" s="118">
        <v>-422447</v>
      </c>
      <c r="M146" s="118">
        <v>397867.69</v>
      </c>
      <c r="N146" s="118">
        <v>41103.292746297411</v>
      </c>
      <c r="O146" s="118">
        <v>-164110.87473617573</v>
      </c>
      <c r="P146" s="136">
        <f t="shared" si="20"/>
        <v>-1774280.2732831202</v>
      </c>
      <c r="Q146" s="136">
        <f t="shared" si="18"/>
        <v>-401.33007764829682</v>
      </c>
      <c r="R146" s="118">
        <v>34729081.810000002</v>
      </c>
      <c r="S146" s="118">
        <v>14482032.880000001</v>
      </c>
      <c r="T146" s="118">
        <v>2254917.6776414472</v>
      </c>
      <c r="U146" s="118">
        <v>11299341.010956787</v>
      </c>
      <c r="V146" s="118">
        <v>3014797.3201091406</v>
      </c>
      <c r="W146" s="118">
        <v>1629701.69</v>
      </c>
      <c r="X146" s="160">
        <f t="shared" si="19"/>
        <v>-2048291.2312926278</v>
      </c>
      <c r="Y146" s="160">
        <f t="shared" si="15"/>
        <v>-463.30948457195831</v>
      </c>
      <c r="Z146" s="134">
        <f t="shared" si="17"/>
        <v>274010.95800950751</v>
      </c>
      <c r="AA146" s="134">
        <f t="shared" si="16"/>
        <v>61.9794069236615</v>
      </c>
    </row>
    <row r="147" spans="1:27" s="119" customFormat="1" ht="15" x14ac:dyDescent="0.2">
      <c r="A147" s="118">
        <v>444</v>
      </c>
      <c r="B147" s="118" t="s">
        <v>147</v>
      </c>
      <c r="C147" s="118">
        <v>33</v>
      </c>
      <c r="D147" s="118">
        <v>45811</v>
      </c>
      <c r="E147" s="118">
        <v>117487099.33062854</v>
      </c>
      <c r="F147" s="118">
        <v>72983219.964606777</v>
      </c>
      <c r="G147" s="118">
        <v>14215039</v>
      </c>
      <c r="H147" s="118">
        <v>8136450.1592164235</v>
      </c>
      <c r="I147" s="118">
        <v>19979054.915244233</v>
      </c>
      <c r="J147" s="118">
        <v>7119001.3747097366</v>
      </c>
      <c r="K147" s="118">
        <v>2674982.8208948895</v>
      </c>
      <c r="L147" s="118">
        <v>-575417</v>
      </c>
      <c r="M147" s="118">
        <v>50347.6</v>
      </c>
      <c r="N147" s="118">
        <v>523498.32754432532</v>
      </c>
      <c r="O147" s="118">
        <v>-1700539.0822300264</v>
      </c>
      <c r="P147" s="136">
        <f t="shared" si="20"/>
        <v>5918538.7493578196</v>
      </c>
      <c r="Q147" s="136">
        <f t="shared" si="18"/>
        <v>129.1947075889594</v>
      </c>
      <c r="R147" s="118">
        <v>293113823.75999999</v>
      </c>
      <c r="S147" s="118">
        <v>186983364.53999999</v>
      </c>
      <c r="T147" s="118">
        <v>12228763.361275472</v>
      </c>
      <c r="U147" s="118">
        <v>66756953.542353585</v>
      </c>
      <c r="V147" s="118">
        <v>23742831.611869782</v>
      </c>
      <c r="W147" s="118">
        <v>13689969.6</v>
      </c>
      <c r="X147" s="160">
        <f t="shared" si="19"/>
        <v>10288058.895498872</v>
      </c>
      <c r="Y147" s="160">
        <f t="shared" si="15"/>
        <v>224.57616938069179</v>
      </c>
      <c r="Z147" s="134">
        <f t="shared" si="17"/>
        <v>-4369520.1461410522</v>
      </c>
      <c r="AA147" s="134">
        <f t="shared" si="16"/>
        <v>-95.381461791732377</v>
      </c>
    </row>
    <row r="148" spans="1:27" s="119" customFormat="1" ht="15" x14ac:dyDescent="0.2">
      <c r="A148" s="118">
        <v>445</v>
      </c>
      <c r="B148" s="118" t="s">
        <v>148</v>
      </c>
      <c r="C148" s="118">
        <v>2</v>
      </c>
      <c r="D148" s="118">
        <v>14991</v>
      </c>
      <c r="E148" s="118">
        <v>44685880.685363978</v>
      </c>
      <c r="F148" s="118">
        <v>24600275.099696405</v>
      </c>
      <c r="G148" s="118">
        <v>9963346</v>
      </c>
      <c r="H148" s="118">
        <v>2422343.6698559024</v>
      </c>
      <c r="I148" s="118">
        <v>12019173.317575591</v>
      </c>
      <c r="J148" s="118">
        <v>2172749.395259141</v>
      </c>
      <c r="K148" s="118">
        <v>-4474827.9174213763</v>
      </c>
      <c r="L148" s="118">
        <v>-292032</v>
      </c>
      <c r="M148" s="118">
        <v>-481235.37</v>
      </c>
      <c r="N148" s="118">
        <v>176187.60032042046</v>
      </c>
      <c r="O148" s="118">
        <v>-556477.29544673383</v>
      </c>
      <c r="P148" s="136">
        <f t="shared" si="20"/>
        <v>863621.81447537243</v>
      </c>
      <c r="Q148" s="136">
        <f t="shared" si="18"/>
        <v>57.609353243637678</v>
      </c>
      <c r="R148" s="118">
        <v>111726760.53968</v>
      </c>
      <c r="S148" s="118">
        <v>63126903.740000002</v>
      </c>
      <c r="T148" s="118">
        <v>3640687.758215283</v>
      </c>
      <c r="U148" s="118">
        <v>28377477.758460645</v>
      </c>
      <c r="V148" s="118">
        <v>7246412.8479723809</v>
      </c>
      <c r="W148" s="118">
        <v>9190078.6300000008</v>
      </c>
      <c r="X148" s="160">
        <f t="shared" si="19"/>
        <v>-145199.80503170192</v>
      </c>
      <c r="Y148" s="160">
        <f t="shared" si="15"/>
        <v>-9.6857984812021822</v>
      </c>
      <c r="Z148" s="134">
        <f t="shared" si="17"/>
        <v>1008821.6195070744</v>
      </c>
      <c r="AA148" s="134">
        <f t="shared" si="16"/>
        <v>67.295151724839855</v>
      </c>
    </row>
    <row r="149" spans="1:27" s="119" customFormat="1" ht="15" x14ac:dyDescent="0.2">
      <c r="A149" s="118">
        <v>475</v>
      </c>
      <c r="B149" s="118" t="s">
        <v>149</v>
      </c>
      <c r="C149" s="118">
        <v>15</v>
      </c>
      <c r="D149" s="118">
        <v>5479</v>
      </c>
      <c r="E149" s="118">
        <v>16629643.600551352</v>
      </c>
      <c r="F149" s="118">
        <v>8366745.9608241506</v>
      </c>
      <c r="G149" s="118">
        <v>2084200</v>
      </c>
      <c r="H149" s="118">
        <v>1201181.4436304092</v>
      </c>
      <c r="I149" s="118">
        <v>6588617.2126064654</v>
      </c>
      <c r="J149" s="118">
        <v>1117749.6629083124</v>
      </c>
      <c r="K149" s="118">
        <v>-1335429.5762485676</v>
      </c>
      <c r="L149" s="118">
        <v>-19113</v>
      </c>
      <c r="M149" s="118">
        <v>-80632.39</v>
      </c>
      <c r="N149" s="118">
        <v>52176.27072221342</v>
      </c>
      <c r="O149" s="118">
        <v>-203384.63756604996</v>
      </c>
      <c r="P149" s="136">
        <f t="shared" si="20"/>
        <v>1142467.3463255838</v>
      </c>
      <c r="Q149" s="136">
        <f t="shared" si="18"/>
        <v>208.51749339762435</v>
      </c>
      <c r="R149" s="118">
        <v>42633645.170000002</v>
      </c>
      <c r="S149" s="118">
        <v>19532691.289999999</v>
      </c>
      <c r="T149" s="118">
        <v>1805329.2036749707</v>
      </c>
      <c r="U149" s="118">
        <v>15681405.174741337</v>
      </c>
      <c r="V149" s="118">
        <v>3727846.1730509689</v>
      </c>
      <c r="W149" s="118">
        <v>1984454.61</v>
      </c>
      <c r="X149" s="160">
        <f t="shared" si="19"/>
        <v>98081.281467273831</v>
      </c>
      <c r="Y149" s="160">
        <f t="shared" si="15"/>
        <v>17.901310725912364</v>
      </c>
      <c r="Z149" s="134">
        <f t="shared" si="17"/>
        <v>1044386.0648583099</v>
      </c>
      <c r="AA149" s="134">
        <f t="shared" si="16"/>
        <v>190.61618267171198</v>
      </c>
    </row>
    <row r="150" spans="1:27" s="119" customFormat="1" ht="15" x14ac:dyDescent="0.2">
      <c r="A150" s="118">
        <v>480</v>
      </c>
      <c r="B150" s="118" t="s">
        <v>150</v>
      </c>
      <c r="C150" s="118">
        <v>2</v>
      </c>
      <c r="D150" s="118">
        <v>1978</v>
      </c>
      <c r="E150" s="118">
        <v>5027990.0732818237</v>
      </c>
      <c r="F150" s="118">
        <v>2566491.6432925747</v>
      </c>
      <c r="G150" s="118">
        <v>544696</v>
      </c>
      <c r="H150" s="118">
        <v>278352.62367468263</v>
      </c>
      <c r="I150" s="118">
        <v>1348466.0133018647</v>
      </c>
      <c r="J150" s="118">
        <v>411394.23761871096</v>
      </c>
      <c r="K150" s="118">
        <v>109815.17439609727</v>
      </c>
      <c r="L150" s="118">
        <v>-475710</v>
      </c>
      <c r="M150" s="118">
        <v>24698.880000000001</v>
      </c>
      <c r="N150" s="118">
        <v>17084.119882443323</v>
      </c>
      <c r="O150" s="118">
        <v>-73424.860942808329</v>
      </c>
      <c r="P150" s="136">
        <f t="shared" si="20"/>
        <v>-276126.2420582585</v>
      </c>
      <c r="Q150" s="136">
        <f t="shared" si="18"/>
        <v>-139.59870680397296</v>
      </c>
      <c r="R150" s="118">
        <v>12821849.3519</v>
      </c>
      <c r="S150" s="118">
        <v>6280382.5300000003</v>
      </c>
      <c r="T150" s="118">
        <v>418353.14354781649</v>
      </c>
      <c r="U150" s="118">
        <v>4345774.235937125</v>
      </c>
      <c r="V150" s="118">
        <v>1372055.3762742963</v>
      </c>
      <c r="W150" s="118">
        <v>93684.88</v>
      </c>
      <c r="X150" s="160">
        <f t="shared" si="19"/>
        <v>-311599.18614076078</v>
      </c>
      <c r="Y150" s="160">
        <f t="shared" si="15"/>
        <v>-157.53245002060706</v>
      </c>
      <c r="Z150" s="134">
        <f t="shared" si="17"/>
        <v>35472.944082502276</v>
      </c>
      <c r="AA150" s="134">
        <f t="shared" si="16"/>
        <v>17.933743216634113</v>
      </c>
    </row>
    <row r="151" spans="1:27" s="119" customFormat="1" ht="15" x14ac:dyDescent="0.2">
      <c r="A151" s="118">
        <v>481</v>
      </c>
      <c r="B151" s="118" t="s">
        <v>151</v>
      </c>
      <c r="C151" s="118">
        <v>2</v>
      </c>
      <c r="D151" s="118">
        <v>9642</v>
      </c>
      <c r="E151" s="118">
        <v>25727446.159298442</v>
      </c>
      <c r="F151" s="118">
        <v>16579922.635199983</v>
      </c>
      <c r="G151" s="118">
        <v>2150799</v>
      </c>
      <c r="H151" s="118">
        <v>1673221.4913502277</v>
      </c>
      <c r="I151" s="118">
        <v>6703593.9938688232</v>
      </c>
      <c r="J151" s="118">
        <v>1285401.1698365146</v>
      </c>
      <c r="K151" s="118">
        <v>435192.55400634377</v>
      </c>
      <c r="L151" s="118">
        <v>-1856027</v>
      </c>
      <c r="M151" s="118">
        <v>-131258.67000000001</v>
      </c>
      <c r="N151" s="118">
        <v>114851.41566651766</v>
      </c>
      <c r="O151" s="118">
        <v>-357918.3565270768</v>
      </c>
      <c r="P151" s="136">
        <f t="shared" si="20"/>
        <v>870332.07410288975</v>
      </c>
      <c r="Q151" s="136">
        <f t="shared" si="18"/>
        <v>90.264683063979433</v>
      </c>
      <c r="R151" s="118">
        <v>55849212.490000002</v>
      </c>
      <c r="S151" s="118">
        <v>41646912.539999999</v>
      </c>
      <c r="T151" s="118">
        <v>2514788.0071635116</v>
      </c>
      <c r="U151" s="118">
        <v>8264387.6836951235</v>
      </c>
      <c r="V151" s="118">
        <v>4286986.6042655669</v>
      </c>
      <c r="W151" s="118">
        <v>163513.32999999999</v>
      </c>
      <c r="X151" s="160">
        <f t="shared" si="19"/>
        <v>1027375.6751241907</v>
      </c>
      <c r="Y151" s="160">
        <f t="shared" si="15"/>
        <v>106.55213390626331</v>
      </c>
      <c r="Z151" s="134">
        <f t="shared" si="17"/>
        <v>-157043.601021301</v>
      </c>
      <c r="AA151" s="134">
        <f t="shared" si="16"/>
        <v>-16.287450842283864</v>
      </c>
    </row>
    <row r="152" spans="1:27" s="119" customFormat="1" ht="15" x14ac:dyDescent="0.2">
      <c r="A152" s="118">
        <v>483</v>
      </c>
      <c r="B152" s="118" t="s">
        <v>152</v>
      </c>
      <c r="C152" s="118">
        <v>17</v>
      </c>
      <c r="D152" s="118">
        <v>1067</v>
      </c>
      <c r="E152" s="118">
        <v>3958491.075240341</v>
      </c>
      <c r="F152" s="118">
        <v>1189658.4792016202</v>
      </c>
      <c r="G152" s="118">
        <v>339965</v>
      </c>
      <c r="H152" s="118">
        <v>129214.36575397465</v>
      </c>
      <c r="I152" s="118">
        <v>2083395.7286402744</v>
      </c>
      <c r="J152" s="118">
        <v>230951.94149333844</v>
      </c>
      <c r="K152" s="118">
        <v>-215276.21399975178</v>
      </c>
      <c r="L152" s="118">
        <v>-197264</v>
      </c>
      <c r="M152" s="118">
        <v>19861.55</v>
      </c>
      <c r="N152" s="118">
        <v>6137.5311725191923</v>
      </c>
      <c r="O152" s="118">
        <v>-39607.849659239881</v>
      </c>
      <c r="P152" s="136">
        <f t="shared" si="20"/>
        <v>-411454.54263760615</v>
      </c>
      <c r="Q152" s="136">
        <f t="shared" si="18"/>
        <v>-385.61812805773775</v>
      </c>
      <c r="R152" s="118">
        <v>8489293.8720399998</v>
      </c>
      <c r="S152" s="118">
        <v>2509193.0099999998</v>
      </c>
      <c r="T152" s="118">
        <v>194204.1069785085</v>
      </c>
      <c r="U152" s="118">
        <v>4147485.8493449651</v>
      </c>
      <c r="V152" s="118">
        <v>770255.93460210762</v>
      </c>
      <c r="W152" s="118">
        <v>162562.54999999999</v>
      </c>
      <c r="X152" s="160">
        <f t="shared" si="19"/>
        <v>-705592.42111441866</v>
      </c>
      <c r="Y152" s="160">
        <f t="shared" si="15"/>
        <v>-661.28624284387877</v>
      </c>
      <c r="Z152" s="134">
        <f t="shared" si="17"/>
        <v>294137.8784768125</v>
      </c>
      <c r="AA152" s="134">
        <f t="shared" si="16"/>
        <v>275.66811478614108</v>
      </c>
    </row>
    <row r="153" spans="1:27" s="119" customFormat="1" ht="15" x14ac:dyDescent="0.2">
      <c r="A153" s="118">
        <v>484</v>
      </c>
      <c r="B153" s="118" t="s">
        <v>153</v>
      </c>
      <c r="C153" s="118">
        <v>4</v>
      </c>
      <c r="D153" s="118">
        <v>2967</v>
      </c>
      <c r="E153" s="118">
        <v>8823845.5563584082</v>
      </c>
      <c r="F153" s="118">
        <v>3491647.047990236</v>
      </c>
      <c r="G153" s="118">
        <v>1243767</v>
      </c>
      <c r="H153" s="118">
        <v>977637.88678035652</v>
      </c>
      <c r="I153" s="118">
        <v>977508.99191928795</v>
      </c>
      <c r="J153" s="118">
        <v>590949.96653250745</v>
      </c>
      <c r="K153" s="118">
        <v>-379886.81502462312</v>
      </c>
      <c r="L153" s="118">
        <v>165604</v>
      </c>
      <c r="M153" s="118">
        <v>165376.14000000001</v>
      </c>
      <c r="N153" s="118">
        <v>25665.878300911438</v>
      </c>
      <c r="O153" s="118">
        <v>-110137.29141421249</v>
      </c>
      <c r="P153" s="136">
        <f t="shared" si="20"/>
        <v>-1675712.7512739422</v>
      </c>
      <c r="Q153" s="136">
        <f t="shared" si="18"/>
        <v>-564.78353598717297</v>
      </c>
      <c r="R153" s="118">
        <v>24595319.800000001</v>
      </c>
      <c r="S153" s="118">
        <v>8789728.3200000003</v>
      </c>
      <c r="T153" s="118">
        <v>1469349.0364378381</v>
      </c>
      <c r="U153" s="118">
        <v>9220556.3121283893</v>
      </c>
      <c r="V153" s="118">
        <v>1970897.996489499</v>
      </c>
      <c r="W153" s="118">
        <v>1574747.1400000001</v>
      </c>
      <c r="X153" s="160">
        <f t="shared" si="19"/>
        <v>-1570040.9949442744</v>
      </c>
      <c r="Y153" s="160">
        <f t="shared" si="15"/>
        <v>-529.16784460541771</v>
      </c>
      <c r="Z153" s="134">
        <f t="shared" si="17"/>
        <v>-105671.75632966775</v>
      </c>
      <c r="AA153" s="134">
        <f t="shared" si="16"/>
        <v>-35.615691381755227</v>
      </c>
    </row>
    <row r="154" spans="1:27" s="119" customFormat="1" ht="15" x14ac:dyDescent="0.2">
      <c r="A154" s="118">
        <v>489</v>
      </c>
      <c r="B154" s="118" t="s">
        <v>154</v>
      </c>
      <c r="C154" s="118">
        <v>8</v>
      </c>
      <c r="D154" s="118">
        <v>1791</v>
      </c>
      <c r="E154" s="118">
        <v>6526796.2779369447</v>
      </c>
      <c r="F154" s="118">
        <v>2234355.7010667608</v>
      </c>
      <c r="G154" s="118">
        <v>513219</v>
      </c>
      <c r="H154" s="118">
        <v>585073.40740011632</v>
      </c>
      <c r="I154" s="118">
        <v>924804.61406807532</v>
      </c>
      <c r="J154" s="118">
        <v>422239.16431304347</v>
      </c>
      <c r="K154" s="118">
        <v>629201.29301038268</v>
      </c>
      <c r="L154" s="118">
        <v>-420682</v>
      </c>
      <c r="M154" s="118">
        <v>30091.19</v>
      </c>
      <c r="N154" s="118">
        <v>14543.873254833816</v>
      </c>
      <c r="O154" s="118">
        <v>-66483.279043766277</v>
      </c>
      <c r="P154" s="136">
        <f t="shared" si="20"/>
        <v>-1660433.3138674982</v>
      </c>
      <c r="Q154" s="136">
        <f t="shared" si="18"/>
        <v>-927.0984443704624</v>
      </c>
      <c r="R154" s="118">
        <v>16070616.74</v>
      </c>
      <c r="S154" s="118">
        <v>5220941.4000000004</v>
      </c>
      <c r="T154" s="118">
        <v>879342.00713061914</v>
      </c>
      <c r="U154" s="118">
        <v>7132321.9398948792</v>
      </c>
      <c r="V154" s="118">
        <v>1408224.6723305294</v>
      </c>
      <c r="W154" s="118">
        <v>122628.19</v>
      </c>
      <c r="X154" s="160">
        <f t="shared" si="19"/>
        <v>-1307158.5306439735</v>
      </c>
      <c r="Y154" s="160">
        <f t="shared" si="15"/>
        <v>-729.84842582019735</v>
      </c>
      <c r="Z154" s="134">
        <f t="shared" si="17"/>
        <v>-353274.78322352469</v>
      </c>
      <c r="AA154" s="134">
        <f t="shared" si="16"/>
        <v>-197.25001855026505</v>
      </c>
    </row>
    <row r="155" spans="1:27" s="119" customFormat="1" ht="15" x14ac:dyDescent="0.2">
      <c r="A155" s="118">
        <v>491</v>
      </c>
      <c r="B155" s="118" t="s">
        <v>155</v>
      </c>
      <c r="C155" s="118">
        <v>10</v>
      </c>
      <c r="D155" s="118">
        <v>51980</v>
      </c>
      <c r="E155" s="118">
        <v>127095386.27886704</v>
      </c>
      <c r="F155" s="118">
        <v>88000410.065462381</v>
      </c>
      <c r="G155" s="118">
        <v>21509108</v>
      </c>
      <c r="H155" s="118">
        <v>13208165.774547746</v>
      </c>
      <c r="I155" s="118">
        <v>15415959.854735026</v>
      </c>
      <c r="J155" s="118">
        <v>8835308.4677305967</v>
      </c>
      <c r="K155" s="118">
        <v>-11744260.478915708</v>
      </c>
      <c r="L155" s="118">
        <v>1058135</v>
      </c>
      <c r="M155" s="118">
        <v>3285495.67</v>
      </c>
      <c r="N155" s="118">
        <v>536267.97398758715</v>
      </c>
      <c r="O155" s="118">
        <v>-1929537.0433807769</v>
      </c>
      <c r="P155" s="136">
        <f t="shared" si="20"/>
        <v>11079667.005299807</v>
      </c>
      <c r="Q155" s="136">
        <f t="shared" si="18"/>
        <v>213.15250106386699</v>
      </c>
      <c r="R155" s="118">
        <v>376036653.83000004</v>
      </c>
      <c r="S155" s="118">
        <v>202330294.56</v>
      </c>
      <c r="T155" s="118">
        <v>19851357.493260924</v>
      </c>
      <c r="U155" s="118">
        <v>104033650.33221558</v>
      </c>
      <c r="V155" s="118">
        <v>29466947.700485308</v>
      </c>
      <c r="W155" s="118">
        <v>25852738.670000002</v>
      </c>
      <c r="X155" s="160">
        <f t="shared" si="19"/>
        <v>5498334.9259617329</v>
      </c>
      <c r="Y155" s="160">
        <f t="shared" si="15"/>
        <v>105.77789392000255</v>
      </c>
      <c r="Z155" s="134">
        <f t="shared" si="17"/>
        <v>5581332.0793380737</v>
      </c>
      <c r="AA155" s="134">
        <f t="shared" si="16"/>
        <v>107.37460714386444</v>
      </c>
    </row>
    <row r="156" spans="1:27" s="119" customFormat="1" ht="15" x14ac:dyDescent="0.2">
      <c r="A156" s="118">
        <v>494</v>
      </c>
      <c r="B156" s="118" t="s">
        <v>156</v>
      </c>
      <c r="C156" s="118">
        <v>17</v>
      </c>
      <c r="D156" s="118">
        <v>8882</v>
      </c>
      <c r="E156" s="118">
        <v>28418422.618930787</v>
      </c>
      <c r="F156" s="118">
        <v>13105288.422007438</v>
      </c>
      <c r="G156" s="118">
        <v>4082142</v>
      </c>
      <c r="H156" s="118">
        <v>918698.86291028559</v>
      </c>
      <c r="I156" s="118">
        <v>12989403.359351192</v>
      </c>
      <c r="J156" s="118">
        <v>1347344.4454076407</v>
      </c>
      <c r="K156" s="118">
        <v>-1643103.2419665195</v>
      </c>
      <c r="L156" s="118">
        <v>-9224</v>
      </c>
      <c r="M156" s="118">
        <v>-149419.41</v>
      </c>
      <c r="N156" s="118">
        <v>76226.373731814529</v>
      </c>
      <c r="O156" s="118">
        <v>-329706.57982508774</v>
      </c>
      <c r="P156" s="136">
        <f t="shared" si="20"/>
        <v>1969227.6126859747</v>
      </c>
      <c r="Q156" s="136">
        <f t="shared" si="18"/>
        <v>221.70993162418088</v>
      </c>
      <c r="R156" s="118">
        <v>64506283.82632</v>
      </c>
      <c r="S156" s="118">
        <v>29838611.469999999</v>
      </c>
      <c r="T156" s="118">
        <v>1380769.4729622409</v>
      </c>
      <c r="U156" s="118">
        <v>24788315.810552366</v>
      </c>
      <c r="V156" s="118">
        <v>4493575.7990081869</v>
      </c>
      <c r="W156" s="118">
        <v>3923498.59</v>
      </c>
      <c r="X156" s="160">
        <f t="shared" si="19"/>
        <v>-81512.683797203004</v>
      </c>
      <c r="Y156" s="160">
        <f t="shared" si="15"/>
        <v>-9.1772893264133089</v>
      </c>
      <c r="Z156" s="134">
        <f t="shared" si="17"/>
        <v>2050740.2964831777</v>
      </c>
      <c r="AA156" s="134">
        <f t="shared" si="16"/>
        <v>230.88722095059421</v>
      </c>
    </row>
    <row r="157" spans="1:27" s="119" customFormat="1" ht="15" x14ac:dyDescent="0.2">
      <c r="A157" s="118">
        <v>495</v>
      </c>
      <c r="B157" s="118" t="s">
        <v>157</v>
      </c>
      <c r="C157" s="118">
        <v>13</v>
      </c>
      <c r="D157" s="118">
        <v>1477</v>
      </c>
      <c r="E157" s="118">
        <v>4615277.4863286158</v>
      </c>
      <c r="F157" s="118">
        <v>1885971.6975304496</v>
      </c>
      <c r="G157" s="118">
        <v>478892</v>
      </c>
      <c r="H157" s="118">
        <v>928743.6241741624</v>
      </c>
      <c r="I157" s="118">
        <v>873321.19218334975</v>
      </c>
      <c r="J157" s="118">
        <v>335372.9538111873</v>
      </c>
      <c r="K157" s="118">
        <v>-11096.888083473528</v>
      </c>
      <c r="L157" s="118">
        <v>-388195</v>
      </c>
      <c r="M157" s="118">
        <v>5187.91</v>
      </c>
      <c r="N157" s="118">
        <v>12618.215474013476</v>
      </c>
      <c r="O157" s="118">
        <v>-54827.360774786597</v>
      </c>
      <c r="P157" s="136">
        <f t="shared" si="20"/>
        <v>-549289.14201371372</v>
      </c>
      <c r="Q157" s="136">
        <f t="shared" si="18"/>
        <v>-371.89515369919684</v>
      </c>
      <c r="R157" s="118">
        <v>12664479.040000001</v>
      </c>
      <c r="S157" s="118">
        <v>4265308.82</v>
      </c>
      <c r="T157" s="118">
        <v>1395864.646244836</v>
      </c>
      <c r="U157" s="118">
        <v>5261014.7884016288</v>
      </c>
      <c r="V157" s="118">
        <v>1118514.1216297441</v>
      </c>
      <c r="W157" s="118">
        <v>95884.91</v>
      </c>
      <c r="X157" s="160">
        <f t="shared" si="19"/>
        <v>-527891.75372379087</v>
      </c>
      <c r="Y157" s="160">
        <f t="shared" si="15"/>
        <v>-357.40809324562684</v>
      </c>
      <c r="Z157" s="134">
        <f t="shared" si="17"/>
        <v>-21397.388289922848</v>
      </c>
      <c r="AA157" s="134">
        <f t="shared" si="16"/>
        <v>-14.487060453569972</v>
      </c>
    </row>
    <row r="158" spans="1:27" s="119" customFormat="1" ht="15" x14ac:dyDescent="0.2">
      <c r="A158" s="118">
        <v>498</v>
      </c>
      <c r="B158" s="118" t="s">
        <v>158</v>
      </c>
      <c r="C158" s="118">
        <v>19</v>
      </c>
      <c r="D158" s="118">
        <v>2281</v>
      </c>
      <c r="E158" s="118">
        <v>8330266.852561472</v>
      </c>
      <c r="F158" s="118">
        <v>3525359.3276694273</v>
      </c>
      <c r="G158" s="118">
        <v>1195613</v>
      </c>
      <c r="H158" s="118">
        <v>1073706.9167991523</v>
      </c>
      <c r="I158" s="118">
        <v>2777023.7496504183</v>
      </c>
      <c r="J158" s="118">
        <v>451249.68529735203</v>
      </c>
      <c r="K158" s="118">
        <v>80705.876933872292</v>
      </c>
      <c r="L158" s="118">
        <v>153518</v>
      </c>
      <c r="M158" s="118">
        <v>219189.5</v>
      </c>
      <c r="N158" s="118">
        <v>23266.226039660174</v>
      </c>
      <c r="O158" s="118">
        <v>-84672.45086478554</v>
      </c>
      <c r="P158" s="136">
        <f t="shared" si="20"/>
        <v>1084692.9789636247</v>
      </c>
      <c r="Q158" s="136">
        <f t="shared" si="18"/>
        <v>475.53396710373727</v>
      </c>
      <c r="R158" s="118">
        <v>19923838.449999999</v>
      </c>
      <c r="S158" s="118">
        <v>8233796.4900000002</v>
      </c>
      <c r="T158" s="118">
        <v>1613740.8033022345</v>
      </c>
      <c r="U158" s="118">
        <v>8707001.4184687212</v>
      </c>
      <c r="V158" s="118">
        <v>1504978.6801538721</v>
      </c>
      <c r="W158" s="118">
        <v>1568320.5</v>
      </c>
      <c r="X158" s="160">
        <f t="shared" si="19"/>
        <v>1703999.441924829</v>
      </c>
      <c r="Y158" s="160">
        <f t="shared" si="15"/>
        <v>747.04052692890355</v>
      </c>
      <c r="Z158" s="134">
        <f t="shared" si="17"/>
        <v>-619306.46296120435</v>
      </c>
      <c r="AA158" s="134">
        <f t="shared" si="16"/>
        <v>-271.50655982516633</v>
      </c>
    </row>
    <row r="159" spans="1:27" s="119" customFormat="1" ht="15" x14ac:dyDescent="0.2">
      <c r="A159" s="118">
        <v>499</v>
      </c>
      <c r="B159" s="118" t="s">
        <v>159</v>
      </c>
      <c r="C159" s="118">
        <v>15</v>
      </c>
      <c r="D159" s="118">
        <v>19662</v>
      </c>
      <c r="E159" s="118">
        <v>60486039.665288091</v>
      </c>
      <c r="F159" s="118">
        <v>31461099.206007537</v>
      </c>
      <c r="G159" s="118">
        <v>5059677</v>
      </c>
      <c r="H159" s="118">
        <v>3182293.3931142758</v>
      </c>
      <c r="I159" s="118">
        <v>19786444.999655616</v>
      </c>
      <c r="J159" s="118">
        <v>2870551.6972954422</v>
      </c>
      <c r="K159" s="118">
        <v>1353536.8488499345</v>
      </c>
      <c r="L159" s="118">
        <v>-1255080</v>
      </c>
      <c r="M159" s="118">
        <v>-128182.79</v>
      </c>
      <c r="N159" s="118">
        <v>216872.54589861436</v>
      </c>
      <c r="O159" s="118">
        <v>-729868.35988751124</v>
      </c>
      <c r="P159" s="136">
        <f t="shared" si="20"/>
        <v>1331304.8756458238</v>
      </c>
      <c r="Q159" s="136">
        <f t="shared" si="18"/>
        <v>67.709534922481126</v>
      </c>
      <c r="R159" s="118">
        <v>130687493.90000001</v>
      </c>
      <c r="S159" s="118">
        <v>78783346.530000001</v>
      </c>
      <c r="T159" s="118">
        <v>4782861.3334211446</v>
      </c>
      <c r="U159" s="118">
        <v>35278218.179145597</v>
      </c>
      <c r="V159" s="118">
        <v>9573677.8228718303</v>
      </c>
      <c r="W159" s="118">
        <v>3676414.21</v>
      </c>
      <c r="X159" s="160">
        <f t="shared" si="19"/>
        <v>1407024.175438568</v>
      </c>
      <c r="Y159" s="160">
        <f t="shared" si="15"/>
        <v>71.560582618175573</v>
      </c>
      <c r="Z159" s="134">
        <f t="shared" si="17"/>
        <v>-75719.299792744219</v>
      </c>
      <c r="AA159" s="134">
        <f t="shared" si="16"/>
        <v>-3.8510476956944473</v>
      </c>
    </row>
    <row r="160" spans="1:27" s="119" customFormat="1" ht="15" x14ac:dyDescent="0.2">
      <c r="A160" s="118">
        <v>500</v>
      </c>
      <c r="B160" s="118" t="s">
        <v>160</v>
      </c>
      <c r="C160" s="118">
        <v>13</v>
      </c>
      <c r="D160" s="118">
        <v>10486</v>
      </c>
      <c r="E160" s="118">
        <v>30716775.218400631</v>
      </c>
      <c r="F160" s="118">
        <v>14600336.081737956</v>
      </c>
      <c r="G160" s="118">
        <v>2520288</v>
      </c>
      <c r="H160" s="118">
        <v>2185040.0106980857</v>
      </c>
      <c r="I160" s="118">
        <v>8396818.3287557121</v>
      </c>
      <c r="J160" s="118">
        <v>1064065.4764082972</v>
      </c>
      <c r="K160" s="118">
        <v>2755171.9011836536</v>
      </c>
      <c r="L160" s="118">
        <v>-626124</v>
      </c>
      <c r="M160" s="118">
        <v>38529.51</v>
      </c>
      <c r="N160" s="118">
        <v>121507.73468346652</v>
      </c>
      <c r="O160" s="118">
        <v>-389248.276969812</v>
      </c>
      <c r="P160" s="136">
        <f t="shared" si="20"/>
        <v>-50390.451903268695</v>
      </c>
      <c r="Q160" s="136">
        <f t="shared" si="18"/>
        <v>-4.8054979881049684</v>
      </c>
      <c r="R160" s="118">
        <v>60080514.880000003</v>
      </c>
      <c r="S160" s="118">
        <v>40911453.869999997</v>
      </c>
      <c r="T160" s="118">
        <v>3284032.7667265227</v>
      </c>
      <c r="U160" s="118">
        <v>11824294.065960072</v>
      </c>
      <c r="V160" s="118">
        <v>3548802.1564536197</v>
      </c>
      <c r="W160" s="118">
        <v>1932693.51</v>
      </c>
      <c r="X160" s="160">
        <f t="shared" si="19"/>
        <v>1420761.4891402051</v>
      </c>
      <c r="Y160" s="160">
        <f t="shared" si="15"/>
        <v>135.4912730440783</v>
      </c>
      <c r="Z160" s="134">
        <f t="shared" si="17"/>
        <v>-1471151.9410434738</v>
      </c>
      <c r="AA160" s="134">
        <f t="shared" si="16"/>
        <v>-140.29677103218327</v>
      </c>
    </row>
    <row r="161" spans="1:27" s="119" customFormat="1" ht="15" x14ac:dyDescent="0.2">
      <c r="A161" s="118">
        <v>503</v>
      </c>
      <c r="B161" s="118" t="s">
        <v>161</v>
      </c>
      <c r="C161" s="118">
        <v>2</v>
      </c>
      <c r="D161" s="118">
        <v>7539</v>
      </c>
      <c r="E161" s="118">
        <v>17397350.891009916</v>
      </c>
      <c r="F161" s="118">
        <v>11526573.878129181</v>
      </c>
      <c r="G161" s="118">
        <v>1853944</v>
      </c>
      <c r="H161" s="118">
        <v>1110801.9965456619</v>
      </c>
      <c r="I161" s="118">
        <v>4356769.5873166798</v>
      </c>
      <c r="J161" s="118">
        <v>1438059.243024745</v>
      </c>
      <c r="K161" s="118">
        <v>-611154.04057401663</v>
      </c>
      <c r="L161" s="118">
        <v>-273069</v>
      </c>
      <c r="M161" s="118">
        <v>-118841.17</v>
      </c>
      <c r="N161" s="118">
        <v>73064.782954198425</v>
      </c>
      <c r="O161" s="118">
        <v>-279853.40073196765</v>
      </c>
      <c r="P161" s="136">
        <f t="shared" si="20"/>
        <v>1678944.9856545627</v>
      </c>
      <c r="Q161" s="136">
        <f t="shared" si="18"/>
        <v>222.70128473996056</v>
      </c>
      <c r="R161" s="118">
        <v>49711127.199379995</v>
      </c>
      <c r="S161" s="118">
        <v>27450074.649999999</v>
      </c>
      <c r="T161" s="118">
        <v>1669492.9377072251</v>
      </c>
      <c r="U161" s="118">
        <v>15147900.933237664</v>
      </c>
      <c r="V161" s="118">
        <v>4796121.9078176655</v>
      </c>
      <c r="W161" s="118">
        <v>1462033.83</v>
      </c>
      <c r="X161" s="160">
        <f t="shared" si="19"/>
        <v>814497.05938255787</v>
      </c>
      <c r="Y161" s="160">
        <f t="shared" si="15"/>
        <v>108.03781129892</v>
      </c>
      <c r="Z161" s="134">
        <f t="shared" si="17"/>
        <v>864447.92627200484</v>
      </c>
      <c r="AA161" s="134">
        <f t="shared" si="16"/>
        <v>114.66347344104057</v>
      </c>
    </row>
    <row r="162" spans="1:27" s="119" customFormat="1" ht="15" x14ac:dyDescent="0.2">
      <c r="A162" s="118">
        <v>504</v>
      </c>
      <c r="B162" s="118" t="s">
        <v>162</v>
      </c>
      <c r="C162" s="118">
        <v>34</v>
      </c>
      <c r="D162" s="118">
        <v>1764</v>
      </c>
      <c r="E162" s="118">
        <v>5342914.3340569586</v>
      </c>
      <c r="F162" s="118">
        <v>2606021.0005912078</v>
      </c>
      <c r="G162" s="118">
        <v>411621</v>
      </c>
      <c r="H162" s="118">
        <v>417864.15696008893</v>
      </c>
      <c r="I162" s="118">
        <v>1403564.443172052</v>
      </c>
      <c r="J162" s="118">
        <v>396516.81656430673</v>
      </c>
      <c r="K162" s="118">
        <v>-481477.35160114424</v>
      </c>
      <c r="L162" s="118">
        <v>-500555</v>
      </c>
      <c r="M162" s="118">
        <v>78006.070000000007</v>
      </c>
      <c r="N162" s="118">
        <v>16388.180324117595</v>
      </c>
      <c r="O162" s="118">
        <v>-65481.018555669303</v>
      </c>
      <c r="P162" s="136">
        <f t="shared" si="20"/>
        <v>-1060446.0366019988</v>
      </c>
      <c r="Q162" s="136">
        <f t="shared" si="18"/>
        <v>-601.15988469501065</v>
      </c>
      <c r="R162" s="118">
        <v>13916352.218962749</v>
      </c>
      <c r="S162" s="118">
        <v>6092750.8499999996</v>
      </c>
      <c r="T162" s="118">
        <v>628033.40186839341</v>
      </c>
      <c r="U162" s="118">
        <v>4621143.6105410429</v>
      </c>
      <c r="V162" s="118">
        <v>1322437.1665955535</v>
      </c>
      <c r="W162" s="118">
        <v>-10927.929999999993</v>
      </c>
      <c r="X162" s="160">
        <f t="shared" si="19"/>
        <v>-1262915.11995776</v>
      </c>
      <c r="Y162" s="160">
        <f t="shared" si="15"/>
        <v>-715.93827662004537</v>
      </c>
      <c r="Z162" s="134">
        <f t="shared" si="17"/>
        <v>202469.08335576113</v>
      </c>
      <c r="AA162" s="134">
        <f t="shared" si="16"/>
        <v>114.77839192503465</v>
      </c>
    </row>
    <row r="163" spans="1:27" s="119" customFormat="1" ht="15" x14ac:dyDescent="0.2">
      <c r="A163" s="118">
        <v>505</v>
      </c>
      <c r="B163" s="118" t="s">
        <v>163</v>
      </c>
      <c r="C163" s="118">
        <v>35</v>
      </c>
      <c r="D163" s="118">
        <v>20912</v>
      </c>
      <c r="E163" s="118">
        <v>58652701.557855994</v>
      </c>
      <c r="F163" s="118">
        <v>34262560.684015393</v>
      </c>
      <c r="G163" s="118">
        <v>8509147</v>
      </c>
      <c r="H163" s="118">
        <v>3638479.5547234323</v>
      </c>
      <c r="I163" s="118">
        <v>14885151.861152273</v>
      </c>
      <c r="J163" s="118">
        <v>3164770.6125270398</v>
      </c>
      <c r="K163" s="118">
        <v>-560522.88382402621</v>
      </c>
      <c r="L163" s="118">
        <v>-2201441</v>
      </c>
      <c r="M163" s="118">
        <v>107150.69</v>
      </c>
      <c r="N163" s="118">
        <v>229237.89017470696</v>
      </c>
      <c r="O163" s="118">
        <v>-776269.3084105195</v>
      </c>
      <c r="P163" s="136">
        <f t="shared" si="20"/>
        <v>2605563.5425023064</v>
      </c>
      <c r="Q163" s="136">
        <f t="shared" si="18"/>
        <v>124.59657337903148</v>
      </c>
      <c r="R163" s="118">
        <v>131790860.61</v>
      </c>
      <c r="S163" s="118">
        <v>84144774.659999996</v>
      </c>
      <c r="T163" s="118">
        <v>5468495.4791422002</v>
      </c>
      <c r="U163" s="118">
        <v>27568192.97139148</v>
      </c>
      <c r="V163" s="118">
        <v>10554937.664482078</v>
      </c>
      <c r="W163" s="118">
        <v>6414856.6900000004</v>
      </c>
      <c r="X163" s="160">
        <f t="shared" si="19"/>
        <v>2360396.8550157547</v>
      </c>
      <c r="Y163" s="160">
        <f t="shared" si="15"/>
        <v>112.87284119241367</v>
      </c>
      <c r="Z163" s="134">
        <f t="shared" si="17"/>
        <v>245166.6874865517</v>
      </c>
      <c r="AA163" s="134">
        <f t="shared" si="16"/>
        <v>11.723732186617813</v>
      </c>
    </row>
    <row r="164" spans="1:27" s="119" customFormat="1" ht="15" x14ac:dyDescent="0.2">
      <c r="A164" s="118">
        <v>507</v>
      </c>
      <c r="B164" s="118" t="s">
        <v>164</v>
      </c>
      <c r="C164" s="118">
        <v>10</v>
      </c>
      <c r="D164" s="118">
        <v>5564</v>
      </c>
      <c r="E164" s="118">
        <v>12429591.639340002</v>
      </c>
      <c r="F164" s="118">
        <v>7192119.3186636437</v>
      </c>
      <c r="G164" s="118">
        <v>2854979</v>
      </c>
      <c r="H164" s="118">
        <v>2128099.3531403248</v>
      </c>
      <c r="I164" s="118">
        <v>880601.11862387066</v>
      </c>
      <c r="J164" s="118">
        <v>1128003.3488512365</v>
      </c>
      <c r="K164" s="118">
        <v>-814184.15351573133</v>
      </c>
      <c r="L164" s="118">
        <v>-35179</v>
      </c>
      <c r="M164" s="118">
        <v>247243.97</v>
      </c>
      <c r="N164" s="118">
        <v>52260.254874602258</v>
      </c>
      <c r="O164" s="118">
        <v>-206539.90206561453</v>
      </c>
      <c r="P164" s="136">
        <f t="shared" si="20"/>
        <v>997811.66923232935</v>
      </c>
      <c r="Q164" s="136">
        <f t="shared" si="18"/>
        <v>179.33351352126695</v>
      </c>
      <c r="R164" s="118">
        <v>43775937.349999994</v>
      </c>
      <c r="S164" s="118">
        <v>17910806.48</v>
      </c>
      <c r="T164" s="118">
        <v>3198450.6996591957</v>
      </c>
      <c r="U164" s="118">
        <v>16649489.341040572</v>
      </c>
      <c r="V164" s="118">
        <v>3762043.601303855</v>
      </c>
      <c r="W164" s="118">
        <v>3067043.97</v>
      </c>
      <c r="X164" s="160">
        <f t="shared" si="19"/>
        <v>811896.74200362712</v>
      </c>
      <c r="Y164" s="160">
        <f t="shared" si="15"/>
        <v>145.91961574472091</v>
      </c>
      <c r="Z164" s="134">
        <f t="shared" si="17"/>
        <v>185914.92722870223</v>
      </c>
      <c r="AA164" s="134">
        <f t="shared" si="16"/>
        <v>33.413897776546051</v>
      </c>
    </row>
    <row r="165" spans="1:27" s="119" customFormat="1" ht="15" x14ac:dyDescent="0.2">
      <c r="A165" s="118">
        <v>508</v>
      </c>
      <c r="B165" s="118" t="s">
        <v>165</v>
      </c>
      <c r="C165" s="118">
        <v>6</v>
      </c>
      <c r="D165" s="118">
        <v>9360</v>
      </c>
      <c r="E165" s="118">
        <v>23702602.409191191</v>
      </c>
      <c r="F165" s="118">
        <v>16281058.572694259</v>
      </c>
      <c r="G165" s="118">
        <v>3178005</v>
      </c>
      <c r="H165" s="118">
        <v>2630651.5739211016</v>
      </c>
      <c r="I165" s="118">
        <v>549117.47414105933</v>
      </c>
      <c r="J165" s="118">
        <v>1679739.0588825876</v>
      </c>
      <c r="K165" s="118">
        <v>-737356.89181619382</v>
      </c>
      <c r="L165" s="118">
        <v>-982561</v>
      </c>
      <c r="M165" s="118">
        <v>817898.66</v>
      </c>
      <c r="N165" s="118">
        <v>95560.057088242567</v>
      </c>
      <c r="O165" s="118">
        <v>-347450.30254028609</v>
      </c>
      <c r="P165" s="136">
        <f t="shared" si="20"/>
        <v>-537940.20682042837</v>
      </c>
      <c r="Q165" s="136">
        <f t="shared" si="18"/>
        <v>-57.472244318421836</v>
      </c>
      <c r="R165" s="118">
        <v>72340571.090000004</v>
      </c>
      <c r="S165" s="118">
        <v>36514694.200000003</v>
      </c>
      <c r="T165" s="118">
        <v>3953764.8665986834</v>
      </c>
      <c r="U165" s="118">
        <v>22148566.760554716</v>
      </c>
      <c r="V165" s="118">
        <v>5602156.7531381464</v>
      </c>
      <c r="W165" s="118">
        <v>3013342.66</v>
      </c>
      <c r="X165" s="160">
        <f t="shared" si="19"/>
        <v>-1108045.8497084677</v>
      </c>
      <c r="Y165" s="160">
        <f t="shared" si="15"/>
        <v>-118.38096684919527</v>
      </c>
      <c r="Z165" s="134">
        <f t="shared" si="17"/>
        <v>570105.64288803935</v>
      </c>
      <c r="AA165" s="134">
        <f t="shared" si="16"/>
        <v>60.908722530773431</v>
      </c>
    </row>
    <row r="166" spans="1:27" s="119" customFormat="1" ht="15" x14ac:dyDescent="0.2">
      <c r="A166" s="118">
        <v>529</v>
      </c>
      <c r="B166" s="118" t="s">
        <v>166</v>
      </c>
      <c r="C166" s="118">
        <v>2</v>
      </c>
      <c r="D166" s="118">
        <v>19850</v>
      </c>
      <c r="E166" s="118">
        <v>49063853.43104139</v>
      </c>
      <c r="F166" s="118">
        <v>28667331.162991583</v>
      </c>
      <c r="G166" s="118">
        <v>7261502</v>
      </c>
      <c r="H166" s="118">
        <v>7952892.8320776904</v>
      </c>
      <c r="I166" s="118">
        <v>4070144.3002463579</v>
      </c>
      <c r="J166" s="118">
        <v>2305097.3269123631</v>
      </c>
      <c r="K166" s="118">
        <v>4310551.9930864098</v>
      </c>
      <c r="L166" s="118">
        <v>-1086400</v>
      </c>
      <c r="M166" s="118">
        <v>3169960.9</v>
      </c>
      <c r="N166" s="118">
        <v>266120.470211696</v>
      </c>
      <c r="O166" s="118">
        <v>-736847.06254537171</v>
      </c>
      <c r="P166" s="136">
        <f t="shared" si="20"/>
        <v>7116500.4919393435</v>
      </c>
      <c r="Q166" s="136">
        <f t="shared" si="18"/>
        <v>358.51387868712055</v>
      </c>
      <c r="R166" s="118">
        <v>119959359.69000001</v>
      </c>
      <c r="S166" s="118">
        <v>84699652.310000002</v>
      </c>
      <c r="T166" s="118">
        <v>11952894.117903594</v>
      </c>
      <c r="U166" s="118">
        <v>14620872.467841715</v>
      </c>
      <c r="V166" s="118">
        <v>7687811.0848915074</v>
      </c>
      <c r="W166" s="118">
        <v>9345062.9000000004</v>
      </c>
      <c r="X166" s="160">
        <f t="shared" si="19"/>
        <v>8346933.1906368136</v>
      </c>
      <c r="Y166" s="160">
        <f t="shared" si="15"/>
        <v>420.50041262653974</v>
      </c>
      <c r="Z166" s="134">
        <f t="shared" si="17"/>
        <v>-1230432.6986974701</v>
      </c>
      <c r="AA166" s="134">
        <f t="shared" si="16"/>
        <v>-61.986533939419147</v>
      </c>
    </row>
    <row r="167" spans="1:27" s="119" customFormat="1" ht="15" x14ac:dyDescent="0.2">
      <c r="A167" s="118">
        <v>531</v>
      </c>
      <c r="B167" s="118" t="s">
        <v>167</v>
      </c>
      <c r="C167" s="118">
        <v>4</v>
      </c>
      <c r="D167" s="118">
        <v>5072</v>
      </c>
      <c r="E167" s="118">
        <v>11308254.546785753</v>
      </c>
      <c r="F167" s="118">
        <v>8262865.6828040853</v>
      </c>
      <c r="G167" s="118">
        <v>1575156</v>
      </c>
      <c r="H167" s="118">
        <v>592593.74592244241</v>
      </c>
      <c r="I167" s="118">
        <v>3123858.1010100087</v>
      </c>
      <c r="J167" s="118">
        <v>892457.54867764446</v>
      </c>
      <c r="K167" s="118">
        <v>-1094023.466435099</v>
      </c>
      <c r="L167" s="118">
        <v>-213181</v>
      </c>
      <c r="M167" s="118">
        <v>96760.91</v>
      </c>
      <c r="N167" s="118">
        <v>49779.810245056193</v>
      </c>
      <c r="O167" s="118">
        <v>-188276.48872695846</v>
      </c>
      <c r="P167" s="136">
        <f t="shared" si="20"/>
        <v>1789736.2967114262</v>
      </c>
      <c r="Q167" s="136">
        <f t="shared" si="18"/>
        <v>352.86598909925596</v>
      </c>
      <c r="R167" s="118">
        <v>34588720.07</v>
      </c>
      <c r="S167" s="118">
        <v>19194305.899999999</v>
      </c>
      <c r="T167" s="118">
        <v>890645.25816501945</v>
      </c>
      <c r="U167" s="118">
        <v>10799487.129237399</v>
      </c>
      <c r="V167" s="118">
        <v>2976466.5272113886</v>
      </c>
      <c r="W167" s="118">
        <v>1458735.91</v>
      </c>
      <c r="X167" s="160">
        <f t="shared" si="19"/>
        <v>730920.65461380035</v>
      </c>
      <c r="Y167" s="160">
        <f t="shared" si="15"/>
        <v>144.10896187180606</v>
      </c>
      <c r="Z167" s="134">
        <f t="shared" si="17"/>
        <v>1058815.6420976259</v>
      </c>
      <c r="AA167" s="134">
        <f t="shared" si="16"/>
        <v>208.7570272274499</v>
      </c>
    </row>
    <row r="168" spans="1:27" s="119" customFormat="1" ht="15" x14ac:dyDescent="0.2">
      <c r="A168" s="118">
        <v>535</v>
      </c>
      <c r="B168" s="118" t="s">
        <v>168</v>
      </c>
      <c r="C168" s="118">
        <v>17</v>
      </c>
      <c r="D168" s="118">
        <v>10419</v>
      </c>
      <c r="E168" s="118">
        <v>33716207.195310645</v>
      </c>
      <c r="F168" s="118">
        <v>14110604.918933956</v>
      </c>
      <c r="G168" s="118">
        <v>2581916</v>
      </c>
      <c r="H168" s="118">
        <v>1383327.67210645</v>
      </c>
      <c r="I168" s="118">
        <v>14607306.980716048</v>
      </c>
      <c r="J168" s="118">
        <v>1951961.086962169</v>
      </c>
      <c r="K168" s="118">
        <v>467989.28854608396</v>
      </c>
      <c r="L168" s="118">
        <v>-927929</v>
      </c>
      <c r="M168" s="118">
        <v>-974040.7</v>
      </c>
      <c r="N168" s="118">
        <v>80644.450953963154</v>
      </c>
      <c r="O168" s="118">
        <v>-386761.18612897873</v>
      </c>
      <c r="P168" s="136">
        <f t="shared" si="20"/>
        <v>-821187.68322094902</v>
      </c>
      <c r="Q168" s="136">
        <f t="shared" si="18"/>
        <v>-78.816362723960935</v>
      </c>
      <c r="R168" s="118">
        <v>80590554.323599994</v>
      </c>
      <c r="S168" s="118">
        <v>31606880.960000001</v>
      </c>
      <c r="T168" s="118">
        <v>2079089.5386693361</v>
      </c>
      <c r="U168" s="118">
        <v>38396467.565769553</v>
      </c>
      <c r="V168" s="118">
        <v>6510054.0035441034</v>
      </c>
      <c r="W168" s="118">
        <v>679946.3</v>
      </c>
      <c r="X168" s="160">
        <f t="shared" si="19"/>
        <v>-1318115.9556170106</v>
      </c>
      <c r="Y168" s="160">
        <f t="shared" si="15"/>
        <v>-126.51079332152899</v>
      </c>
      <c r="Z168" s="134">
        <f t="shared" si="17"/>
        <v>496928.27239606157</v>
      </c>
      <c r="AA168" s="134">
        <f t="shared" si="16"/>
        <v>47.694430597568058</v>
      </c>
    </row>
    <row r="169" spans="1:27" s="119" customFormat="1" ht="15" x14ac:dyDescent="0.2">
      <c r="A169" s="118">
        <v>536</v>
      </c>
      <c r="B169" s="118" t="s">
        <v>169</v>
      </c>
      <c r="C169" s="118">
        <v>6</v>
      </c>
      <c r="D169" s="118">
        <v>35346</v>
      </c>
      <c r="E169" s="118">
        <v>83388636.361372083</v>
      </c>
      <c r="F169" s="118">
        <v>58441745.093422756</v>
      </c>
      <c r="G169" s="118">
        <v>9778744</v>
      </c>
      <c r="H169" s="118">
        <v>6519132.335337569</v>
      </c>
      <c r="I169" s="118">
        <v>19539015.544062998</v>
      </c>
      <c r="J169" s="118">
        <v>4309968.564386202</v>
      </c>
      <c r="K169" s="118">
        <v>-1109882.7570026848</v>
      </c>
      <c r="L169" s="118">
        <v>-1922232</v>
      </c>
      <c r="M169" s="118">
        <v>329302.8</v>
      </c>
      <c r="N169" s="118">
        <v>396494.82291168097</v>
      </c>
      <c r="O169" s="118">
        <v>-1312070.341195401</v>
      </c>
      <c r="P169" s="136">
        <f t="shared" si="20"/>
        <v>11581581.700551033</v>
      </c>
      <c r="Q169" s="136">
        <f t="shared" si="18"/>
        <v>327.66315001841883</v>
      </c>
      <c r="R169" s="118">
        <v>206583750.16000003</v>
      </c>
      <c r="S169" s="118">
        <v>144605471.02000001</v>
      </c>
      <c r="T169" s="118">
        <v>9797999.9568963815</v>
      </c>
      <c r="U169" s="118">
        <v>40031255.952458531</v>
      </c>
      <c r="V169" s="118">
        <v>14374327.590412365</v>
      </c>
      <c r="W169" s="118">
        <v>8185814.7999999998</v>
      </c>
      <c r="X169" s="160">
        <f t="shared" si="19"/>
        <v>10411119.1597673</v>
      </c>
      <c r="Y169" s="160">
        <f t="shared" si="15"/>
        <v>294.54872290407116</v>
      </c>
      <c r="Z169" s="134">
        <f t="shared" si="17"/>
        <v>1170462.5407837331</v>
      </c>
      <c r="AA169" s="134">
        <f t="shared" si="16"/>
        <v>33.114427114347684</v>
      </c>
    </row>
    <row r="170" spans="1:27" s="119" customFormat="1" ht="15" x14ac:dyDescent="0.2">
      <c r="A170" s="118">
        <v>538</v>
      </c>
      <c r="B170" s="118" t="s">
        <v>170</v>
      </c>
      <c r="C170" s="118">
        <v>2</v>
      </c>
      <c r="D170" s="118">
        <v>4644</v>
      </c>
      <c r="E170" s="118">
        <v>14633747.433280643</v>
      </c>
      <c r="F170" s="118">
        <v>7755583.6360939797</v>
      </c>
      <c r="G170" s="118">
        <v>913365</v>
      </c>
      <c r="H170" s="118">
        <v>345711.25090761913</v>
      </c>
      <c r="I170" s="118">
        <v>4230231.2336015012</v>
      </c>
      <c r="J170" s="118">
        <v>796036.83807637822</v>
      </c>
      <c r="K170" s="118">
        <v>30921.583158766261</v>
      </c>
      <c r="L170" s="118">
        <v>668912</v>
      </c>
      <c r="M170" s="118">
        <v>-47750.09</v>
      </c>
      <c r="N170" s="118">
        <v>47163.80896445243</v>
      </c>
      <c r="O170" s="118">
        <v>-172388.80395268041</v>
      </c>
      <c r="P170" s="136">
        <f t="shared" si="20"/>
        <v>-65960.976430626586</v>
      </c>
      <c r="Q170" s="136">
        <f t="shared" si="18"/>
        <v>-14.203483296861883</v>
      </c>
      <c r="R170" s="118">
        <v>31053416.193799999</v>
      </c>
      <c r="S170" s="118">
        <v>18221069.77</v>
      </c>
      <c r="T170" s="118">
        <v>519590.75716561422</v>
      </c>
      <c r="U170" s="118">
        <v>7797033.882263503</v>
      </c>
      <c r="V170" s="118">
        <v>2654890.4275304084</v>
      </c>
      <c r="W170" s="118">
        <v>1534526.91</v>
      </c>
      <c r="X170" s="160">
        <f t="shared" si="19"/>
        <v>-326304.44684047252</v>
      </c>
      <c r="Y170" s="160">
        <f t="shared" si="15"/>
        <v>-70.263662110351532</v>
      </c>
      <c r="Z170" s="134">
        <f t="shared" si="17"/>
        <v>260343.47040984593</v>
      </c>
      <c r="AA170" s="134">
        <f t="shared" si="16"/>
        <v>56.060178813489649</v>
      </c>
    </row>
    <row r="171" spans="1:27" s="119" customFormat="1" ht="15" x14ac:dyDescent="0.2">
      <c r="A171" s="118">
        <v>541</v>
      </c>
      <c r="B171" s="118" t="s">
        <v>171</v>
      </c>
      <c r="C171" s="118">
        <v>12</v>
      </c>
      <c r="D171" s="118">
        <v>9243</v>
      </c>
      <c r="E171" s="118">
        <v>28756949.798940785</v>
      </c>
      <c r="F171" s="118">
        <v>11179859.324999491</v>
      </c>
      <c r="G171" s="118">
        <v>2191811</v>
      </c>
      <c r="H171" s="118">
        <v>2799257.1603177306</v>
      </c>
      <c r="I171" s="118">
        <v>5687437.3935074266</v>
      </c>
      <c r="J171" s="118">
        <v>1968519.2471732125</v>
      </c>
      <c r="K171" s="118">
        <v>2398740.246941945</v>
      </c>
      <c r="L171" s="118">
        <v>-962239</v>
      </c>
      <c r="M171" s="118">
        <v>674330.56</v>
      </c>
      <c r="N171" s="118">
        <v>74877.393522035723</v>
      </c>
      <c r="O171" s="118">
        <v>-343107.1737585325</v>
      </c>
      <c r="P171" s="136">
        <f t="shared" si="20"/>
        <v>-3087463.6462374777</v>
      </c>
      <c r="Q171" s="136">
        <f t="shared" si="18"/>
        <v>-334.03263510088476</v>
      </c>
      <c r="R171" s="118">
        <v>78730802.669143975</v>
      </c>
      <c r="S171" s="118">
        <v>26663027.989999998</v>
      </c>
      <c r="T171" s="118">
        <v>4207174.8039701907</v>
      </c>
      <c r="U171" s="118">
        <v>38068116.557303682</v>
      </c>
      <c r="V171" s="118">
        <v>6565277.7054371508</v>
      </c>
      <c r="W171" s="118">
        <v>1903902.56</v>
      </c>
      <c r="X171" s="160">
        <f t="shared" si="19"/>
        <v>-1323303.0524329543</v>
      </c>
      <c r="Y171" s="160">
        <f t="shared" si="15"/>
        <v>-143.16813290413873</v>
      </c>
      <c r="Z171" s="134">
        <f t="shared" si="17"/>
        <v>-1764160.5938045233</v>
      </c>
      <c r="AA171" s="134">
        <f t="shared" si="16"/>
        <v>-190.864502196746</v>
      </c>
    </row>
    <row r="172" spans="1:27" s="119" customFormat="1" ht="15" x14ac:dyDescent="0.2">
      <c r="A172" s="118">
        <v>543</v>
      </c>
      <c r="B172" s="118" t="s">
        <v>172</v>
      </c>
      <c r="C172" s="118">
        <v>35</v>
      </c>
      <c r="D172" s="118">
        <v>44458</v>
      </c>
      <c r="E172" s="118">
        <v>118849207.11244771</v>
      </c>
      <c r="F172" s="118">
        <v>72118166.261306539</v>
      </c>
      <c r="G172" s="118">
        <v>12473530</v>
      </c>
      <c r="H172" s="118">
        <v>8147476.6404353483</v>
      </c>
      <c r="I172" s="118">
        <v>27833065.931889866</v>
      </c>
      <c r="J172" s="118">
        <v>5177628.6164690685</v>
      </c>
      <c r="K172" s="118">
        <v>5570868.1177754225</v>
      </c>
      <c r="L172" s="118">
        <v>-6734788</v>
      </c>
      <c r="M172" s="118">
        <v>1414572.74</v>
      </c>
      <c r="N172" s="118">
        <v>576948.49915505492</v>
      </c>
      <c r="O172" s="118">
        <v>-1650314.6955487223</v>
      </c>
      <c r="P172" s="136">
        <f t="shared" si="20"/>
        <v>6077946.9990348667</v>
      </c>
      <c r="Q172" s="136">
        <f t="shared" si="18"/>
        <v>136.71211028464768</v>
      </c>
      <c r="R172" s="118">
        <v>260160249.91000003</v>
      </c>
      <c r="S172" s="118">
        <v>198170213.15000001</v>
      </c>
      <c r="T172" s="118">
        <v>12245351.329980021</v>
      </c>
      <c r="U172" s="118">
        <v>35265104.029353917</v>
      </c>
      <c r="V172" s="118">
        <v>17268091.11546712</v>
      </c>
      <c r="W172" s="118">
        <v>7153314.7400000002</v>
      </c>
      <c r="X172" s="160">
        <f t="shared" si="19"/>
        <v>9941824.454801023</v>
      </c>
      <c r="Y172" s="160">
        <f t="shared" si="15"/>
        <v>223.62284526521714</v>
      </c>
      <c r="Z172" s="134">
        <f t="shared" si="17"/>
        <v>-3863877.4557661563</v>
      </c>
      <c r="AA172" s="134">
        <f t="shared" si="16"/>
        <v>-86.910734980569444</v>
      </c>
    </row>
    <row r="173" spans="1:27" s="119" customFormat="1" ht="15" x14ac:dyDescent="0.2">
      <c r="A173" s="118">
        <v>545</v>
      </c>
      <c r="B173" s="118" t="s">
        <v>173</v>
      </c>
      <c r="C173" s="118">
        <v>15</v>
      </c>
      <c r="D173" s="118">
        <v>9584</v>
      </c>
      <c r="E173" s="118">
        <v>29528150.901850395</v>
      </c>
      <c r="F173" s="118">
        <v>12638397.586159185</v>
      </c>
      <c r="G173" s="118">
        <v>4152856</v>
      </c>
      <c r="H173" s="118">
        <v>2977914.3492322783</v>
      </c>
      <c r="I173" s="118">
        <v>10547114.542636201</v>
      </c>
      <c r="J173" s="118">
        <v>2121957.9720273744</v>
      </c>
      <c r="K173" s="118">
        <v>1858534.1894826123</v>
      </c>
      <c r="L173" s="118">
        <v>363744</v>
      </c>
      <c r="M173" s="118">
        <v>-364955.64</v>
      </c>
      <c r="N173" s="118">
        <v>81869.243023641902</v>
      </c>
      <c r="O173" s="118">
        <v>-355765.35251560918</v>
      </c>
      <c r="P173" s="136">
        <f t="shared" si="20"/>
        <v>4493515.9881952927</v>
      </c>
      <c r="Q173" s="136">
        <f t="shared" si="18"/>
        <v>468.85600878498462</v>
      </c>
      <c r="R173" s="118">
        <v>69484600.890000001</v>
      </c>
      <c r="S173" s="118">
        <v>29608951.960000001</v>
      </c>
      <c r="T173" s="118">
        <v>4475690.4672836121</v>
      </c>
      <c r="U173" s="118">
        <v>30239191.998645641</v>
      </c>
      <c r="V173" s="118">
        <v>7077016.5877885977</v>
      </c>
      <c r="W173" s="118">
        <v>4151644.36</v>
      </c>
      <c r="X173" s="160">
        <f t="shared" si="19"/>
        <v>6067894.4837178588</v>
      </c>
      <c r="Y173" s="160">
        <f t="shared" si="15"/>
        <v>633.12755464501868</v>
      </c>
      <c r="Z173" s="134">
        <f t="shared" si="17"/>
        <v>-1574378.4955225661</v>
      </c>
      <c r="AA173" s="134">
        <f t="shared" si="16"/>
        <v>-164.27154586003402</v>
      </c>
    </row>
    <row r="174" spans="1:27" s="119" customFormat="1" ht="15" x14ac:dyDescent="0.2">
      <c r="A174" s="118">
        <v>560</v>
      </c>
      <c r="B174" s="118" t="s">
        <v>174</v>
      </c>
      <c r="C174" s="118">
        <v>7</v>
      </c>
      <c r="D174" s="118">
        <v>15735</v>
      </c>
      <c r="E174" s="118">
        <v>45607726.693165109</v>
      </c>
      <c r="F174" s="118">
        <v>23329597.393505268</v>
      </c>
      <c r="G174" s="118">
        <v>4554874</v>
      </c>
      <c r="H174" s="118">
        <v>2663375.0923346821</v>
      </c>
      <c r="I174" s="118">
        <v>10988587.987124622</v>
      </c>
      <c r="J174" s="118">
        <v>2812027.5711718397</v>
      </c>
      <c r="K174" s="118">
        <v>190819.23543572985</v>
      </c>
      <c r="L174" s="118">
        <v>-1909711</v>
      </c>
      <c r="M174" s="118">
        <v>776058.29</v>
      </c>
      <c r="N174" s="118">
        <v>149351.98373657383</v>
      </c>
      <c r="O174" s="118">
        <v>-584095.14000762836</v>
      </c>
      <c r="P174" s="136">
        <f t="shared" si="20"/>
        <v>-2636841.2798640206</v>
      </c>
      <c r="Q174" s="136">
        <f t="shared" si="18"/>
        <v>-167.57809214261331</v>
      </c>
      <c r="R174" s="118">
        <v>106898135.03547975</v>
      </c>
      <c r="S174" s="118">
        <v>55681328.880000003</v>
      </c>
      <c r="T174" s="118">
        <v>4002950.5410979232</v>
      </c>
      <c r="U174" s="118">
        <v>31780481.683280874</v>
      </c>
      <c r="V174" s="118">
        <v>9378491.9535839241</v>
      </c>
      <c r="W174" s="118">
        <v>3421221.29</v>
      </c>
      <c r="X174" s="160">
        <f t="shared" si="19"/>
        <v>-2633660.6875170171</v>
      </c>
      <c r="Y174" s="160">
        <f t="shared" si="15"/>
        <v>-167.37595726196486</v>
      </c>
      <c r="Z174" s="134">
        <f t="shared" si="17"/>
        <v>-3180.5923470035195</v>
      </c>
      <c r="AA174" s="134">
        <f t="shared" si="16"/>
        <v>-0.20213488064846008</v>
      </c>
    </row>
    <row r="175" spans="1:27" s="119" customFormat="1" ht="15" x14ac:dyDescent="0.2">
      <c r="A175" s="118">
        <v>561</v>
      </c>
      <c r="B175" s="118" t="s">
        <v>175</v>
      </c>
      <c r="C175" s="118">
        <v>2</v>
      </c>
      <c r="D175" s="118">
        <v>1317</v>
      </c>
      <c r="E175" s="118">
        <v>4201095.5885635298</v>
      </c>
      <c r="F175" s="118">
        <v>1713579.8986172753</v>
      </c>
      <c r="G175" s="118">
        <v>427676</v>
      </c>
      <c r="H175" s="118">
        <v>489256.0635168709</v>
      </c>
      <c r="I175" s="118">
        <v>983055.97034078452</v>
      </c>
      <c r="J175" s="118">
        <v>285287.23308439273</v>
      </c>
      <c r="K175" s="118">
        <v>407436.86051120446</v>
      </c>
      <c r="L175" s="118">
        <v>-296983</v>
      </c>
      <c r="M175" s="118">
        <v>-27605.35</v>
      </c>
      <c r="N175" s="118">
        <v>11603.682761287824</v>
      </c>
      <c r="O175" s="118">
        <v>-48888.039363841541</v>
      </c>
      <c r="P175" s="136">
        <f t="shared" si="20"/>
        <v>-256676.26909555588</v>
      </c>
      <c r="Q175" s="136">
        <f t="shared" si="18"/>
        <v>-194.89466142411229</v>
      </c>
      <c r="R175" s="118">
        <v>9398208.1945199985</v>
      </c>
      <c r="S175" s="118">
        <v>4085099.13</v>
      </c>
      <c r="T175" s="118">
        <v>735333.38297376095</v>
      </c>
      <c r="U175" s="118">
        <v>3608072.0526811765</v>
      </c>
      <c r="V175" s="118">
        <v>951471.47466524527</v>
      </c>
      <c r="W175" s="118">
        <v>103087.65</v>
      </c>
      <c r="X175" s="160">
        <f t="shared" si="19"/>
        <v>84855.495800184086</v>
      </c>
      <c r="Y175" s="160">
        <f t="shared" si="15"/>
        <v>64.430900379790501</v>
      </c>
      <c r="Z175" s="134">
        <f t="shared" si="17"/>
        <v>-341531.76489573997</v>
      </c>
      <c r="AA175" s="134">
        <f t="shared" si="16"/>
        <v>-259.32556180390276</v>
      </c>
    </row>
    <row r="176" spans="1:27" s="119" customFormat="1" ht="15" x14ac:dyDescent="0.2">
      <c r="A176" s="118">
        <v>562</v>
      </c>
      <c r="B176" s="118" t="s">
        <v>176</v>
      </c>
      <c r="C176" s="118">
        <v>6</v>
      </c>
      <c r="D176" s="118">
        <v>8935</v>
      </c>
      <c r="E176" s="118">
        <v>24093215.631565951</v>
      </c>
      <c r="F176" s="118">
        <v>14068550.736425893</v>
      </c>
      <c r="G176" s="118">
        <v>3053702</v>
      </c>
      <c r="H176" s="118">
        <v>1770434.6310910713</v>
      </c>
      <c r="I176" s="118">
        <v>4851618.2045474602</v>
      </c>
      <c r="J176" s="118">
        <v>1710905.5069268346</v>
      </c>
      <c r="K176" s="118">
        <v>48150.021869596283</v>
      </c>
      <c r="L176" s="118">
        <v>-581202</v>
      </c>
      <c r="M176" s="118">
        <v>261227.9</v>
      </c>
      <c r="N176" s="118">
        <v>83934.944815275798</v>
      </c>
      <c r="O176" s="118">
        <v>-331673.98004246328</v>
      </c>
      <c r="P176" s="136">
        <f t="shared" si="20"/>
        <v>842432.33406771347</v>
      </c>
      <c r="Q176" s="136">
        <f t="shared" si="18"/>
        <v>94.284536549268438</v>
      </c>
      <c r="R176" s="118">
        <v>64210995.450000003</v>
      </c>
      <c r="S176" s="118">
        <v>32112408.34</v>
      </c>
      <c r="T176" s="118">
        <v>2660895.25761957</v>
      </c>
      <c r="U176" s="118">
        <v>21739906.92005543</v>
      </c>
      <c r="V176" s="118">
        <v>5706101.0690478776</v>
      </c>
      <c r="W176" s="118">
        <v>2733727.9</v>
      </c>
      <c r="X176" s="160">
        <f t="shared" si="19"/>
        <v>742044.03672286868</v>
      </c>
      <c r="Y176" s="160">
        <f t="shared" si="15"/>
        <v>83.049136734512444</v>
      </c>
      <c r="Z176" s="134">
        <f t="shared" si="17"/>
        <v>100388.29734484479</v>
      </c>
      <c r="AA176" s="134">
        <f t="shared" si="16"/>
        <v>11.235399814755992</v>
      </c>
    </row>
    <row r="177" spans="1:27" s="119" customFormat="1" ht="15" x14ac:dyDescent="0.2">
      <c r="A177" s="118">
        <v>563</v>
      </c>
      <c r="B177" s="118" t="s">
        <v>177</v>
      </c>
      <c r="C177" s="118">
        <v>17</v>
      </c>
      <c r="D177" s="118">
        <v>7025</v>
      </c>
      <c r="E177" s="118">
        <v>23281197.446279183</v>
      </c>
      <c r="F177" s="118">
        <v>10401912.434028011</v>
      </c>
      <c r="G177" s="118">
        <v>2137059</v>
      </c>
      <c r="H177" s="118">
        <v>1194863.3654894892</v>
      </c>
      <c r="I177" s="118">
        <v>6410666.6019456359</v>
      </c>
      <c r="J177" s="118">
        <v>1302524.839191502</v>
      </c>
      <c r="K177" s="118">
        <v>-630504.44046563725</v>
      </c>
      <c r="L177" s="118">
        <v>-388633</v>
      </c>
      <c r="M177" s="118">
        <v>-712100.26</v>
      </c>
      <c r="N177" s="118">
        <v>61605.694086593605</v>
      </c>
      <c r="O177" s="118">
        <v>-260773.33069930662</v>
      </c>
      <c r="P177" s="136">
        <f t="shared" si="20"/>
        <v>-3764576.5427028947</v>
      </c>
      <c r="Q177" s="136">
        <f t="shared" si="18"/>
        <v>-535.88278187941557</v>
      </c>
      <c r="R177" s="118">
        <v>60915088.86428</v>
      </c>
      <c r="S177" s="118">
        <v>23698155.760000002</v>
      </c>
      <c r="T177" s="118">
        <v>1795833.1631939947</v>
      </c>
      <c r="U177" s="118">
        <v>25189654.179884568</v>
      </c>
      <c r="V177" s="118">
        <v>4344096.3555738218</v>
      </c>
      <c r="W177" s="118">
        <v>1036325.74</v>
      </c>
      <c r="X177" s="160">
        <f t="shared" si="19"/>
        <v>-4851023.6656276211</v>
      </c>
      <c r="Y177" s="160">
        <f t="shared" si="15"/>
        <v>-690.53717660179655</v>
      </c>
      <c r="Z177" s="134">
        <f t="shared" si="17"/>
        <v>1086447.1229247265</v>
      </c>
      <c r="AA177" s="134">
        <f t="shared" si="16"/>
        <v>154.654394722381</v>
      </c>
    </row>
    <row r="178" spans="1:27" s="119" customFormat="1" ht="15" x14ac:dyDescent="0.2">
      <c r="A178" s="118">
        <v>564</v>
      </c>
      <c r="B178" s="118" t="s">
        <v>178</v>
      </c>
      <c r="C178" s="118">
        <v>17</v>
      </c>
      <c r="D178" s="118">
        <v>211848</v>
      </c>
      <c r="E178" s="118">
        <v>518328143.82224488</v>
      </c>
      <c r="F178" s="118">
        <v>320354227.1215719</v>
      </c>
      <c r="G178" s="118">
        <v>63479458</v>
      </c>
      <c r="H178" s="118">
        <v>45399344.967214935</v>
      </c>
      <c r="I178" s="118">
        <v>118348006.72697836</v>
      </c>
      <c r="J178" s="118">
        <v>28631186.758485146</v>
      </c>
      <c r="K178" s="118">
        <v>-14253171.041511923</v>
      </c>
      <c r="L178" s="118">
        <v>9631</v>
      </c>
      <c r="M178" s="118">
        <v>15740524.710000001</v>
      </c>
      <c r="N178" s="118">
        <v>2315586.6022471637</v>
      </c>
      <c r="O178" s="118">
        <v>-7863958.5141618084</v>
      </c>
      <c r="P178" s="136">
        <f t="shared" si="20"/>
        <v>53832692.508578897</v>
      </c>
      <c r="Q178" s="136">
        <f t="shared" si="18"/>
        <v>254.10998691787933</v>
      </c>
      <c r="R178" s="118">
        <v>1266451165.5437999</v>
      </c>
      <c r="S178" s="118">
        <v>819877658.13999999</v>
      </c>
      <c r="T178" s="118">
        <v>68233481.619819492</v>
      </c>
      <c r="U178" s="118">
        <v>249402691.69645357</v>
      </c>
      <c r="V178" s="118">
        <v>95488876.918839708</v>
      </c>
      <c r="W178" s="118">
        <v>79229613.710000008</v>
      </c>
      <c r="X178" s="160">
        <f t="shared" si="19"/>
        <v>45781156.541312933</v>
      </c>
      <c r="Y178" s="160">
        <f t="shared" si="15"/>
        <v>216.10379395280074</v>
      </c>
      <c r="Z178" s="134">
        <f t="shared" si="17"/>
        <v>8051535.9672659636</v>
      </c>
      <c r="AA178" s="134">
        <f t="shared" si="16"/>
        <v>38.006192965078561</v>
      </c>
    </row>
    <row r="179" spans="1:27" s="119" customFormat="1" ht="15" x14ac:dyDescent="0.2">
      <c r="A179" s="118">
        <v>576</v>
      </c>
      <c r="B179" s="118" t="s">
        <v>179</v>
      </c>
      <c r="C179" s="118">
        <v>7</v>
      </c>
      <c r="D179" s="118">
        <v>2750</v>
      </c>
      <c r="E179" s="118">
        <v>6826188.8653343152</v>
      </c>
      <c r="F179" s="118">
        <v>3369758.4916209024</v>
      </c>
      <c r="G179" s="118">
        <v>1514790</v>
      </c>
      <c r="H179" s="118">
        <v>980934.29103066272</v>
      </c>
      <c r="I179" s="118">
        <v>447203.33466567774</v>
      </c>
      <c r="J179" s="118">
        <v>629448.88798383507</v>
      </c>
      <c r="K179" s="118">
        <v>361374.84525391232</v>
      </c>
      <c r="L179" s="118">
        <v>-273557</v>
      </c>
      <c r="M179" s="118">
        <v>11225.05</v>
      </c>
      <c r="N179" s="118">
        <v>23312.270540380763</v>
      </c>
      <c r="O179" s="118">
        <v>-102082.08675061824</v>
      </c>
      <c r="P179" s="136">
        <f t="shared" si="20"/>
        <v>136219.21901043784</v>
      </c>
      <c r="Q179" s="136">
        <f t="shared" si="18"/>
        <v>49.534261458341035</v>
      </c>
      <c r="R179" s="118">
        <v>21728826.067325253</v>
      </c>
      <c r="S179" s="118">
        <v>8135244.8899999997</v>
      </c>
      <c r="T179" s="118">
        <v>1474305.8099261126</v>
      </c>
      <c r="U179" s="118">
        <v>9310077.3839183338</v>
      </c>
      <c r="V179" s="118">
        <v>2099297.1020866297</v>
      </c>
      <c r="W179" s="118">
        <v>1252458.05</v>
      </c>
      <c r="X179" s="160">
        <f t="shared" si="19"/>
        <v>542557.16860582307</v>
      </c>
      <c r="Y179" s="160">
        <f t="shared" si="15"/>
        <v>197.29351585666294</v>
      </c>
      <c r="Z179" s="134">
        <f t="shared" si="17"/>
        <v>-406337.94959538523</v>
      </c>
      <c r="AA179" s="134">
        <f t="shared" si="16"/>
        <v>-147.7592543983219</v>
      </c>
    </row>
    <row r="180" spans="1:27" s="119" customFormat="1" ht="15" x14ac:dyDescent="0.2">
      <c r="A180" s="118">
        <v>577</v>
      </c>
      <c r="B180" s="118" t="s">
        <v>180</v>
      </c>
      <c r="C180" s="118">
        <v>2</v>
      </c>
      <c r="D180" s="118">
        <v>11138</v>
      </c>
      <c r="E180" s="118">
        <v>30738046.181233905</v>
      </c>
      <c r="F180" s="118">
        <v>17589505.563424312</v>
      </c>
      <c r="G180" s="118">
        <v>2514858</v>
      </c>
      <c r="H180" s="118">
        <v>1979281.3739285902</v>
      </c>
      <c r="I180" s="118">
        <v>7835940.1495970683</v>
      </c>
      <c r="J180" s="118">
        <v>1609314.53374825</v>
      </c>
      <c r="K180" s="118">
        <v>376797.30113709159</v>
      </c>
      <c r="L180" s="118">
        <v>80242</v>
      </c>
      <c r="M180" s="118">
        <v>608357.85</v>
      </c>
      <c r="N180" s="118">
        <v>121247.44406118954</v>
      </c>
      <c r="O180" s="118">
        <v>-413451.0117194131</v>
      </c>
      <c r="P180" s="136">
        <f t="shared" si="20"/>
        <v>1564047.0229431838</v>
      </c>
      <c r="Q180" s="136">
        <f t="shared" si="18"/>
        <v>140.424405004775</v>
      </c>
      <c r="R180" s="118">
        <v>69189657.989999995</v>
      </c>
      <c r="S180" s="118">
        <v>43945388.590000004</v>
      </c>
      <c r="T180" s="118">
        <v>2974791.6852956447</v>
      </c>
      <c r="U180" s="118">
        <v>15054631.744087966</v>
      </c>
      <c r="V180" s="118">
        <v>5367281.4449874097</v>
      </c>
      <c r="W180" s="118">
        <v>3203457.85</v>
      </c>
      <c r="X180" s="160">
        <f t="shared" si="19"/>
        <v>1355893.324371025</v>
      </c>
      <c r="Y180" s="160">
        <f t="shared" si="15"/>
        <v>121.73579856087493</v>
      </c>
      <c r="Z180" s="134">
        <f t="shared" si="17"/>
        <v>208153.69857215881</v>
      </c>
      <c r="AA180" s="134">
        <f t="shared" si="16"/>
        <v>18.688606443900056</v>
      </c>
    </row>
    <row r="181" spans="1:27" s="119" customFormat="1" ht="15" x14ac:dyDescent="0.2">
      <c r="A181" s="118">
        <v>578</v>
      </c>
      <c r="B181" s="118" t="s">
        <v>181</v>
      </c>
      <c r="C181" s="118">
        <v>18</v>
      </c>
      <c r="D181" s="118">
        <v>3100</v>
      </c>
      <c r="E181" s="118">
        <v>8503356.2800663598</v>
      </c>
      <c r="F181" s="118">
        <v>4330443.7740354938</v>
      </c>
      <c r="G181" s="118">
        <v>1337755</v>
      </c>
      <c r="H181" s="118">
        <v>587341.10308208549</v>
      </c>
      <c r="I181" s="118">
        <v>2201329.2591393837</v>
      </c>
      <c r="J181" s="118">
        <v>686559.97341075726</v>
      </c>
      <c r="K181" s="118">
        <v>-332173.65785401006</v>
      </c>
      <c r="L181" s="118">
        <v>-27899</v>
      </c>
      <c r="M181" s="118">
        <v>-454295</v>
      </c>
      <c r="N181" s="118">
        <v>25601.235858531116</v>
      </c>
      <c r="O181" s="118">
        <v>-115074.35233706057</v>
      </c>
      <c r="P181" s="136">
        <f t="shared" si="20"/>
        <v>-263767.94473117869</v>
      </c>
      <c r="Q181" s="136">
        <f t="shared" si="18"/>
        <v>-85.086433784251184</v>
      </c>
      <c r="R181" s="118">
        <v>25935133.47418005</v>
      </c>
      <c r="S181" s="118">
        <v>9810244.5299999993</v>
      </c>
      <c r="T181" s="118">
        <v>882750.51609026722</v>
      </c>
      <c r="U181" s="118">
        <v>11537100.848089065</v>
      </c>
      <c r="V181" s="118">
        <v>2289770.2896996615</v>
      </c>
      <c r="W181" s="118">
        <v>855561</v>
      </c>
      <c r="X181" s="160">
        <f t="shared" si="19"/>
        <v>-559706.29030105844</v>
      </c>
      <c r="Y181" s="160">
        <f t="shared" si="15"/>
        <v>-180.55041622614789</v>
      </c>
      <c r="Z181" s="134">
        <f t="shared" si="17"/>
        <v>295938.34556987975</v>
      </c>
      <c r="AA181" s="134">
        <f t="shared" si="16"/>
        <v>95.46398244189669</v>
      </c>
    </row>
    <row r="182" spans="1:27" s="119" customFormat="1" ht="15" x14ac:dyDescent="0.2">
      <c r="A182" s="118">
        <v>580</v>
      </c>
      <c r="B182" s="118" t="s">
        <v>182</v>
      </c>
      <c r="C182" s="118">
        <v>9</v>
      </c>
      <c r="D182" s="118">
        <v>4438</v>
      </c>
      <c r="E182" s="118">
        <v>11177912.704165757</v>
      </c>
      <c r="F182" s="118">
        <v>6073130.7726911735</v>
      </c>
      <c r="G182" s="118">
        <v>1363039</v>
      </c>
      <c r="H182" s="118">
        <v>1062617.2439968386</v>
      </c>
      <c r="I182" s="118">
        <v>1420300.7109251353</v>
      </c>
      <c r="J182" s="118">
        <v>1012751.7011421002</v>
      </c>
      <c r="K182" s="118">
        <v>-352215.30200458277</v>
      </c>
      <c r="L182" s="118">
        <v>-308852</v>
      </c>
      <c r="M182" s="118">
        <v>-126232.17</v>
      </c>
      <c r="N182" s="118">
        <v>38662.318329095724</v>
      </c>
      <c r="O182" s="118">
        <v>-164741.92763608866</v>
      </c>
      <c r="P182" s="136">
        <f t="shared" si="20"/>
        <v>-1159452.3567220848</v>
      </c>
      <c r="Q182" s="136">
        <f t="shared" si="18"/>
        <v>-261.2556008837505</v>
      </c>
      <c r="R182" s="118">
        <v>36791289.039999999</v>
      </c>
      <c r="S182" s="118">
        <v>14260248.32</v>
      </c>
      <c r="T182" s="118">
        <v>1597071.3897142308</v>
      </c>
      <c r="U182" s="118">
        <v>15456110.167144036</v>
      </c>
      <c r="V182" s="118">
        <v>3377663.7816468976</v>
      </c>
      <c r="W182" s="118">
        <v>927954.83</v>
      </c>
      <c r="X182" s="160">
        <f t="shared" si="19"/>
        <v>-1172240.5514948368</v>
      </c>
      <c r="Y182" s="160">
        <f t="shared" si="15"/>
        <v>-264.13712291456437</v>
      </c>
      <c r="Z182" s="134">
        <f t="shared" si="17"/>
        <v>12788.194772752002</v>
      </c>
      <c r="AA182" s="134">
        <f t="shared" si="16"/>
        <v>2.8815220308138807</v>
      </c>
    </row>
    <row r="183" spans="1:27" s="119" customFormat="1" ht="15" x14ac:dyDescent="0.2">
      <c r="A183" s="118">
        <v>581</v>
      </c>
      <c r="B183" s="118" t="s">
        <v>183</v>
      </c>
      <c r="C183" s="118">
        <v>6</v>
      </c>
      <c r="D183" s="118">
        <v>6240</v>
      </c>
      <c r="E183" s="118">
        <v>17390853.701248918</v>
      </c>
      <c r="F183" s="118">
        <v>8936832.4420409501</v>
      </c>
      <c r="G183" s="118">
        <v>2035809</v>
      </c>
      <c r="H183" s="118">
        <v>2058317.121646459</v>
      </c>
      <c r="I183" s="118">
        <v>3328170.5478133834</v>
      </c>
      <c r="J183" s="118">
        <v>1235397.0917646484</v>
      </c>
      <c r="K183" s="118">
        <v>-650221.20249931631</v>
      </c>
      <c r="L183" s="118">
        <v>-360824</v>
      </c>
      <c r="M183" s="118">
        <v>-579460.99</v>
      </c>
      <c r="N183" s="118">
        <v>54408.622010761865</v>
      </c>
      <c r="O183" s="118">
        <v>-231633.5350268574</v>
      </c>
      <c r="P183" s="136">
        <f t="shared" si="20"/>
        <v>-1564058.6034988891</v>
      </c>
      <c r="Q183" s="136">
        <f t="shared" si="18"/>
        <v>-250.65041722738607</v>
      </c>
      <c r="R183" s="118">
        <v>49047346.659999996</v>
      </c>
      <c r="S183" s="118">
        <v>20175251.850000001</v>
      </c>
      <c r="T183" s="118">
        <v>3093571.877414742</v>
      </c>
      <c r="U183" s="118">
        <v>18455188.372585651</v>
      </c>
      <c r="V183" s="118">
        <v>4120216.2465880457</v>
      </c>
      <c r="W183" s="118">
        <v>1095524.01</v>
      </c>
      <c r="X183" s="160">
        <f t="shared" si="19"/>
        <v>-2107594.3034115583</v>
      </c>
      <c r="Y183" s="160">
        <f t="shared" si="15"/>
        <v>-337.75549734159586</v>
      </c>
      <c r="Z183" s="134">
        <f t="shared" si="17"/>
        <v>543535.69991266914</v>
      </c>
      <c r="AA183" s="134">
        <f t="shared" si="16"/>
        <v>87.105080114209798</v>
      </c>
    </row>
    <row r="184" spans="1:27" s="119" customFormat="1" ht="15" x14ac:dyDescent="0.2">
      <c r="A184" s="118">
        <v>583</v>
      </c>
      <c r="B184" s="118" t="s">
        <v>184</v>
      </c>
      <c r="C184" s="118">
        <v>19</v>
      </c>
      <c r="D184" s="118">
        <v>947</v>
      </c>
      <c r="E184" s="118">
        <v>2508728.8437079312</v>
      </c>
      <c r="F184" s="118">
        <v>1398412.0651940992</v>
      </c>
      <c r="G184" s="118">
        <v>2066306</v>
      </c>
      <c r="H184" s="118">
        <v>301902.74054975394</v>
      </c>
      <c r="I184" s="118">
        <v>778013.54954019852</v>
      </c>
      <c r="J184" s="118">
        <v>194648.58204048802</v>
      </c>
      <c r="K184" s="118">
        <v>-511158.36115052039</v>
      </c>
      <c r="L184" s="118">
        <v>-156686</v>
      </c>
      <c r="M184" s="118">
        <v>16383.91</v>
      </c>
      <c r="N184" s="118">
        <v>8522.5606048422705</v>
      </c>
      <c r="O184" s="118">
        <v>-35153.358601031083</v>
      </c>
      <c r="P184" s="136">
        <f t="shared" si="20"/>
        <v>1552462.8444698993</v>
      </c>
      <c r="Q184" s="136">
        <f t="shared" si="18"/>
        <v>1639.3483046144661</v>
      </c>
      <c r="R184" s="118">
        <v>8995205.3499999996</v>
      </c>
      <c r="S184" s="118">
        <v>3169113.94</v>
      </c>
      <c r="T184" s="118">
        <v>453747.84522373736</v>
      </c>
      <c r="U184" s="118">
        <v>4691561.9957051016</v>
      </c>
      <c r="V184" s="118">
        <v>649179.32496746571</v>
      </c>
      <c r="W184" s="118">
        <v>1926003.91</v>
      </c>
      <c r="X184" s="160">
        <f t="shared" si="19"/>
        <v>1894401.6658963058</v>
      </c>
      <c r="Y184" s="160">
        <f t="shared" si="15"/>
        <v>2000.4241456138393</v>
      </c>
      <c r="Z184" s="134">
        <f t="shared" si="17"/>
        <v>-341938.8214264065</v>
      </c>
      <c r="AA184" s="134">
        <f t="shared" si="16"/>
        <v>-361.07584099937327</v>
      </c>
    </row>
    <row r="185" spans="1:27" s="119" customFormat="1" ht="15" x14ac:dyDescent="0.2">
      <c r="A185" s="118">
        <v>584</v>
      </c>
      <c r="B185" s="118" t="s">
        <v>185</v>
      </c>
      <c r="C185" s="118">
        <v>16</v>
      </c>
      <c r="D185" s="118">
        <v>2653</v>
      </c>
      <c r="E185" s="118">
        <v>10461674.348671179</v>
      </c>
      <c r="F185" s="118">
        <v>2928302.1387847578</v>
      </c>
      <c r="G185" s="118">
        <v>859003</v>
      </c>
      <c r="H185" s="118">
        <v>620626.86455812945</v>
      </c>
      <c r="I185" s="118">
        <v>5525774.1407506019</v>
      </c>
      <c r="J185" s="118">
        <v>531683.76091442816</v>
      </c>
      <c r="K185" s="118">
        <v>-431932.73362979206</v>
      </c>
      <c r="L185" s="118">
        <v>241881</v>
      </c>
      <c r="M185" s="118">
        <v>-374208.34</v>
      </c>
      <c r="N185" s="118">
        <v>18282.481816484807</v>
      </c>
      <c r="O185" s="118">
        <v>-98481.373145232807</v>
      </c>
      <c r="P185" s="136">
        <f t="shared" si="20"/>
        <v>-640743.40862180106</v>
      </c>
      <c r="Q185" s="136">
        <f t="shared" si="18"/>
        <v>-241.5165505547686</v>
      </c>
      <c r="R185" s="118">
        <v>22943534.390000001</v>
      </c>
      <c r="S185" s="118">
        <v>6740372.8300000001</v>
      </c>
      <c r="T185" s="118">
        <v>932777.96810585726</v>
      </c>
      <c r="U185" s="118">
        <v>11667265.84597639</v>
      </c>
      <c r="V185" s="118">
        <v>1773237.1918064989</v>
      </c>
      <c r="W185" s="118">
        <v>726675.65999999992</v>
      </c>
      <c r="X185" s="160">
        <f t="shared" si="19"/>
        <v>-1103204.8941112533</v>
      </c>
      <c r="Y185" s="160">
        <f t="shared" si="15"/>
        <v>-415.83297931068728</v>
      </c>
      <c r="Z185" s="134">
        <f t="shared" si="17"/>
        <v>462461.48548945226</v>
      </c>
      <c r="AA185" s="134">
        <f t="shared" si="16"/>
        <v>174.31642875591868</v>
      </c>
    </row>
    <row r="186" spans="1:27" s="119" customFormat="1" ht="15" x14ac:dyDescent="0.2">
      <c r="A186" s="118">
        <v>588</v>
      </c>
      <c r="B186" s="118" t="s">
        <v>186</v>
      </c>
      <c r="C186" s="118">
        <v>10</v>
      </c>
      <c r="D186" s="118">
        <v>1600</v>
      </c>
      <c r="E186" s="118">
        <v>4193491.9033654425</v>
      </c>
      <c r="F186" s="118">
        <v>2014995.6261939895</v>
      </c>
      <c r="G186" s="118">
        <v>941898</v>
      </c>
      <c r="H186" s="118">
        <v>654159.27124569274</v>
      </c>
      <c r="I186" s="118">
        <v>419008.31234798656</v>
      </c>
      <c r="J186" s="118">
        <v>387658.98398264812</v>
      </c>
      <c r="K186" s="118">
        <v>-626297.28983076522</v>
      </c>
      <c r="L186" s="118">
        <v>-353048</v>
      </c>
      <c r="M186" s="118">
        <v>106662.45</v>
      </c>
      <c r="N186" s="118">
        <v>13545.130818406422</v>
      </c>
      <c r="O186" s="118">
        <v>-59393.214109450615</v>
      </c>
      <c r="P186" s="136">
        <f t="shared" si="20"/>
        <v>-694302.6327169342</v>
      </c>
      <c r="Q186" s="136">
        <f t="shared" si="18"/>
        <v>-433.93914544808388</v>
      </c>
      <c r="R186" s="118">
        <v>14138253.119999999</v>
      </c>
      <c r="S186" s="118">
        <v>4741534.32</v>
      </c>
      <c r="T186" s="118">
        <v>983175.30435958656</v>
      </c>
      <c r="U186" s="118">
        <v>5360933.760418538</v>
      </c>
      <c r="V186" s="118">
        <v>1292895.0979313189</v>
      </c>
      <c r="W186" s="118">
        <v>695512.45</v>
      </c>
      <c r="X186" s="160">
        <f t="shared" si="19"/>
        <v>-1064202.1872905549</v>
      </c>
      <c r="Y186" s="160">
        <f t="shared" si="15"/>
        <v>-665.12636705659679</v>
      </c>
      <c r="Z186" s="134">
        <f t="shared" si="17"/>
        <v>369899.55457362067</v>
      </c>
      <c r="AA186" s="134">
        <f t="shared" si="16"/>
        <v>231.18722160851291</v>
      </c>
    </row>
    <row r="187" spans="1:27" s="119" customFormat="1" ht="15" x14ac:dyDescent="0.2">
      <c r="A187" s="118">
        <v>592</v>
      </c>
      <c r="B187" s="118" t="s">
        <v>187</v>
      </c>
      <c r="C187" s="118">
        <v>13</v>
      </c>
      <c r="D187" s="118">
        <v>3651</v>
      </c>
      <c r="E187" s="118">
        <v>12298813.561903201</v>
      </c>
      <c r="F187" s="118">
        <v>5288197.0971416067</v>
      </c>
      <c r="G187" s="118">
        <v>1084919</v>
      </c>
      <c r="H187" s="118">
        <v>1032431.6507998921</v>
      </c>
      <c r="I187" s="118">
        <v>3563856.7121611363</v>
      </c>
      <c r="J187" s="118">
        <v>700478.59328419995</v>
      </c>
      <c r="K187" s="118">
        <v>-398970.36220570211</v>
      </c>
      <c r="L187" s="118">
        <v>-165857</v>
      </c>
      <c r="M187" s="118">
        <v>-290718.55</v>
      </c>
      <c r="N187" s="118">
        <v>32663.271478092225</v>
      </c>
      <c r="O187" s="118">
        <v>-135527.89044600262</v>
      </c>
      <c r="P187" s="136">
        <f t="shared" si="20"/>
        <v>-1587341.0396899823</v>
      </c>
      <c r="Q187" s="136">
        <f t="shared" si="18"/>
        <v>-434.76884132839831</v>
      </c>
      <c r="R187" s="118">
        <v>27450544.77</v>
      </c>
      <c r="S187" s="118">
        <v>12137212.300000001</v>
      </c>
      <c r="T187" s="118">
        <v>1551703.6132399682</v>
      </c>
      <c r="U187" s="118">
        <v>8864301.2029203698</v>
      </c>
      <c r="V187" s="118">
        <v>2336190.767872171</v>
      </c>
      <c r="W187" s="118">
        <v>628343.44999999995</v>
      </c>
      <c r="X187" s="160">
        <f t="shared" si="19"/>
        <v>-1932793.4359674901</v>
      </c>
      <c r="Y187" s="160">
        <f t="shared" si="15"/>
        <v>-529.38741056354149</v>
      </c>
      <c r="Z187" s="134">
        <f t="shared" si="17"/>
        <v>345452.39627750777</v>
      </c>
      <c r="AA187" s="134">
        <f t="shared" si="16"/>
        <v>94.618569235143184</v>
      </c>
    </row>
    <row r="188" spans="1:27" s="119" customFormat="1" ht="15" x14ac:dyDescent="0.2">
      <c r="A188" s="118">
        <v>593</v>
      </c>
      <c r="B188" s="118" t="s">
        <v>188</v>
      </c>
      <c r="C188" s="118">
        <v>10</v>
      </c>
      <c r="D188" s="118">
        <v>17077</v>
      </c>
      <c r="E188" s="118">
        <v>41669233.065786019</v>
      </c>
      <c r="F188" s="118">
        <v>26599633.760343771</v>
      </c>
      <c r="G188" s="118">
        <v>4855378</v>
      </c>
      <c r="H188" s="118">
        <v>4132503.9723076774</v>
      </c>
      <c r="I188" s="118">
        <v>4222742.5045052171</v>
      </c>
      <c r="J188" s="118">
        <v>3313749.6288933894</v>
      </c>
      <c r="K188" s="118">
        <v>-1454865.7361519008</v>
      </c>
      <c r="L188" s="118">
        <v>-1963133</v>
      </c>
      <c r="M188" s="118">
        <v>1455958.26</v>
      </c>
      <c r="N188" s="118">
        <v>160198.47309055002</v>
      </c>
      <c r="O188" s="118">
        <v>-633911.19834193017</v>
      </c>
      <c r="P188" s="136">
        <f t="shared" si="20"/>
        <v>-980978.40113924444</v>
      </c>
      <c r="Q188" s="136">
        <f t="shared" si="18"/>
        <v>-57.444422389134182</v>
      </c>
      <c r="R188" s="118">
        <v>131191721.67</v>
      </c>
      <c r="S188" s="118">
        <v>60659238.840000004</v>
      </c>
      <c r="T188" s="118">
        <v>6210992.2237256868</v>
      </c>
      <c r="U188" s="118">
        <v>46281380.653800882</v>
      </c>
      <c r="V188" s="118">
        <v>11051802.816363364</v>
      </c>
      <c r="W188" s="118">
        <v>4348203.26</v>
      </c>
      <c r="X188" s="160">
        <f t="shared" si="19"/>
        <v>-2640103.876110062</v>
      </c>
      <c r="Y188" s="160">
        <f t="shared" si="15"/>
        <v>-154.59998103355753</v>
      </c>
      <c r="Z188" s="134">
        <f t="shared" si="17"/>
        <v>1659125.4749708176</v>
      </c>
      <c r="AA188" s="134">
        <f t="shared" si="16"/>
        <v>97.155558644423351</v>
      </c>
    </row>
    <row r="189" spans="1:27" s="119" customFormat="1" ht="15" x14ac:dyDescent="0.2">
      <c r="A189" s="118">
        <v>595</v>
      </c>
      <c r="B189" s="118" t="s">
        <v>189</v>
      </c>
      <c r="C189" s="118">
        <v>11</v>
      </c>
      <c r="D189" s="118">
        <v>4140</v>
      </c>
      <c r="E189" s="118">
        <v>12993427.396428272</v>
      </c>
      <c r="F189" s="118">
        <v>4897279.2026304128</v>
      </c>
      <c r="G189" s="118">
        <v>1228969</v>
      </c>
      <c r="H189" s="118">
        <v>1429758.5431584693</v>
      </c>
      <c r="I189" s="118">
        <v>3595948.4537519137</v>
      </c>
      <c r="J189" s="118">
        <v>951056.2254325375</v>
      </c>
      <c r="K189" s="118">
        <v>968367.30273809843</v>
      </c>
      <c r="L189" s="118">
        <v>17472</v>
      </c>
      <c r="M189" s="118">
        <v>633451.72</v>
      </c>
      <c r="N189" s="118">
        <v>30711.553031882064</v>
      </c>
      <c r="O189" s="118">
        <v>-153679.94150820348</v>
      </c>
      <c r="P189" s="136">
        <f t="shared" si="20"/>
        <v>605906.66280683875</v>
      </c>
      <c r="Q189" s="136">
        <f t="shared" si="18"/>
        <v>146.35426637846348</v>
      </c>
      <c r="R189" s="118">
        <v>37118423.149999999</v>
      </c>
      <c r="S189" s="118">
        <v>11106179.15</v>
      </c>
      <c r="T189" s="118">
        <v>2148870.7571848161</v>
      </c>
      <c r="U189" s="118">
        <v>19763645.01426987</v>
      </c>
      <c r="V189" s="118">
        <v>3171901.0329290587</v>
      </c>
      <c r="W189" s="118">
        <v>1879892.72</v>
      </c>
      <c r="X189" s="160">
        <f t="shared" si="19"/>
        <v>952065.52438374609</v>
      </c>
      <c r="Y189" s="160">
        <f t="shared" si="15"/>
        <v>229.96751796708844</v>
      </c>
      <c r="Z189" s="134">
        <f t="shared" si="17"/>
        <v>-346158.86157690734</v>
      </c>
      <c r="AA189" s="134">
        <f t="shared" si="16"/>
        <v>-83.613251588624962</v>
      </c>
    </row>
    <row r="190" spans="1:27" s="119" customFormat="1" ht="15" x14ac:dyDescent="0.2">
      <c r="A190" s="118">
        <v>598</v>
      </c>
      <c r="B190" s="118" t="s">
        <v>190</v>
      </c>
      <c r="C190" s="118">
        <v>15</v>
      </c>
      <c r="D190" s="118">
        <v>19207</v>
      </c>
      <c r="E190" s="118">
        <v>51929858.710901529</v>
      </c>
      <c r="F190" s="118">
        <v>30671256.423226971</v>
      </c>
      <c r="G190" s="118">
        <v>6963377</v>
      </c>
      <c r="H190" s="118">
        <v>7014187.8019191651</v>
      </c>
      <c r="I190" s="118">
        <v>11007485.245612307</v>
      </c>
      <c r="J190" s="118">
        <v>2992948.4784067981</v>
      </c>
      <c r="K190" s="118">
        <v>-6943348.6240216773</v>
      </c>
      <c r="L190" s="118">
        <v>2229776</v>
      </c>
      <c r="M190" s="118">
        <v>631533</v>
      </c>
      <c r="N190" s="118">
        <v>207901.14568402048</v>
      </c>
      <c r="O190" s="118">
        <v>-712978.4146251363</v>
      </c>
      <c r="P190" s="136">
        <f t="shared" si="20"/>
        <v>2132279.3453009129</v>
      </c>
      <c r="Q190" s="136">
        <f t="shared" si="18"/>
        <v>111.01574141203274</v>
      </c>
      <c r="R190" s="118">
        <v>144220955</v>
      </c>
      <c r="S190" s="118">
        <v>74042415.489999995</v>
      </c>
      <c r="T190" s="118">
        <v>10542046.318913536</v>
      </c>
      <c r="U190" s="118">
        <v>38112298.801839717</v>
      </c>
      <c r="V190" s="118">
        <v>9981887.6279837582</v>
      </c>
      <c r="W190" s="118">
        <v>9824686</v>
      </c>
      <c r="X190" s="160">
        <f t="shared" si="19"/>
        <v>-1717620.7612630129</v>
      </c>
      <c r="Y190" s="160">
        <f t="shared" si="15"/>
        <v>-89.426811124226219</v>
      </c>
      <c r="Z190" s="134">
        <f t="shared" si="17"/>
        <v>3849900.1065639257</v>
      </c>
      <c r="AA190" s="134">
        <f t="shared" si="16"/>
        <v>200.44255253625894</v>
      </c>
    </row>
    <row r="191" spans="1:27" s="119" customFormat="1" ht="15" x14ac:dyDescent="0.2">
      <c r="A191" s="118">
        <v>599</v>
      </c>
      <c r="B191" s="118" t="s">
        <v>191</v>
      </c>
      <c r="C191" s="118">
        <v>15</v>
      </c>
      <c r="D191" s="118">
        <v>11206</v>
      </c>
      <c r="E191" s="118">
        <v>31621825.81215632</v>
      </c>
      <c r="F191" s="118">
        <v>14898197.2645666</v>
      </c>
      <c r="G191" s="118">
        <v>2494062</v>
      </c>
      <c r="H191" s="118">
        <v>2732060.5627857922</v>
      </c>
      <c r="I191" s="118">
        <v>17553874.288712289</v>
      </c>
      <c r="J191" s="118">
        <v>1970430.45633497</v>
      </c>
      <c r="K191" s="118">
        <v>-1974522.6499419536</v>
      </c>
      <c r="L191" s="118">
        <v>-919269</v>
      </c>
      <c r="M191" s="118">
        <v>100850.02</v>
      </c>
      <c r="N191" s="118">
        <v>98068.582894560081</v>
      </c>
      <c r="O191" s="118">
        <v>-415975.22331906477</v>
      </c>
      <c r="P191" s="136">
        <f t="shared" si="20"/>
        <v>4915950.4898768887</v>
      </c>
      <c r="Q191" s="136">
        <f t="shared" si="18"/>
        <v>438.68913884319909</v>
      </c>
      <c r="R191" s="118">
        <v>71454805.010000005</v>
      </c>
      <c r="S191" s="118">
        <v>35646704.75</v>
      </c>
      <c r="T191" s="118">
        <v>4106183.4190698084</v>
      </c>
      <c r="U191" s="118">
        <v>26426250.837361664</v>
      </c>
      <c r="V191" s="118">
        <v>6571651.8462631181</v>
      </c>
      <c r="W191" s="118">
        <v>1675643.02</v>
      </c>
      <c r="X191" s="160">
        <f t="shared" si="19"/>
        <v>2971628.8626945913</v>
      </c>
      <c r="Y191" s="160">
        <f t="shared" si="15"/>
        <v>265.18194384210165</v>
      </c>
      <c r="Z191" s="134">
        <f t="shared" si="17"/>
        <v>1944321.6271822974</v>
      </c>
      <c r="AA191" s="134">
        <f t="shared" si="16"/>
        <v>173.50719500109739</v>
      </c>
    </row>
    <row r="192" spans="1:27" s="119" customFormat="1" ht="15" x14ac:dyDescent="0.2">
      <c r="A192" s="118">
        <v>601</v>
      </c>
      <c r="B192" s="118" t="s">
        <v>192</v>
      </c>
      <c r="C192" s="118">
        <v>13</v>
      </c>
      <c r="D192" s="118">
        <v>3786</v>
      </c>
      <c r="E192" s="118">
        <v>12150142.966025878</v>
      </c>
      <c r="F192" s="118">
        <v>4444442.8309817975</v>
      </c>
      <c r="G192" s="118">
        <v>1146082</v>
      </c>
      <c r="H192" s="118">
        <v>1667810.0594028926</v>
      </c>
      <c r="I192" s="118">
        <v>3345396.3147327756</v>
      </c>
      <c r="J192" s="118">
        <v>854923.05302928691</v>
      </c>
      <c r="K192" s="118">
        <v>759784.9780480722</v>
      </c>
      <c r="L192" s="118">
        <v>303850</v>
      </c>
      <c r="M192" s="118">
        <v>-250194.15</v>
      </c>
      <c r="N192" s="118">
        <v>30827.557301008354</v>
      </c>
      <c r="O192" s="118">
        <v>-140539.19288648752</v>
      </c>
      <c r="P192" s="136">
        <f t="shared" si="20"/>
        <v>12240.48458347097</v>
      </c>
      <c r="Q192" s="136">
        <f t="shared" si="18"/>
        <v>3.2330915434418834</v>
      </c>
      <c r="R192" s="118">
        <v>32694363.359999999</v>
      </c>
      <c r="S192" s="118">
        <v>10559779.060000001</v>
      </c>
      <c r="T192" s="118">
        <v>2506654.612639572</v>
      </c>
      <c r="U192" s="118">
        <v>16019627.686880184</v>
      </c>
      <c r="V192" s="118">
        <v>2851283.9119949746</v>
      </c>
      <c r="W192" s="118">
        <v>1199737.8500000001</v>
      </c>
      <c r="X192" s="160">
        <f t="shared" si="19"/>
        <v>442719.76151473448</v>
      </c>
      <c r="Y192" s="160">
        <f t="shared" si="15"/>
        <v>116.93601730447293</v>
      </c>
      <c r="Z192" s="134">
        <f t="shared" si="17"/>
        <v>-430479.27693126351</v>
      </c>
      <c r="AA192" s="134">
        <f t="shared" si="16"/>
        <v>-113.70292576103104</v>
      </c>
    </row>
    <row r="193" spans="1:27" s="119" customFormat="1" ht="15" x14ac:dyDescent="0.2">
      <c r="A193" s="118">
        <v>604</v>
      </c>
      <c r="B193" s="118" t="s">
        <v>193</v>
      </c>
      <c r="C193" s="118">
        <v>6</v>
      </c>
      <c r="D193" s="118">
        <v>20405</v>
      </c>
      <c r="E193" s="118">
        <v>61774802.914992169</v>
      </c>
      <c r="F193" s="118">
        <v>37468936.867279992</v>
      </c>
      <c r="G193" s="118">
        <v>6193230</v>
      </c>
      <c r="H193" s="118">
        <v>5496395.641680399</v>
      </c>
      <c r="I193" s="118">
        <v>11629060.16893441</v>
      </c>
      <c r="J193" s="118">
        <v>2095812.7694232035</v>
      </c>
      <c r="K193" s="118">
        <v>4145359.4595389534</v>
      </c>
      <c r="L193" s="118">
        <v>-2419970</v>
      </c>
      <c r="M193" s="118">
        <v>-608741.61</v>
      </c>
      <c r="N193" s="118">
        <v>276833.69709202874</v>
      </c>
      <c r="O193" s="118">
        <v>-757449.08368958742</v>
      </c>
      <c r="P193" s="136">
        <f t="shared" si="20"/>
        <v>1744664.9952672273</v>
      </c>
      <c r="Q193" s="136">
        <f t="shared" si="18"/>
        <v>85.501837552914836</v>
      </c>
      <c r="R193" s="118">
        <v>126661359.28999999</v>
      </c>
      <c r="S193" s="118">
        <v>97153501.329999998</v>
      </c>
      <c r="T193" s="118">
        <v>8260878.2247665506</v>
      </c>
      <c r="U193" s="118">
        <v>15084933.672705164</v>
      </c>
      <c r="V193" s="118">
        <v>6989818.8039682005</v>
      </c>
      <c r="W193" s="118">
        <v>3164518.39</v>
      </c>
      <c r="X193" s="160">
        <f t="shared" si="19"/>
        <v>3992291.1314399242</v>
      </c>
      <c r="Y193" s="160">
        <f t="shared" si="15"/>
        <v>195.65259159225309</v>
      </c>
      <c r="Z193" s="134">
        <f t="shared" si="17"/>
        <v>-2247626.1361726969</v>
      </c>
      <c r="AA193" s="134">
        <f t="shared" si="16"/>
        <v>-110.15075403933825</v>
      </c>
    </row>
    <row r="194" spans="1:27" s="119" customFormat="1" ht="15" x14ac:dyDescent="0.2">
      <c r="A194" s="118">
        <v>607</v>
      </c>
      <c r="B194" s="118" t="s">
        <v>194</v>
      </c>
      <c r="C194" s="118">
        <v>12</v>
      </c>
      <c r="D194" s="118">
        <v>4084</v>
      </c>
      <c r="E194" s="118">
        <v>11669526.177254748</v>
      </c>
      <c r="F194" s="118">
        <v>4034913.5173661844</v>
      </c>
      <c r="G194" s="118">
        <v>912511</v>
      </c>
      <c r="H194" s="118">
        <v>1156526.9582003327</v>
      </c>
      <c r="I194" s="118">
        <v>2940832.344977167</v>
      </c>
      <c r="J194" s="118">
        <v>933227.32589475717</v>
      </c>
      <c r="K194" s="118">
        <v>-581285.22383100435</v>
      </c>
      <c r="L194" s="118">
        <v>-611441</v>
      </c>
      <c r="M194" s="118">
        <v>230683.51999999999</v>
      </c>
      <c r="N194" s="118">
        <v>29235.340996559866</v>
      </c>
      <c r="O194" s="118">
        <v>-151601.1790143727</v>
      </c>
      <c r="P194" s="136">
        <f t="shared" si="20"/>
        <v>-2775923.5726651233</v>
      </c>
      <c r="Q194" s="136">
        <f t="shared" si="18"/>
        <v>-679.70704521672951</v>
      </c>
      <c r="R194" s="118">
        <v>32744457.283873145</v>
      </c>
      <c r="S194" s="118">
        <v>10048226.109999999</v>
      </c>
      <c r="T194" s="118">
        <v>1738217.8079668928</v>
      </c>
      <c r="U194" s="118">
        <v>14327711.194780862</v>
      </c>
      <c r="V194" s="118">
        <v>3112439.243659813</v>
      </c>
      <c r="W194" s="118">
        <v>531753.52</v>
      </c>
      <c r="X194" s="160">
        <f t="shared" si="19"/>
        <v>-2986109.4074655771</v>
      </c>
      <c r="Y194" s="160">
        <f t="shared" si="15"/>
        <v>-731.1727246487701</v>
      </c>
      <c r="Z194" s="134">
        <f t="shared" si="17"/>
        <v>210185.83480045386</v>
      </c>
      <c r="AA194" s="134">
        <f t="shared" si="16"/>
        <v>51.465679432040609</v>
      </c>
    </row>
    <row r="195" spans="1:27" s="119" customFormat="1" ht="15" x14ac:dyDescent="0.2">
      <c r="A195" s="118">
        <v>608</v>
      </c>
      <c r="B195" s="118" t="s">
        <v>195</v>
      </c>
      <c r="C195" s="118">
        <v>4</v>
      </c>
      <c r="D195" s="118">
        <v>1980</v>
      </c>
      <c r="E195" s="118">
        <v>5755929.0952400435</v>
      </c>
      <c r="F195" s="118">
        <v>2618190.365155878</v>
      </c>
      <c r="G195" s="118">
        <v>559199</v>
      </c>
      <c r="H195" s="118">
        <v>537228.91722338903</v>
      </c>
      <c r="I195" s="118">
        <v>1416348.4866480485</v>
      </c>
      <c r="J195" s="118">
        <v>421472.39467939257</v>
      </c>
      <c r="K195" s="118">
        <v>-188364.05404007511</v>
      </c>
      <c r="L195" s="118">
        <v>436574</v>
      </c>
      <c r="M195" s="118">
        <v>-26030.69</v>
      </c>
      <c r="N195" s="118">
        <v>16749.802223054525</v>
      </c>
      <c r="O195" s="118">
        <v>-73499.102460445138</v>
      </c>
      <c r="P195" s="136">
        <f t="shared" si="20"/>
        <v>-38059.97581080161</v>
      </c>
      <c r="Q195" s="136">
        <f t="shared" si="18"/>
        <v>-19.222210005455359</v>
      </c>
      <c r="R195" s="118">
        <v>15681001.709999999</v>
      </c>
      <c r="S195" s="118">
        <v>6126459.9299999997</v>
      </c>
      <c r="T195" s="118">
        <v>807434.29247209895</v>
      </c>
      <c r="U195" s="118">
        <v>6170385.787796081</v>
      </c>
      <c r="V195" s="118">
        <v>1405667.3919847857</v>
      </c>
      <c r="W195" s="118">
        <v>969742.31</v>
      </c>
      <c r="X195" s="160">
        <f t="shared" si="19"/>
        <v>-201311.99774703383</v>
      </c>
      <c r="Y195" s="160">
        <f t="shared" si="15"/>
        <v>-101.67272613486557</v>
      </c>
      <c r="Z195" s="134">
        <f t="shared" si="17"/>
        <v>163252.02193623222</v>
      </c>
      <c r="AA195" s="134">
        <f t="shared" si="16"/>
        <v>82.450516129410218</v>
      </c>
    </row>
    <row r="196" spans="1:27" s="119" customFormat="1" ht="15" x14ac:dyDescent="0.2">
      <c r="A196" s="118">
        <v>609</v>
      </c>
      <c r="B196" s="118" t="s">
        <v>196</v>
      </c>
      <c r="C196" s="118">
        <v>4</v>
      </c>
      <c r="D196" s="118">
        <v>83205</v>
      </c>
      <c r="E196" s="118">
        <v>193822880.32947004</v>
      </c>
      <c r="F196" s="118">
        <v>126653451.75091495</v>
      </c>
      <c r="G196" s="118">
        <v>25646895</v>
      </c>
      <c r="H196" s="118">
        <v>15755610.956247289</v>
      </c>
      <c r="I196" s="118">
        <v>28817579.595950518</v>
      </c>
      <c r="J196" s="118">
        <v>13338024.007764351</v>
      </c>
      <c r="K196" s="118">
        <v>-15394081.208137153</v>
      </c>
      <c r="L196" s="118">
        <v>-5614340</v>
      </c>
      <c r="M196" s="118">
        <v>5010758.1100000003</v>
      </c>
      <c r="N196" s="118">
        <v>847831.75452468568</v>
      </c>
      <c r="O196" s="118">
        <v>-3088632.7374855243</v>
      </c>
      <c r="P196" s="136">
        <f t="shared" si="20"/>
        <v>-1849783.099690944</v>
      </c>
      <c r="Q196" s="136">
        <f t="shared" si="18"/>
        <v>-22.231633912516603</v>
      </c>
      <c r="R196" s="118">
        <v>556160902.88</v>
      </c>
      <c r="S196" s="118">
        <v>309985628.75999999</v>
      </c>
      <c r="T196" s="118">
        <v>23680082.546698004</v>
      </c>
      <c r="U196" s="118">
        <v>145873398.91060901</v>
      </c>
      <c r="V196" s="118">
        <v>44484112.501570858</v>
      </c>
      <c r="W196" s="118">
        <v>25043313.109999999</v>
      </c>
      <c r="X196" s="160">
        <f t="shared" si="19"/>
        <v>-7094367.0511221886</v>
      </c>
      <c r="Y196" s="160">
        <f t="shared" si="15"/>
        <v>-85.263710727987359</v>
      </c>
      <c r="Z196" s="134">
        <f t="shared" si="17"/>
        <v>5244583.9514312446</v>
      </c>
      <c r="AA196" s="134">
        <f t="shared" si="16"/>
        <v>63.032076815470759</v>
      </c>
    </row>
    <row r="197" spans="1:27" s="119" customFormat="1" ht="15" x14ac:dyDescent="0.2">
      <c r="A197" s="118">
        <v>611</v>
      </c>
      <c r="B197" s="118" t="s">
        <v>197</v>
      </c>
      <c r="C197" s="118">
        <v>35</v>
      </c>
      <c r="D197" s="118">
        <v>5011</v>
      </c>
      <c r="E197" s="118">
        <v>14872396.2588352</v>
      </c>
      <c r="F197" s="118">
        <v>8149656.8113600789</v>
      </c>
      <c r="G197" s="118">
        <v>1235600</v>
      </c>
      <c r="H197" s="118">
        <v>444299.30267793237</v>
      </c>
      <c r="I197" s="118">
        <v>4094785.9419310982</v>
      </c>
      <c r="J197" s="118">
        <v>763164.84244161146</v>
      </c>
      <c r="K197" s="118">
        <v>567774.8248099956</v>
      </c>
      <c r="L197" s="118">
        <v>-1287903</v>
      </c>
      <c r="M197" s="118">
        <v>-1797.58</v>
      </c>
      <c r="N197" s="118">
        <v>57499.378904147059</v>
      </c>
      <c r="O197" s="118">
        <v>-186012.12243903565</v>
      </c>
      <c r="P197" s="136">
        <f t="shared" si="20"/>
        <v>-1035327.8591493703</v>
      </c>
      <c r="Q197" s="136">
        <f t="shared" si="18"/>
        <v>-206.61102756922179</v>
      </c>
      <c r="R197" s="118">
        <v>30122626.48</v>
      </c>
      <c r="S197" s="118">
        <v>20856157.789999999</v>
      </c>
      <c r="T197" s="118">
        <v>708695.49446455389</v>
      </c>
      <c r="U197" s="118">
        <v>5289314.9435874494</v>
      </c>
      <c r="V197" s="118">
        <v>2545257.8799268892</v>
      </c>
      <c r="W197" s="118">
        <v>-54100.58</v>
      </c>
      <c r="X197" s="160">
        <f t="shared" si="19"/>
        <v>-777300.95202110708</v>
      </c>
      <c r="Y197" s="160">
        <f t="shared" si="15"/>
        <v>-155.11892876094734</v>
      </c>
      <c r="Z197" s="134">
        <f t="shared" si="17"/>
        <v>-258026.90712826326</v>
      </c>
      <c r="AA197" s="134">
        <f t="shared" si="16"/>
        <v>-51.492098808274449</v>
      </c>
    </row>
    <row r="198" spans="1:27" s="119" customFormat="1" ht="15" x14ac:dyDescent="0.2">
      <c r="A198" s="118">
        <v>614</v>
      </c>
      <c r="B198" s="118" t="s">
        <v>198</v>
      </c>
      <c r="C198" s="118">
        <v>19</v>
      </c>
      <c r="D198" s="118">
        <v>2999</v>
      </c>
      <c r="E198" s="118">
        <v>9387212.991469346</v>
      </c>
      <c r="F198" s="118">
        <v>3833109.9883199711</v>
      </c>
      <c r="G198" s="118">
        <v>1350452</v>
      </c>
      <c r="H198" s="118">
        <v>681371.79946232494</v>
      </c>
      <c r="I198" s="118">
        <v>3485273.7446446116</v>
      </c>
      <c r="J198" s="118">
        <v>753004.56781899417</v>
      </c>
      <c r="K198" s="118">
        <v>-689405.60978114535</v>
      </c>
      <c r="L198" s="118">
        <v>190601</v>
      </c>
      <c r="M198" s="118">
        <v>201382.98</v>
      </c>
      <c r="N198" s="118">
        <v>23476.742688003196</v>
      </c>
      <c r="O198" s="118">
        <v>-111325.1556964015</v>
      </c>
      <c r="P198" s="136">
        <f t="shared" si="20"/>
        <v>330729.06598701142</v>
      </c>
      <c r="Q198" s="136">
        <f t="shared" si="18"/>
        <v>110.27978192297813</v>
      </c>
      <c r="R198" s="118">
        <v>30084299.449999999</v>
      </c>
      <c r="S198" s="118">
        <v>8786366.3499999996</v>
      </c>
      <c r="T198" s="118">
        <v>1024075.5178083073</v>
      </c>
      <c r="U198" s="118">
        <v>15888722.624715395</v>
      </c>
      <c r="V198" s="118">
        <v>2511371.9910503761</v>
      </c>
      <c r="W198" s="118">
        <v>1742435.98</v>
      </c>
      <c r="X198" s="160">
        <f t="shared" si="19"/>
        <v>-131326.98642592132</v>
      </c>
      <c r="Y198" s="160">
        <f t="shared" ref="Y198:Y261" si="21">X198/D198</f>
        <v>-43.790258894938752</v>
      </c>
      <c r="Z198" s="134">
        <f t="shared" si="17"/>
        <v>462056.05241293274</v>
      </c>
      <c r="AA198" s="134">
        <f t="shared" ref="AA198:AA261" si="22">Z198/D198</f>
        <v>154.07004081791689</v>
      </c>
    </row>
    <row r="199" spans="1:27" s="119" customFormat="1" ht="15" x14ac:dyDescent="0.2">
      <c r="A199" s="118">
        <v>615</v>
      </c>
      <c r="B199" s="118" t="s">
        <v>199</v>
      </c>
      <c r="C199" s="118">
        <v>17</v>
      </c>
      <c r="D199" s="118">
        <v>7603</v>
      </c>
      <c r="E199" s="118">
        <v>29040942.223025493</v>
      </c>
      <c r="F199" s="118">
        <v>8412352.3805516716</v>
      </c>
      <c r="G199" s="118">
        <v>2615932</v>
      </c>
      <c r="H199" s="118">
        <v>2458189.1405417142</v>
      </c>
      <c r="I199" s="118">
        <v>11261926.869281482</v>
      </c>
      <c r="J199" s="118">
        <v>1565479.7728614239</v>
      </c>
      <c r="K199" s="118">
        <v>2014041.4731833478</v>
      </c>
      <c r="L199" s="118">
        <v>-211823</v>
      </c>
      <c r="M199" s="118">
        <v>-57779.12</v>
      </c>
      <c r="N199" s="118">
        <v>57269.758794303423</v>
      </c>
      <c r="O199" s="118">
        <v>-282229.12929634564</v>
      </c>
      <c r="P199" s="136">
        <f t="shared" si="20"/>
        <v>-1207582.0771078914</v>
      </c>
      <c r="Q199" s="136">
        <f t="shared" si="18"/>
        <v>-158.82968263947012</v>
      </c>
      <c r="R199" s="118">
        <v>67139496.61428</v>
      </c>
      <c r="S199" s="118">
        <v>20095078.719999999</v>
      </c>
      <c r="T199" s="118">
        <v>3694561.5192617052</v>
      </c>
      <c r="U199" s="118">
        <v>35013185.901595816</v>
      </c>
      <c r="V199" s="118">
        <v>5221086.5938135087</v>
      </c>
      <c r="W199" s="118">
        <v>2346329.88</v>
      </c>
      <c r="X199" s="160">
        <f t="shared" si="19"/>
        <v>-769253.99960897118</v>
      </c>
      <c r="Y199" s="160">
        <f t="shared" si="21"/>
        <v>-101.17769296448391</v>
      </c>
      <c r="Z199" s="134">
        <f t="shared" ref="Z199:Z262" si="23">P199-X199</f>
        <v>-438328.07749892026</v>
      </c>
      <c r="AA199" s="134">
        <f t="shared" si="22"/>
        <v>-57.651989674986226</v>
      </c>
    </row>
    <row r="200" spans="1:27" s="119" customFormat="1" ht="15" x14ac:dyDescent="0.2">
      <c r="A200" s="118">
        <v>616</v>
      </c>
      <c r="B200" s="118" t="s">
        <v>200</v>
      </c>
      <c r="C200" s="118">
        <v>34</v>
      </c>
      <c r="D200" s="118">
        <v>1807</v>
      </c>
      <c r="E200" s="118">
        <v>5283979.4820102574</v>
      </c>
      <c r="F200" s="118">
        <v>2871968.635320181</v>
      </c>
      <c r="G200" s="118">
        <v>459247</v>
      </c>
      <c r="H200" s="118">
        <v>238573.79198064067</v>
      </c>
      <c r="I200" s="118">
        <v>1261740.1256710445</v>
      </c>
      <c r="J200" s="118">
        <v>387633.96273964457</v>
      </c>
      <c r="K200" s="118">
        <v>-198501.7088281973</v>
      </c>
      <c r="L200" s="118">
        <v>-488692</v>
      </c>
      <c r="M200" s="118">
        <v>70519.210000000006</v>
      </c>
      <c r="N200" s="118">
        <v>17700.766901562158</v>
      </c>
      <c r="O200" s="118">
        <v>-67077.211184860789</v>
      </c>
      <c r="P200" s="136">
        <f t="shared" si="20"/>
        <v>-730866.90941024292</v>
      </c>
      <c r="Q200" s="136">
        <f t="shared" ref="Q200:Q263" si="24">P200/D200</f>
        <v>-404.46425534601156</v>
      </c>
      <c r="R200" s="118">
        <v>12684138.587285999</v>
      </c>
      <c r="S200" s="118">
        <v>6744972.1600000001</v>
      </c>
      <c r="T200" s="118">
        <v>358566.91689233831</v>
      </c>
      <c r="U200" s="118">
        <v>3346730.7121598348</v>
      </c>
      <c r="V200" s="118">
        <v>1292811.6487046531</v>
      </c>
      <c r="W200" s="118">
        <v>41074.210000000006</v>
      </c>
      <c r="X200" s="160">
        <f t="shared" ref="X200:X263" si="25">S200+T200+U200+V200+W200-R200</f>
        <v>-899982.93952917121</v>
      </c>
      <c r="Y200" s="160">
        <f t="shared" si="21"/>
        <v>-498.05364666805269</v>
      </c>
      <c r="Z200" s="134">
        <f t="shared" si="23"/>
        <v>169116.03011892829</v>
      </c>
      <c r="AA200" s="134">
        <f t="shared" si="22"/>
        <v>93.589391322041109</v>
      </c>
    </row>
    <row r="201" spans="1:27" s="119" customFormat="1" ht="15" x14ac:dyDescent="0.2">
      <c r="A201" s="118">
        <v>619</v>
      </c>
      <c r="B201" s="118" t="s">
        <v>201</v>
      </c>
      <c r="C201" s="118">
        <v>6</v>
      </c>
      <c r="D201" s="118">
        <v>2675</v>
      </c>
      <c r="E201" s="118">
        <v>7389891.5995344538</v>
      </c>
      <c r="F201" s="118">
        <v>3614545.5087129241</v>
      </c>
      <c r="G201" s="118">
        <v>672800</v>
      </c>
      <c r="H201" s="118">
        <v>520102.55786088872</v>
      </c>
      <c r="I201" s="118">
        <v>1788675.7777692212</v>
      </c>
      <c r="J201" s="118">
        <v>658726.99352228525</v>
      </c>
      <c r="K201" s="118">
        <v>781183.26203018706</v>
      </c>
      <c r="L201" s="118">
        <v>-4288</v>
      </c>
      <c r="M201" s="118">
        <v>-14808.27</v>
      </c>
      <c r="N201" s="118">
        <v>21388.169402587555</v>
      </c>
      <c r="O201" s="118">
        <v>-99298.029839237744</v>
      </c>
      <c r="P201" s="136">
        <f t="shared" ref="P201:P264" si="26">SUM(F201:O201)-E201</f>
        <v>549136.36992440186</v>
      </c>
      <c r="Q201" s="136">
        <f t="shared" si="24"/>
        <v>205.28462427080444</v>
      </c>
      <c r="R201" s="118">
        <v>20659233.59742</v>
      </c>
      <c r="S201" s="118">
        <v>8177766.5199999996</v>
      </c>
      <c r="T201" s="118">
        <v>781694.46232893714</v>
      </c>
      <c r="U201" s="118">
        <v>9827827.095813239</v>
      </c>
      <c r="V201" s="118">
        <v>2196943.5405581091</v>
      </c>
      <c r="W201" s="118">
        <v>653703.73</v>
      </c>
      <c r="X201" s="160">
        <f t="shared" si="25"/>
        <v>978701.75128028169</v>
      </c>
      <c r="Y201" s="160">
        <f t="shared" si="21"/>
        <v>365.86981356272213</v>
      </c>
      <c r="Z201" s="134">
        <f t="shared" si="23"/>
        <v>-429565.38135587983</v>
      </c>
      <c r="AA201" s="134">
        <f t="shared" si="22"/>
        <v>-160.58518929191769</v>
      </c>
    </row>
    <row r="202" spans="1:27" s="119" customFormat="1" ht="15" x14ac:dyDescent="0.2">
      <c r="A202" s="118">
        <v>620</v>
      </c>
      <c r="B202" s="118" t="s">
        <v>202</v>
      </c>
      <c r="C202" s="118">
        <v>18</v>
      </c>
      <c r="D202" s="118">
        <v>2380</v>
      </c>
      <c r="E202" s="118">
        <v>7712927.2868949436</v>
      </c>
      <c r="F202" s="118">
        <v>2876298.2320668115</v>
      </c>
      <c r="G202" s="118">
        <v>830159</v>
      </c>
      <c r="H202" s="118">
        <v>1185301.0926685845</v>
      </c>
      <c r="I202" s="118">
        <v>2544926.3522515027</v>
      </c>
      <c r="J202" s="118">
        <v>562606.00813870993</v>
      </c>
      <c r="K202" s="118">
        <v>262292.54168189899</v>
      </c>
      <c r="L202" s="118">
        <v>-88920</v>
      </c>
      <c r="M202" s="118">
        <v>-73117.08</v>
      </c>
      <c r="N202" s="118">
        <v>19213.467145943188</v>
      </c>
      <c r="O202" s="118">
        <v>-88347.405987807797</v>
      </c>
      <c r="P202" s="136">
        <f t="shared" si="26"/>
        <v>317484.92107069865</v>
      </c>
      <c r="Q202" s="136">
        <f t="shared" si="24"/>
        <v>133.39702565995742</v>
      </c>
      <c r="R202" s="118">
        <v>23867888.280000001</v>
      </c>
      <c r="S202" s="118">
        <v>6614374.8399999999</v>
      </c>
      <c r="T202" s="118">
        <v>1781460.9823651726</v>
      </c>
      <c r="U202" s="118">
        <v>13602709.931815695</v>
      </c>
      <c r="V202" s="118">
        <v>1876367.064981536</v>
      </c>
      <c r="W202" s="118">
        <v>668121.92000000004</v>
      </c>
      <c r="X202" s="160">
        <f t="shared" si="25"/>
        <v>675146.4591624029</v>
      </c>
      <c r="Y202" s="160">
        <f t="shared" si="21"/>
        <v>283.67498284134575</v>
      </c>
      <c r="Z202" s="134">
        <f t="shared" si="23"/>
        <v>-357661.53809170425</v>
      </c>
      <c r="AA202" s="134">
        <f t="shared" si="22"/>
        <v>-150.27795718138833</v>
      </c>
    </row>
    <row r="203" spans="1:27" s="119" customFormat="1" ht="15" x14ac:dyDescent="0.2">
      <c r="A203" s="118">
        <v>623</v>
      </c>
      <c r="B203" s="118" t="s">
        <v>203</v>
      </c>
      <c r="C203" s="118">
        <v>10</v>
      </c>
      <c r="D203" s="118">
        <v>2107</v>
      </c>
      <c r="E203" s="118">
        <v>6725434.0023274925</v>
      </c>
      <c r="F203" s="118">
        <v>2506901.8046686705</v>
      </c>
      <c r="G203" s="118">
        <v>1827593</v>
      </c>
      <c r="H203" s="118">
        <v>1199783.3073437966</v>
      </c>
      <c r="I203" s="118">
        <v>900516.79975161341</v>
      </c>
      <c r="J203" s="118">
        <v>472954.4286206176</v>
      </c>
      <c r="K203" s="118">
        <v>485220.36039365036</v>
      </c>
      <c r="L203" s="118">
        <v>-468164</v>
      </c>
      <c r="M203" s="118">
        <v>63244.94</v>
      </c>
      <c r="N203" s="118">
        <v>22182.696022140142</v>
      </c>
      <c r="O203" s="118">
        <v>-78213.438830382787</v>
      </c>
      <c r="P203" s="136">
        <f t="shared" si="26"/>
        <v>206585.89564261306</v>
      </c>
      <c r="Q203" s="136">
        <f t="shared" si="24"/>
        <v>98.047411315905578</v>
      </c>
      <c r="R203" s="118">
        <v>18665971.740000002</v>
      </c>
      <c r="S203" s="118">
        <v>6907502.5999999996</v>
      </c>
      <c r="T203" s="118">
        <v>1803227.3304036721</v>
      </c>
      <c r="U203" s="118">
        <v>7280130.864265196</v>
      </c>
      <c r="V203" s="118">
        <v>1577366.9322103851</v>
      </c>
      <c r="W203" s="118">
        <v>1422673.94</v>
      </c>
      <c r="X203" s="160">
        <f t="shared" si="25"/>
        <v>324929.92687925324</v>
      </c>
      <c r="Y203" s="160">
        <f t="shared" si="21"/>
        <v>154.2144883147856</v>
      </c>
      <c r="Z203" s="134">
        <f t="shared" si="23"/>
        <v>-118344.03123664018</v>
      </c>
      <c r="AA203" s="134">
        <f t="shared" si="22"/>
        <v>-56.167076998880006</v>
      </c>
    </row>
    <row r="204" spans="1:27" s="119" customFormat="1" ht="15" x14ac:dyDescent="0.2">
      <c r="A204" s="118">
        <v>624</v>
      </c>
      <c r="B204" s="118" t="s">
        <v>204</v>
      </c>
      <c r="C204" s="118">
        <v>8</v>
      </c>
      <c r="D204" s="118">
        <v>5117</v>
      </c>
      <c r="E204" s="118">
        <v>14006352.471005764</v>
      </c>
      <c r="F204" s="118">
        <v>8100224.6969922595</v>
      </c>
      <c r="G204" s="118">
        <v>2133917</v>
      </c>
      <c r="H204" s="118">
        <v>751896.84711876698</v>
      </c>
      <c r="I204" s="118">
        <v>2806464.1974992631</v>
      </c>
      <c r="J204" s="118">
        <v>734489.65680850088</v>
      </c>
      <c r="K204" s="118">
        <v>739034.41291877604</v>
      </c>
      <c r="L204" s="118">
        <v>-842338</v>
      </c>
      <c r="M204" s="118">
        <v>-44362.31</v>
      </c>
      <c r="N204" s="118">
        <v>56228.814645380182</v>
      </c>
      <c r="O204" s="118">
        <v>-189946.92287378677</v>
      </c>
      <c r="P204" s="136">
        <f t="shared" si="26"/>
        <v>239255.92210339382</v>
      </c>
      <c r="Q204" s="136">
        <f t="shared" si="24"/>
        <v>46.757069005939776</v>
      </c>
      <c r="R204" s="118">
        <v>33059650.07</v>
      </c>
      <c r="S204" s="118">
        <v>20406328.309999999</v>
      </c>
      <c r="T204" s="118">
        <v>1130072.3807784312</v>
      </c>
      <c r="U204" s="118">
        <v>8956432.4041040689</v>
      </c>
      <c r="V204" s="118">
        <v>2449622.2608153801</v>
      </c>
      <c r="W204" s="118">
        <v>1247216.69</v>
      </c>
      <c r="X204" s="160">
        <f t="shared" si="25"/>
        <v>1130021.975697875</v>
      </c>
      <c r="Y204" s="160">
        <f t="shared" si="21"/>
        <v>220.83681369901799</v>
      </c>
      <c r="Z204" s="134">
        <f t="shared" si="23"/>
        <v>-890766.0535944812</v>
      </c>
      <c r="AA204" s="134">
        <f t="shared" si="22"/>
        <v>-174.0797446930782</v>
      </c>
    </row>
    <row r="205" spans="1:27" s="119" customFormat="1" ht="15" x14ac:dyDescent="0.2">
      <c r="A205" s="118">
        <v>625</v>
      </c>
      <c r="B205" s="118" t="s">
        <v>205</v>
      </c>
      <c r="C205" s="118">
        <v>17</v>
      </c>
      <c r="D205" s="118">
        <v>2991</v>
      </c>
      <c r="E205" s="118">
        <v>12098929.030065615</v>
      </c>
      <c r="F205" s="118">
        <v>4315801.4012302067</v>
      </c>
      <c r="G205" s="118">
        <v>3429742</v>
      </c>
      <c r="H205" s="118">
        <v>491530.24038688006</v>
      </c>
      <c r="I205" s="118">
        <v>2614016.5605597245</v>
      </c>
      <c r="J205" s="118">
        <v>548243.64284184529</v>
      </c>
      <c r="K205" s="118">
        <v>864023.99752423679</v>
      </c>
      <c r="L205" s="118">
        <v>418116</v>
      </c>
      <c r="M205" s="118">
        <v>-688519.24</v>
      </c>
      <c r="N205" s="118">
        <v>29557.843156639934</v>
      </c>
      <c r="O205" s="118">
        <v>-111028.18962585424</v>
      </c>
      <c r="P205" s="136">
        <f t="shared" si="26"/>
        <v>-187444.77399193496</v>
      </c>
      <c r="Q205" s="136">
        <f t="shared" si="24"/>
        <v>-62.669600131038102</v>
      </c>
      <c r="R205" s="118">
        <v>25348884.31408</v>
      </c>
      <c r="S205" s="118">
        <v>10736335.08</v>
      </c>
      <c r="T205" s="118">
        <v>738751.09168768616</v>
      </c>
      <c r="U205" s="118">
        <v>9267343.8912009094</v>
      </c>
      <c r="V205" s="118">
        <v>1828466.6358563174</v>
      </c>
      <c r="W205" s="118">
        <v>3159338.76</v>
      </c>
      <c r="X205" s="160">
        <f t="shared" si="25"/>
        <v>381351.14466491342</v>
      </c>
      <c r="Y205" s="160">
        <f t="shared" si="21"/>
        <v>127.49954686222448</v>
      </c>
      <c r="Z205" s="134">
        <f t="shared" si="23"/>
        <v>-568795.91865684837</v>
      </c>
      <c r="AA205" s="134">
        <f t="shared" si="22"/>
        <v>-190.16914699326259</v>
      </c>
    </row>
    <row r="206" spans="1:27" s="119" customFormat="1" ht="15" x14ac:dyDescent="0.2">
      <c r="A206" s="118">
        <v>626</v>
      </c>
      <c r="B206" s="118" t="s">
        <v>206</v>
      </c>
      <c r="C206" s="118">
        <v>17</v>
      </c>
      <c r="D206" s="118">
        <v>4835</v>
      </c>
      <c r="E206" s="118">
        <v>13722638.376707826</v>
      </c>
      <c r="F206" s="118">
        <v>6744863.2511101551</v>
      </c>
      <c r="G206" s="118">
        <v>1332891</v>
      </c>
      <c r="H206" s="118">
        <v>2008923.0874291861</v>
      </c>
      <c r="I206" s="118">
        <v>2018060.2954021734</v>
      </c>
      <c r="J206" s="118">
        <v>961535.92089417158</v>
      </c>
      <c r="K206" s="118">
        <v>-816284.25627247035</v>
      </c>
      <c r="L206" s="118">
        <v>-248029</v>
      </c>
      <c r="M206" s="118">
        <v>-385449.88</v>
      </c>
      <c r="N206" s="118">
        <v>44003.012625492789</v>
      </c>
      <c r="O206" s="118">
        <v>-179478.86888699609</v>
      </c>
      <c r="P206" s="136">
        <f t="shared" si="26"/>
        <v>-2241603.8144061137</v>
      </c>
      <c r="Q206" s="136">
        <f t="shared" si="24"/>
        <v>-463.62023048730379</v>
      </c>
      <c r="R206" s="118">
        <v>43176646.870879993</v>
      </c>
      <c r="S206" s="118">
        <v>15660801.550000001</v>
      </c>
      <c r="T206" s="118">
        <v>3019327.6957508586</v>
      </c>
      <c r="U206" s="118">
        <v>17635492.619427808</v>
      </c>
      <c r="V206" s="118">
        <v>3206852.2334686713</v>
      </c>
      <c r="W206" s="118">
        <v>699412.12</v>
      </c>
      <c r="X206" s="160">
        <f t="shared" si="25"/>
        <v>-2954760.6522326544</v>
      </c>
      <c r="Y206" s="160">
        <f t="shared" si="21"/>
        <v>-611.11905940696056</v>
      </c>
      <c r="Z206" s="134">
        <f t="shared" si="23"/>
        <v>713156.83782654069</v>
      </c>
      <c r="AA206" s="134">
        <f t="shared" si="22"/>
        <v>147.4988289196568</v>
      </c>
    </row>
    <row r="207" spans="1:27" s="119" customFormat="1" ht="15" x14ac:dyDescent="0.2">
      <c r="A207" s="118">
        <v>630</v>
      </c>
      <c r="B207" s="118" t="s">
        <v>207</v>
      </c>
      <c r="C207" s="118">
        <v>17</v>
      </c>
      <c r="D207" s="118">
        <v>1635</v>
      </c>
      <c r="E207" s="118">
        <v>4940260.1900733756</v>
      </c>
      <c r="F207" s="118">
        <v>1737265.9773270993</v>
      </c>
      <c r="G207" s="118">
        <v>1351039</v>
      </c>
      <c r="H207" s="118">
        <v>595065.41899466817</v>
      </c>
      <c r="I207" s="118">
        <v>2874058.1599629903</v>
      </c>
      <c r="J207" s="118">
        <v>287449.54471563874</v>
      </c>
      <c r="K207" s="118">
        <v>-218860.06854382914</v>
      </c>
      <c r="L207" s="118">
        <v>-86061</v>
      </c>
      <c r="M207" s="118">
        <v>-54111.02</v>
      </c>
      <c r="N207" s="118">
        <v>13640.48706012127</v>
      </c>
      <c r="O207" s="118">
        <v>-60692.440668094852</v>
      </c>
      <c r="P207" s="136">
        <f t="shared" si="26"/>
        <v>1498533.8687752187</v>
      </c>
      <c r="Q207" s="136">
        <f t="shared" si="24"/>
        <v>916.53447631511847</v>
      </c>
      <c r="R207" s="118">
        <v>12449597.152719999</v>
      </c>
      <c r="S207" s="118">
        <v>4515036.83</v>
      </c>
      <c r="T207" s="118">
        <v>894360.06482589187</v>
      </c>
      <c r="U207" s="118">
        <v>5983532.2294161031</v>
      </c>
      <c r="V207" s="118">
        <v>958683.07615972531</v>
      </c>
      <c r="W207" s="118">
        <v>1210866.98</v>
      </c>
      <c r="X207" s="160">
        <f t="shared" si="25"/>
        <v>1112882.0276817214</v>
      </c>
      <c r="Y207" s="160">
        <f t="shared" si="21"/>
        <v>680.6617906310222</v>
      </c>
      <c r="Z207" s="134">
        <f t="shared" si="23"/>
        <v>385651.84109349735</v>
      </c>
      <c r="AA207" s="134">
        <f t="shared" si="22"/>
        <v>235.87268568409624</v>
      </c>
    </row>
    <row r="208" spans="1:27" s="119" customFormat="1" ht="15" x14ac:dyDescent="0.2">
      <c r="A208" s="118">
        <v>631</v>
      </c>
      <c r="B208" s="118" t="s">
        <v>208</v>
      </c>
      <c r="C208" s="118">
        <v>2</v>
      </c>
      <c r="D208" s="118">
        <v>1963</v>
      </c>
      <c r="E208" s="118">
        <v>6004679.1123333285</v>
      </c>
      <c r="F208" s="118">
        <v>3280356.9874917553</v>
      </c>
      <c r="G208" s="118">
        <v>794062</v>
      </c>
      <c r="H208" s="118">
        <v>345868.41971758736</v>
      </c>
      <c r="I208" s="118">
        <v>903193.68862906424</v>
      </c>
      <c r="J208" s="118">
        <v>351250.3570551665</v>
      </c>
      <c r="K208" s="118">
        <v>158114.92375527316</v>
      </c>
      <c r="L208" s="118">
        <v>-524950</v>
      </c>
      <c r="M208" s="118">
        <v>31599.5</v>
      </c>
      <c r="N208" s="118">
        <v>19999.621055950152</v>
      </c>
      <c r="O208" s="118">
        <v>-72868.049560532221</v>
      </c>
      <c r="P208" s="136">
        <f t="shared" si="26"/>
        <v>-718051.66418906301</v>
      </c>
      <c r="Q208" s="136">
        <f t="shared" si="24"/>
        <v>-365.79300264343505</v>
      </c>
      <c r="R208" s="118">
        <v>13715330.415650001</v>
      </c>
      <c r="S208" s="118">
        <v>7617978.0899999999</v>
      </c>
      <c r="T208" s="118">
        <v>519826.97438572801</v>
      </c>
      <c r="U208" s="118">
        <v>3661713.9046543427</v>
      </c>
      <c r="V208" s="118">
        <v>1171467.4070434477</v>
      </c>
      <c r="W208" s="118">
        <v>300711.5</v>
      </c>
      <c r="X208" s="160">
        <f t="shared" si="25"/>
        <v>-443632.53956648335</v>
      </c>
      <c r="Y208" s="160">
        <f t="shared" si="21"/>
        <v>-225.99721832220243</v>
      </c>
      <c r="Z208" s="134">
        <f t="shared" si="23"/>
        <v>-274419.12462257966</v>
      </c>
      <c r="AA208" s="134">
        <f t="shared" si="22"/>
        <v>-139.79578432123265</v>
      </c>
    </row>
    <row r="209" spans="1:27" s="119" customFormat="1" ht="15" x14ac:dyDescent="0.2">
      <c r="A209" s="118">
        <v>635</v>
      </c>
      <c r="B209" s="118" t="s">
        <v>209</v>
      </c>
      <c r="C209" s="118">
        <v>6</v>
      </c>
      <c r="D209" s="118">
        <v>6347</v>
      </c>
      <c r="E209" s="118">
        <v>16491449.299914729</v>
      </c>
      <c r="F209" s="118">
        <v>9402159.7931248639</v>
      </c>
      <c r="G209" s="118">
        <v>2452688</v>
      </c>
      <c r="H209" s="118">
        <v>1186610.6527186516</v>
      </c>
      <c r="I209" s="118">
        <v>3421955.8939053928</v>
      </c>
      <c r="J209" s="118">
        <v>1268554.2008295483</v>
      </c>
      <c r="K209" s="118">
        <v>-62849.92071471081</v>
      </c>
      <c r="L209" s="118">
        <v>-647860</v>
      </c>
      <c r="M209" s="118">
        <v>76766.53</v>
      </c>
      <c r="N209" s="118">
        <v>58569.414274984934</v>
      </c>
      <c r="O209" s="118">
        <v>-235605.45622042692</v>
      </c>
      <c r="P209" s="136">
        <f t="shared" si="26"/>
        <v>429539.80800357461</v>
      </c>
      <c r="Q209" s="136">
        <f t="shared" si="24"/>
        <v>67.676037183484269</v>
      </c>
      <c r="R209" s="118">
        <v>44770750.039999999</v>
      </c>
      <c r="S209" s="118">
        <v>22017619.68</v>
      </c>
      <c r="T209" s="118">
        <v>1783430.00036147</v>
      </c>
      <c r="U209" s="118">
        <v>15153399.123515483</v>
      </c>
      <c r="V209" s="118">
        <v>4230799.6860099016</v>
      </c>
      <c r="W209" s="118">
        <v>1881594.53</v>
      </c>
      <c r="X209" s="160">
        <f t="shared" si="25"/>
        <v>296092.9798868522</v>
      </c>
      <c r="Y209" s="160">
        <f t="shared" si="21"/>
        <v>46.650855504467025</v>
      </c>
      <c r="Z209" s="134">
        <f t="shared" si="23"/>
        <v>133446.8281167224</v>
      </c>
      <c r="AA209" s="134">
        <f t="shared" si="22"/>
        <v>21.025181679017237</v>
      </c>
    </row>
    <row r="210" spans="1:27" s="119" customFormat="1" ht="15" x14ac:dyDescent="0.2">
      <c r="A210" s="118">
        <v>636</v>
      </c>
      <c r="B210" s="118" t="s">
        <v>210</v>
      </c>
      <c r="C210" s="118">
        <v>2</v>
      </c>
      <c r="D210" s="118">
        <v>8154</v>
      </c>
      <c r="E210" s="118">
        <v>23765916.338441461</v>
      </c>
      <c r="F210" s="118">
        <v>11054721.342029903</v>
      </c>
      <c r="G210" s="118">
        <v>2197413</v>
      </c>
      <c r="H210" s="118">
        <v>1850367.3032204653</v>
      </c>
      <c r="I210" s="118">
        <v>6538613.4490104187</v>
      </c>
      <c r="J210" s="118">
        <v>1633479.4778134371</v>
      </c>
      <c r="K210" s="118">
        <v>759544.08033126639</v>
      </c>
      <c r="L210" s="118">
        <v>-740748</v>
      </c>
      <c r="M210" s="118">
        <v>51229.279999999999</v>
      </c>
      <c r="N210" s="118">
        <v>70396.815037324021</v>
      </c>
      <c r="O210" s="118">
        <v>-302682.66740528768</v>
      </c>
      <c r="P210" s="136">
        <f t="shared" si="26"/>
        <v>-653582.25840393081</v>
      </c>
      <c r="Q210" s="136">
        <f t="shared" si="24"/>
        <v>-80.154802355154629</v>
      </c>
      <c r="R210" s="118">
        <v>54670566.986740001</v>
      </c>
      <c r="S210" s="118">
        <v>26004402.57</v>
      </c>
      <c r="T210" s="118">
        <v>2781028.895941427</v>
      </c>
      <c r="U210" s="118">
        <v>18606913.272692434</v>
      </c>
      <c r="V210" s="118">
        <v>5447874.7989777904</v>
      </c>
      <c r="W210" s="118">
        <v>1507894.28</v>
      </c>
      <c r="X210" s="160">
        <f t="shared" si="25"/>
        <v>-322453.16912834346</v>
      </c>
      <c r="Y210" s="160">
        <f t="shared" si="21"/>
        <v>-39.545397244094119</v>
      </c>
      <c r="Z210" s="134">
        <f t="shared" si="23"/>
        <v>-331129.08927558735</v>
      </c>
      <c r="AA210" s="134">
        <f t="shared" si="22"/>
        <v>-40.609405111060504</v>
      </c>
    </row>
    <row r="211" spans="1:27" s="119" customFormat="1" ht="15" x14ac:dyDescent="0.2">
      <c r="A211" s="118">
        <v>638</v>
      </c>
      <c r="B211" s="118" t="s">
        <v>211</v>
      </c>
      <c r="C211" s="118">
        <v>34</v>
      </c>
      <c r="D211" s="118">
        <v>51232</v>
      </c>
      <c r="E211" s="118">
        <v>161535760.5236479</v>
      </c>
      <c r="F211" s="118">
        <v>80871351.585591823</v>
      </c>
      <c r="G211" s="118">
        <v>17800833</v>
      </c>
      <c r="H211" s="118">
        <v>43595563.18339444</v>
      </c>
      <c r="I211" s="118">
        <v>22907271.226155683</v>
      </c>
      <c r="J211" s="118">
        <v>7169124.3958935365</v>
      </c>
      <c r="K211" s="118">
        <v>14888208.9287055</v>
      </c>
      <c r="L211" s="118">
        <v>-1114354</v>
      </c>
      <c r="M211" s="118">
        <v>3302215.88</v>
      </c>
      <c r="N211" s="118">
        <v>722493.2005707986</v>
      </c>
      <c r="O211" s="118">
        <v>-1901770.7157846089</v>
      </c>
      <c r="P211" s="136">
        <f t="shared" si="26"/>
        <v>26705176.160879254</v>
      </c>
      <c r="Q211" s="136">
        <f t="shared" si="24"/>
        <v>521.25968458930458</v>
      </c>
      <c r="R211" s="118">
        <v>342690380.20000005</v>
      </c>
      <c r="S211" s="118">
        <v>221926969.28999999</v>
      </c>
      <c r="T211" s="118">
        <v>65522314.846114986</v>
      </c>
      <c r="U211" s="118">
        <v>44438621.729523391</v>
      </c>
      <c r="V211" s="118">
        <v>23909998.660898998</v>
      </c>
      <c r="W211" s="118">
        <v>19988694.879999999</v>
      </c>
      <c r="X211" s="160">
        <f t="shared" si="25"/>
        <v>33096219.206537306</v>
      </c>
      <c r="Y211" s="160">
        <f t="shared" si="21"/>
        <v>646.00677714196809</v>
      </c>
      <c r="Z211" s="134">
        <f t="shared" si="23"/>
        <v>-6391043.045658052</v>
      </c>
      <c r="AA211" s="134">
        <f t="shared" si="22"/>
        <v>-124.74709255266342</v>
      </c>
    </row>
    <row r="212" spans="1:27" s="119" customFormat="1" ht="15" x14ac:dyDescent="0.2">
      <c r="A212" s="118">
        <v>678</v>
      </c>
      <c r="B212" s="118" t="s">
        <v>212</v>
      </c>
      <c r="C212" s="118">
        <v>17</v>
      </c>
      <c r="D212" s="118">
        <v>24073</v>
      </c>
      <c r="E212" s="118">
        <v>78403136.800697833</v>
      </c>
      <c r="F212" s="118">
        <v>37940369.652657486</v>
      </c>
      <c r="G212" s="118">
        <v>7200009</v>
      </c>
      <c r="H212" s="118">
        <v>3474807.5926891952</v>
      </c>
      <c r="I212" s="118">
        <v>18112925.79123874</v>
      </c>
      <c r="J212" s="118">
        <v>3451840.8040390126</v>
      </c>
      <c r="K212" s="118">
        <v>1572571.6248936702</v>
      </c>
      <c r="L212" s="118">
        <v>-918198</v>
      </c>
      <c r="M212" s="118">
        <v>-171406.46</v>
      </c>
      <c r="N212" s="118">
        <v>249256.04490490528</v>
      </c>
      <c r="O212" s="118">
        <v>-893608.02703550295</v>
      </c>
      <c r="P212" s="136">
        <f t="shared" si="26"/>
        <v>-8384568.7773103267</v>
      </c>
      <c r="Q212" s="136">
        <f t="shared" si="24"/>
        <v>-348.29762710548442</v>
      </c>
      <c r="R212" s="118">
        <v>182326328.21331999</v>
      </c>
      <c r="S212" s="118">
        <v>92420664.439999998</v>
      </c>
      <c r="T212" s="118">
        <v>5222503.2495280784</v>
      </c>
      <c r="U212" s="118">
        <v>59606560.031473629</v>
      </c>
      <c r="V212" s="118">
        <v>11512355.546443632</v>
      </c>
      <c r="W212" s="118">
        <v>6110404.54</v>
      </c>
      <c r="X212" s="160">
        <f t="shared" si="25"/>
        <v>-7453840.4058746397</v>
      </c>
      <c r="Y212" s="160">
        <f t="shared" si="21"/>
        <v>-309.63487749240392</v>
      </c>
      <c r="Z212" s="134">
        <f t="shared" si="23"/>
        <v>-930728.37143568695</v>
      </c>
      <c r="AA212" s="134">
        <f t="shared" si="22"/>
        <v>-38.6627496130805</v>
      </c>
    </row>
    <row r="213" spans="1:27" s="119" customFormat="1" ht="15" x14ac:dyDescent="0.2">
      <c r="A213" s="118">
        <v>680</v>
      </c>
      <c r="B213" s="118" t="s">
        <v>213</v>
      </c>
      <c r="C213" s="118">
        <v>2</v>
      </c>
      <c r="D213" s="118">
        <v>24942</v>
      </c>
      <c r="E213" s="118">
        <v>60042664.60466446</v>
      </c>
      <c r="F213" s="118">
        <v>38930694.615489975</v>
      </c>
      <c r="G213" s="118">
        <v>7857948</v>
      </c>
      <c r="H213" s="118">
        <v>5948381.9934396846</v>
      </c>
      <c r="I213" s="118">
        <v>8234468.2518968331</v>
      </c>
      <c r="J213" s="118">
        <v>3367540.9222764401</v>
      </c>
      <c r="K213" s="118">
        <v>934661.72621581086</v>
      </c>
      <c r="L213" s="118">
        <v>-947375</v>
      </c>
      <c r="M213" s="118">
        <v>24491.279999999999</v>
      </c>
      <c r="N213" s="118">
        <v>289840.20502501895</v>
      </c>
      <c r="O213" s="118">
        <v>-925865.96644869831</v>
      </c>
      <c r="P213" s="136">
        <f t="shared" si="26"/>
        <v>3672121.4232305959</v>
      </c>
      <c r="Q213" s="136">
        <f t="shared" si="24"/>
        <v>147.22642222879463</v>
      </c>
      <c r="R213" s="118">
        <v>152773385.70366001</v>
      </c>
      <c r="S213" s="118">
        <v>101321978.42</v>
      </c>
      <c r="T213" s="118">
        <v>8940195.6568523757</v>
      </c>
      <c r="U213" s="118">
        <v>29194036.523133885</v>
      </c>
      <c r="V213" s="118">
        <v>11231204.048889538</v>
      </c>
      <c r="W213" s="118">
        <v>6935064.2800000003</v>
      </c>
      <c r="X213" s="160">
        <f t="shared" si="25"/>
        <v>4849093.2252157927</v>
      </c>
      <c r="Y213" s="160">
        <f t="shared" si="21"/>
        <v>194.41477127799666</v>
      </c>
      <c r="Z213" s="134">
        <f t="shared" si="23"/>
        <v>-1176971.8019851968</v>
      </c>
      <c r="AA213" s="134">
        <f t="shared" si="22"/>
        <v>-47.188349049202017</v>
      </c>
    </row>
    <row r="214" spans="1:27" s="119" customFormat="1" ht="15" x14ac:dyDescent="0.2">
      <c r="A214" s="118">
        <v>681</v>
      </c>
      <c r="B214" s="118" t="s">
        <v>214</v>
      </c>
      <c r="C214" s="118">
        <v>10</v>
      </c>
      <c r="D214" s="118">
        <v>3308</v>
      </c>
      <c r="E214" s="118">
        <v>8964248.0771554485</v>
      </c>
      <c r="F214" s="118">
        <v>4470723.4692895748</v>
      </c>
      <c r="G214" s="118">
        <v>1419212</v>
      </c>
      <c r="H214" s="118">
        <v>1155458.822404753</v>
      </c>
      <c r="I214" s="118">
        <v>1217432.0304303507</v>
      </c>
      <c r="J214" s="118">
        <v>779128.71748113306</v>
      </c>
      <c r="K214" s="118">
        <v>352595.41987624863</v>
      </c>
      <c r="L214" s="118">
        <v>-98930</v>
      </c>
      <c r="M214" s="118">
        <v>298900.09000000003</v>
      </c>
      <c r="N214" s="118">
        <v>27320.080335885639</v>
      </c>
      <c r="O214" s="118">
        <v>-122795.47017128915</v>
      </c>
      <c r="P214" s="136">
        <f t="shared" si="26"/>
        <v>534797.08249120787</v>
      </c>
      <c r="Q214" s="136">
        <f t="shared" si="24"/>
        <v>161.6678000275719</v>
      </c>
      <c r="R214" s="118">
        <v>25077874.780000001</v>
      </c>
      <c r="S214" s="118">
        <v>10052524.710000001</v>
      </c>
      <c r="T214" s="118">
        <v>1736610.2861974819</v>
      </c>
      <c r="U214" s="118">
        <v>9951794.0629679505</v>
      </c>
      <c r="V214" s="118">
        <v>2598499.5604641046</v>
      </c>
      <c r="W214" s="118">
        <v>1619182.09</v>
      </c>
      <c r="X214" s="160">
        <f t="shared" si="25"/>
        <v>880735.92962953821</v>
      </c>
      <c r="Y214" s="160">
        <f t="shared" si="21"/>
        <v>266.24423507543474</v>
      </c>
      <c r="Z214" s="134">
        <f t="shared" si="23"/>
        <v>-345938.84713833034</v>
      </c>
      <c r="AA214" s="134">
        <f t="shared" si="22"/>
        <v>-104.57643504786286</v>
      </c>
    </row>
    <row r="215" spans="1:27" s="119" customFormat="1" ht="15" x14ac:dyDescent="0.2">
      <c r="A215" s="118">
        <v>683</v>
      </c>
      <c r="B215" s="118" t="s">
        <v>215</v>
      </c>
      <c r="C215" s="118">
        <v>19</v>
      </c>
      <c r="D215" s="118">
        <v>3618</v>
      </c>
      <c r="E215" s="118">
        <v>12756532.068775803</v>
      </c>
      <c r="F215" s="118">
        <v>3279736.3974820855</v>
      </c>
      <c r="G215" s="118">
        <v>1078121</v>
      </c>
      <c r="H215" s="118">
        <v>654427.88048334734</v>
      </c>
      <c r="I215" s="118">
        <v>7378778.1668159049</v>
      </c>
      <c r="J215" s="118">
        <v>755271.164952836</v>
      </c>
      <c r="K215" s="118">
        <v>-157028.13277954247</v>
      </c>
      <c r="L215" s="118">
        <v>145318</v>
      </c>
      <c r="M215" s="118">
        <v>196015.52</v>
      </c>
      <c r="N215" s="118">
        <v>25060.132426657743</v>
      </c>
      <c r="O215" s="118">
        <v>-134302.9054049952</v>
      </c>
      <c r="P215" s="136">
        <f t="shared" si="26"/>
        <v>464865.15520049259</v>
      </c>
      <c r="Q215" s="136">
        <f t="shared" si="24"/>
        <v>128.48677589842251</v>
      </c>
      <c r="R215" s="118">
        <v>31796833.400000002</v>
      </c>
      <c r="S215" s="118">
        <v>8603731.0199999996</v>
      </c>
      <c r="T215" s="118">
        <v>983579.55238576047</v>
      </c>
      <c r="U215" s="118">
        <v>18912973.079585597</v>
      </c>
      <c r="V215" s="118">
        <v>2518931.3987886487</v>
      </c>
      <c r="W215" s="118">
        <v>1419454.52</v>
      </c>
      <c r="X215" s="160">
        <f t="shared" si="25"/>
        <v>641836.17076000199</v>
      </c>
      <c r="Y215" s="160">
        <f t="shared" si="21"/>
        <v>177.40082110558373</v>
      </c>
      <c r="Z215" s="134">
        <f t="shared" si="23"/>
        <v>-176971.0155595094</v>
      </c>
      <c r="AA215" s="134">
        <f t="shared" si="22"/>
        <v>-48.914045207161251</v>
      </c>
    </row>
    <row r="216" spans="1:27" s="119" customFormat="1" ht="15" x14ac:dyDescent="0.2">
      <c r="A216" s="118">
        <v>684</v>
      </c>
      <c r="B216" s="118" t="s">
        <v>216</v>
      </c>
      <c r="C216" s="118">
        <v>4</v>
      </c>
      <c r="D216" s="118">
        <v>38667</v>
      </c>
      <c r="E216" s="118">
        <v>102265816.24945912</v>
      </c>
      <c r="F216" s="118">
        <v>63731424.347266279</v>
      </c>
      <c r="G216" s="118">
        <v>9086456</v>
      </c>
      <c r="H216" s="118">
        <v>12027165.850308659</v>
      </c>
      <c r="I216" s="118">
        <v>7212701.1770127909</v>
      </c>
      <c r="J216" s="118">
        <v>6963780.2754166778</v>
      </c>
      <c r="K216" s="118">
        <v>-61208.399525708977</v>
      </c>
      <c r="L216" s="118">
        <v>-1301496</v>
      </c>
      <c r="M216" s="118">
        <v>1800464.45</v>
      </c>
      <c r="N216" s="118">
        <v>467610.23188768345</v>
      </c>
      <c r="O216" s="118">
        <v>-1435348.3812313294</v>
      </c>
      <c r="P216" s="136">
        <f t="shared" si="26"/>
        <v>-3774266.6983240545</v>
      </c>
      <c r="Q216" s="136">
        <f t="shared" si="24"/>
        <v>-97.609504185068772</v>
      </c>
      <c r="R216" s="118">
        <v>261136882.84999999</v>
      </c>
      <c r="S216" s="118">
        <v>163167265.66</v>
      </c>
      <c r="T216" s="118">
        <v>18076363.667571515</v>
      </c>
      <c r="U216" s="118">
        <v>44856086.720121391</v>
      </c>
      <c r="V216" s="118">
        <v>23225148.269903205</v>
      </c>
      <c r="W216" s="118">
        <v>9585424.4499999993</v>
      </c>
      <c r="X216" s="160">
        <f t="shared" si="25"/>
        <v>-2226594.0824038982</v>
      </c>
      <c r="Y216" s="160">
        <f t="shared" si="21"/>
        <v>-57.583833304986115</v>
      </c>
      <c r="Z216" s="134">
        <f t="shared" si="23"/>
        <v>-1547672.6159201562</v>
      </c>
      <c r="AA216" s="134">
        <f t="shared" si="22"/>
        <v>-40.025670880082657</v>
      </c>
    </row>
    <row r="217" spans="1:27" s="119" customFormat="1" ht="15" x14ac:dyDescent="0.2">
      <c r="A217" s="118">
        <v>686</v>
      </c>
      <c r="B217" s="118" t="s">
        <v>217</v>
      </c>
      <c r="C217" s="118">
        <v>11</v>
      </c>
      <c r="D217" s="118">
        <v>2964</v>
      </c>
      <c r="E217" s="118">
        <v>8498337.9378517885</v>
      </c>
      <c r="F217" s="118">
        <v>4291274.9057741174</v>
      </c>
      <c r="G217" s="118">
        <v>1273811</v>
      </c>
      <c r="H217" s="118">
        <v>724955.80866780714</v>
      </c>
      <c r="I217" s="118">
        <v>1936786.6886011979</v>
      </c>
      <c r="J217" s="118">
        <v>655783.63740630914</v>
      </c>
      <c r="K217" s="118">
        <v>-164379.49298614956</v>
      </c>
      <c r="L217" s="118">
        <v>377106</v>
      </c>
      <c r="M217" s="118">
        <v>396193.7</v>
      </c>
      <c r="N217" s="118">
        <v>24556.331230206823</v>
      </c>
      <c r="O217" s="118">
        <v>-110025.92913775727</v>
      </c>
      <c r="P217" s="136">
        <f t="shared" si="26"/>
        <v>907724.71170394123</v>
      </c>
      <c r="Q217" s="136">
        <f t="shared" si="24"/>
        <v>306.24990273412322</v>
      </c>
      <c r="R217" s="118">
        <v>24958123.559999999</v>
      </c>
      <c r="S217" s="118">
        <v>9466147.4199999999</v>
      </c>
      <c r="T217" s="118">
        <v>1089580.4740710065</v>
      </c>
      <c r="U217" s="118">
        <v>10817122.731884804</v>
      </c>
      <c r="V217" s="118">
        <v>2187127.0501605025</v>
      </c>
      <c r="W217" s="118">
        <v>2047110.7</v>
      </c>
      <c r="X217" s="160">
        <f t="shared" si="25"/>
        <v>648964.81611631438</v>
      </c>
      <c r="Y217" s="160">
        <f t="shared" si="21"/>
        <v>218.94899329160404</v>
      </c>
      <c r="Z217" s="134">
        <f t="shared" si="23"/>
        <v>258759.89558762684</v>
      </c>
      <c r="AA217" s="134">
        <f t="shared" si="22"/>
        <v>87.300909442519185</v>
      </c>
    </row>
    <row r="218" spans="1:27" s="119" customFormat="1" ht="15" x14ac:dyDescent="0.2">
      <c r="A218" s="118">
        <v>687</v>
      </c>
      <c r="B218" s="118" t="s">
        <v>218</v>
      </c>
      <c r="C218" s="118">
        <v>11</v>
      </c>
      <c r="D218" s="118">
        <v>1477</v>
      </c>
      <c r="E218" s="118">
        <v>4525900.4465618897</v>
      </c>
      <c r="F218" s="118">
        <v>1721062.9970333611</v>
      </c>
      <c r="G218" s="118">
        <v>468191</v>
      </c>
      <c r="H218" s="118">
        <v>1295992.5830704563</v>
      </c>
      <c r="I218" s="118">
        <v>997583.43700367189</v>
      </c>
      <c r="J218" s="118">
        <v>376465.62666123314</v>
      </c>
      <c r="K218" s="118">
        <v>70071.103784737614</v>
      </c>
      <c r="L218" s="118">
        <v>159381</v>
      </c>
      <c r="M218" s="118">
        <v>377010.97</v>
      </c>
      <c r="N218" s="118">
        <v>12262.058615900976</v>
      </c>
      <c r="O218" s="118">
        <v>-54827.360774786597</v>
      </c>
      <c r="P218" s="136">
        <f t="shared" si="26"/>
        <v>897292.96883268375</v>
      </c>
      <c r="Q218" s="136">
        <f t="shared" si="24"/>
        <v>607.51047314332004</v>
      </c>
      <c r="R218" s="118">
        <v>14273785.16</v>
      </c>
      <c r="S218" s="118">
        <v>3835345.15</v>
      </c>
      <c r="T218" s="118">
        <v>1947825.5505772859</v>
      </c>
      <c r="U218" s="118">
        <v>7009936.7704075286</v>
      </c>
      <c r="V218" s="118">
        <v>1255563.7386485457</v>
      </c>
      <c r="W218" s="118">
        <v>1004582.97</v>
      </c>
      <c r="X218" s="160">
        <f t="shared" si="25"/>
        <v>779469.01963336021</v>
      </c>
      <c r="Y218" s="160">
        <f t="shared" si="21"/>
        <v>527.73799568947879</v>
      </c>
      <c r="Z218" s="134">
        <f t="shared" si="23"/>
        <v>117823.94919932354</v>
      </c>
      <c r="AA218" s="134">
        <f t="shared" si="22"/>
        <v>79.772477453841262</v>
      </c>
    </row>
    <row r="219" spans="1:27" s="119" customFormat="1" ht="15" x14ac:dyDescent="0.2">
      <c r="A219" s="118">
        <v>689</v>
      </c>
      <c r="B219" s="118" t="s">
        <v>219</v>
      </c>
      <c r="C219" s="118">
        <v>9</v>
      </c>
      <c r="D219" s="118">
        <v>3093</v>
      </c>
      <c r="E219" s="118">
        <v>8914685.6169454008</v>
      </c>
      <c r="F219" s="118">
        <v>4327319.7598784044</v>
      </c>
      <c r="G219" s="118">
        <v>865228</v>
      </c>
      <c r="H219" s="118">
        <v>2074384.886962438</v>
      </c>
      <c r="I219" s="118">
        <v>-151157.13457550111</v>
      </c>
      <c r="J219" s="118">
        <v>594689.28722761525</v>
      </c>
      <c r="K219" s="118">
        <v>1426569.9209715805</v>
      </c>
      <c r="L219" s="118">
        <v>-465675</v>
      </c>
      <c r="M219" s="118">
        <v>76637.67</v>
      </c>
      <c r="N219" s="118">
        <v>33026.202770567601</v>
      </c>
      <c r="O219" s="118">
        <v>-114814.50702533172</v>
      </c>
      <c r="P219" s="136">
        <f t="shared" si="26"/>
        <v>-248476.53073562682</v>
      </c>
      <c r="Q219" s="136">
        <f t="shared" si="24"/>
        <v>-80.335121479349112</v>
      </c>
      <c r="R219" s="118">
        <v>25168850.680000003</v>
      </c>
      <c r="S219" s="118">
        <v>10734135.85</v>
      </c>
      <c r="T219" s="118">
        <v>3117727.1851741853</v>
      </c>
      <c r="U219" s="118">
        <v>9582448.7974247467</v>
      </c>
      <c r="V219" s="118">
        <v>1983369.1363212909</v>
      </c>
      <c r="W219" s="118">
        <v>476190.67</v>
      </c>
      <c r="X219" s="160">
        <f t="shared" si="25"/>
        <v>725020.95892022178</v>
      </c>
      <c r="Y219" s="160">
        <f t="shared" si="21"/>
        <v>234.40703489176261</v>
      </c>
      <c r="Z219" s="134">
        <f t="shared" si="23"/>
        <v>-973497.48965584859</v>
      </c>
      <c r="AA219" s="134">
        <f t="shared" si="22"/>
        <v>-314.74215637111172</v>
      </c>
    </row>
    <row r="220" spans="1:27" s="119" customFormat="1" ht="15" x14ac:dyDescent="0.2">
      <c r="A220" s="118">
        <v>691</v>
      </c>
      <c r="B220" s="118" t="s">
        <v>220</v>
      </c>
      <c r="C220" s="118">
        <v>17</v>
      </c>
      <c r="D220" s="118">
        <v>2636</v>
      </c>
      <c r="E220" s="118">
        <v>8123529.5822882056</v>
      </c>
      <c r="F220" s="118">
        <v>3645585.5071091829</v>
      </c>
      <c r="G220" s="118">
        <v>779810</v>
      </c>
      <c r="H220" s="118">
        <v>422532.41267884593</v>
      </c>
      <c r="I220" s="118">
        <v>3555645.5670911088</v>
      </c>
      <c r="J220" s="118">
        <v>570775.4463251566</v>
      </c>
      <c r="K220" s="118">
        <v>551898.85643427225</v>
      </c>
      <c r="L220" s="118">
        <v>13579</v>
      </c>
      <c r="M220" s="118">
        <v>-695285.93</v>
      </c>
      <c r="N220" s="118">
        <v>20222.798397522489</v>
      </c>
      <c r="O220" s="118">
        <v>-97850.32024531989</v>
      </c>
      <c r="P220" s="136">
        <f t="shared" si="26"/>
        <v>643383.75550256483</v>
      </c>
      <c r="Q220" s="136">
        <f t="shared" si="24"/>
        <v>244.07577978094264</v>
      </c>
      <c r="R220" s="118">
        <v>20833490.989999998</v>
      </c>
      <c r="S220" s="118">
        <v>7994992.54</v>
      </c>
      <c r="T220" s="118">
        <v>635050.10857170343</v>
      </c>
      <c r="U220" s="118">
        <v>10897115.616100879</v>
      </c>
      <c r="V220" s="118">
        <v>1903613.2453114691</v>
      </c>
      <c r="W220" s="118">
        <v>98103.069999999949</v>
      </c>
      <c r="X220" s="160">
        <f t="shared" si="25"/>
        <v>695383.58998405561</v>
      </c>
      <c r="Y220" s="160">
        <f t="shared" si="21"/>
        <v>263.80257586648543</v>
      </c>
      <c r="Z220" s="134">
        <f t="shared" si="23"/>
        <v>-51999.834481490776</v>
      </c>
      <c r="AA220" s="134">
        <f t="shared" si="22"/>
        <v>-19.726796085542784</v>
      </c>
    </row>
    <row r="221" spans="1:27" s="119" customFormat="1" ht="15" x14ac:dyDescent="0.2">
      <c r="A221" s="118">
        <v>694</v>
      </c>
      <c r="B221" s="118" t="s">
        <v>221</v>
      </c>
      <c r="C221" s="118">
        <v>5</v>
      </c>
      <c r="D221" s="118">
        <v>28349</v>
      </c>
      <c r="E221" s="118">
        <v>69584327.158375621</v>
      </c>
      <c r="F221" s="118">
        <v>44506277.015104361</v>
      </c>
      <c r="G221" s="118">
        <v>9980781</v>
      </c>
      <c r="H221" s="118">
        <v>9815486.7165024728</v>
      </c>
      <c r="I221" s="118">
        <v>8598372.3937464133</v>
      </c>
      <c r="J221" s="118">
        <v>4200649.5835725106</v>
      </c>
      <c r="K221" s="118">
        <v>-1244273.8335456604</v>
      </c>
      <c r="L221" s="118">
        <v>-481472</v>
      </c>
      <c r="M221" s="118">
        <v>803730.95</v>
      </c>
      <c r="N221" s="118">
        <v>329702.82402343821</v>
      </c>
      <c r="O221" s="118">
        <v>-1052336.3917430097</v>
      </c>
      <c r="P221" s="136">
        <f t="shared" si="26"/>
        <v>5872591.0992849171</v>
      </c>
      <c r="Q221" s="136">
        <f t="shared" si="24"/>
        <v>207.15337751895717</v>
      </c>
      <c r="R221" s="118">
        <v>181972468.00999999</v>
      </c>
      <c r="S221" s="118">
        <v>113944894.61</v>
      </c>
      <c r="T221" s="118">
        <v>14752306.016957629</v>
      </c>
      <c r="U221" s="118">
        <v>35456473.02675087</v>
      </c>
      <c r="V221" s="118">
        <v>14009734.016563462</v>
      </c>
      <c r="W221" s="118">
        <v>10303039.949999999</v>
      </c>
      <c r="X221" s="160">
        <f t="shared" si="25"/>
        <v>6493979.6102719605</v>
      </c>
      <c r="Y221" s="160">
        <f t="shared" si="21"/>
        <v>229.07261668037535</v>
      </c>
      <c r="Z221" s="134">
        <f t="shared" si="23"/>
        <v>-621388.51098704338</v>
      </c>
      <c r="AA221" s="134">
        <f t="shared" si="22"/>
        <v>-21.919239161418158</v>
      </c>
    </row>
    <row r="222" spans="1:27" s="119" customFormat="1" ht="15" x14ac:dyDescent="0.2">
      <c r="A222" s="118">
        <v>697</v>
      </c>
      <c r="B222" s="118" t="s">
        <v>222</v>
      </c>
      <c r="C222" s="118">
        <v>18</v>
      </c>
      <c r="D222" s="118">
        <v>1174</v>
      </c>
      <c r="E222" s="118">
        <v>3507470.6785393106</v>
      </c>
      <c r="F222" s="118">
        <v>1683480.5082505448</v>
      </c>
      <c r="G222" s="118">
        <v>851400</v>
      </c>
      <c r="H222" s="118">
        <v>430856.95861712605</v>
      </c>
      <c r="I222" s="118">
        <v>724072.70878581144</v>
      </c>
      <c r="J222" s="118">
        <v>291432.94267706352</v>
      </c>
      <c r="K222" s="118">
        <v>-128758.22508345648</v>
      </c>
      <c r="L222" s="118">
        <v>-257531</v>
      </c>
      <c r="M222" s="118">
        <v>-2573.4499999999998</v>
      </c>
      <c r="N222" s="118">
        <v>10457.161612216547</v>
      </c>
      <c r="O222" s="118">
        <v>-43579.770852809386</v>
      </c>
      <c r="P222" s="136">
        <f t="shared" si="26"/>
        <v>51787.155467185657</v>
      </c>
      <c r="Q222" s="136">
        <f t="shared" si="24"/>
        <v>44.111716752287613</v>
      </c>
      <c r="R222" s="118">
        <v>11433479.262495864</v>
      </c>
      <c r="S222" s="118">
        <v>3825737.08</v>
      </c>
      <c r="T222" s="118">
        <v>647560.9626454711</v>
      </c>
      <c r="U222" s="118">
        <v>5368947.8322101105</v>
      </c>
      <c r="V222" s="118">
        <v>971968.24665809888</v>
      </c>
      <c r="W222" s="118">
        <v>591295.55000000005</v>
      </c>
      <c r="X222" s="160">
        <f t="shared" si="25"/>
        <v>-27969.590982183814</v>
      </c>
      <c r="Y222" s="160">
        <f t="shared" si="21"/>
        <v>-23.824183119406996</v>
      </c>
      <c r="Z222" s="134">
        <f t="shared" si="23"/>
        <v>79756.746449369472</v>
      </c>
      <c r="AA222" s="134">
        <f t="shared" si="22"/>
        <v>67.935899871694616</v>
      </c>
    </row>
    <row r="223" spans="1:27" s="119" customFormat="1" ht="15" x14ac:dyDescent="0.2">
      <c r="A223" s="118">
        <v>698</v>
      </c>
      <c r="B223" s="118" t="s">
        <v>223</v>
      </c>
      <c r="C223" s="118">
        <v>19</v>
      </c>
      <c r="D223" s="118">
        <v>64535</v>
      </c>
      <c r="E223" s="118">
        <v>182387210.82085571</v>
      </c>
      <c r="F223" s="118">
        <v>104553345.03152525</v>
      </c>
      <c r="G223" s="118">
        <v>33939565</v>
      </c>
      <c r="H223" s="118">
        <v>12086772.25651384</v>
      </c>
      <c r="I223" s="118">
        <v>38062259.44541119</v>
      </c>
      <c r="J223" s="118">
        <v>9523173.4182633981</v>
      </c>
      <c r="K223" s="118">
        <v>-17632335.946334001</v>
      </c>
      <c r="L223" s="118">
        <v>-3440286</v>
      </c>
      <c r="M223" s="118">
        <v>19439007.07</v>
      </c>
      <c r="N223" s="118">
        <v>662246.71863835002</v>
      </c>
      <c r="O223" s="118">
        <v>-2395588.1703458722</v>
      </c>
      <c r="P223" s="136">
        <f t="shared" si="26"/>
        <v>12410948.002816468</v>
      </c>
      <c r="Q223" s="136">
        <f t="shared" si="24"/>
        <v>192.31344236176446</v>
      </c>
      <c r="R223" s="118">
        <v>442603784.43000001</v>
      </c>
      <c r="S223" s="118">
        <v>247865928.15000001</v>
      </c>
      <c r="T223" s="118">
        <v>18165960.886218756</v>
      </c>
      <c r="U223" s="118">
        <v>95574042.340892568</v>
      </c>
      <c r="V223" s="118">
        <v>31761070.265235242</v>
      </c>
      <c r="W223" s="118">
        <v>49938286.07</v>
      </c>
      <c r="X223" s="160">
        <f t="shared" si="25"/>
        <v>701503.28234654665</v>
      </c>
      <c r="Y223" s="160">
        <f t="shared" si="21"/>
        <v>10.870121365871956</v>
      </c>
      <c r="Z223" s="134">
        <f t="shared" si="23"/>
        <v>11709444.720469922</v>
      </c>
      <c r="AA223" s="134">
        <f t="shared" si="22"/>
        <v>181.44332099589249</v>
      </c>
    </row>
    <row r="224" spans="1:27" s="119" customFormat="1" ht="15" x14ac:dyDescent="0.2">
      <c r="A224" s="118">
        <v>700</v>
      </c>
      <c r="B224" s="118" t="s">
        <v>224</v>
      </c>
      <c r="C224" s="118">
        <v>9</v>
      </c>
      <c r="D224" s="118">
        <v>4842</v>
      </c>
      <c r="E224" s="118">
        <v>12057256.858173858</v>
      </c>
      <c r="F224" s="118">
        <v>7082044.7384355748</v>
      </c>
      <c r="G224" s="118">
        <v>1873807</v>
      </c>
      <c r="H224" s="118">
        <v>1481877.5568805281</v>
      </c>
      <c r="I224" s="118">
        <v>504870.03356075136</v>
      </c>
      <c r="J224" s="118">
        <v>831703.77833160409</v>
      </c>
      <c r="K224" s="118">
        <v>313740.44336384675</v>
      </c>
      <c r="L224" s="118">
        <v>-1000953</v>
      </c>
      <c r="M224" s="118">
        <v>-198020.14</v>
      </c>
      <c r="N224" s="118">
        <v>52387.960999284136</v>
      </c>
      <c r="O224" s="118">
        <v>-179738.71419872492</v>
      </c>
      <c r="P224" s="136">
        <f t="shared" si="26"/>
        <v>-1295537.2008009963</v>
      </c>
      <c r="Q224" s="136">
        <f t="shared" si="24"/>
        <v>-267.5624123917795</v>
      </c>
      <c r="R224" s="118">
        <v>35156468.969999999</v>
      </c>
      <c r="S224" s="118">
        <v>18154566.289999999</v>
      </c>
      <c r="T224" s="118">
        <v>2227202.8767198087</v>
      </c>
      <c r="U224" s="118">
        <v>10563876.860096386</v>
      </c>
      <c r="V224" s="118">
        <v>2773844.493138378</v>
      </c>
      <c r="W224" s="118">
        <v>674833.86</v>
      </c>
      <c r="X224" s="160">
        <f t="shared" si="25"/>
        <v>-762144.59004542232</v>
      </c>
      <c r="Y224" s="160">
        <f t="shared" si="21"/>
        <v>-157.40284800607648</v>
      </c>
      <c r="Z224" s="134">
        <f t="shared" si="23"/>
        <v>-533392.61075557396</v>
      </c>
      <c r="AA224" s="134">
        <f t="shared" si="22"/>
        <v>-110.15956438570301</v>
      </c>
    </row>
    <row r="225" spans="1:27" s="119" customFormat="1" ht="15" x14ac:dyDescent="0.2">
      <c r="A225" s="118">
        <v>702</v>
      </c>
      <c r="B225" s="118" t="s">
        <v>225</v>
      </c>
      <c r="C225" s="118">
        <v>6</v>
      </c>
      <c r="D225" s="118">
        <v>4114</v>
      </c>
      <c r="E225" s="118">
        <v>12022647.538321927</v>
      </c>
      <c r="F225" s="118">
        <v>5869354.3855112316</v>
      </c>
      <c r="G225" s="118">
        <v>1977370</v>
      </c>
      <c r="H225" s="118">
        <v>1467841.6440150654</v>
      </c>
      <c r="I225" s="118">
        <v>1154107.2994897754</v>
      </c>
      <c r="J225" s="118">
        <v>896641.1792673138</v>
      </c>
      <c r="K225" s="118">
        <v>660437.52722065034</v>
      </c>
      <c r="L225" s="118">
        <v>-792365</v>
      </c>
      <c r="M225" s="118">
        <v>4749.78</v>
      </c>
      <c r="N225" s="118">
        <v>36247.689924327264</v>
      </c>
      <c r="O225" s="118">
        <v>-152714.80177892488</v>
      </c>
      <c r="P225" s="136">
        <f t="shared" si="26"/>
        <v>-900977.83467249013</v>
      </c>
      <c r="Q225" s="136">
        <f t="shared" si="24"/>
        <v>-219.00287668266654</v>
      </c>
      <c r="R225" s="118">
        <v>33103127.460000001</v>
      </c>
      <c r="S225" s="118">
        <v>13307959.060000001</v>
      </c>
      <c r="T225" s="118">
        <v>2206108.9224865586</v>
      </c>
      <c r="U225" s="118">
        <v>12751156.041159039</v>
      </c>
      <c r="V225" s="118">
        <v>2990419.5005834214</v>
      </c>
      <c r="W225" s="118">
        <v>1189754.78</v>
      </c>
      <c r="X225" s="160">
        <f t="shared" si="25"/>
        <v>-657729.15577097982</v>
      </c>
      <c r="Y225" s="160">
        <f t="shared" si="21"/>
        <v>-159.87582784904711</v>
      </c>
      <c r="Z225" s="134">
        <f t="shared" si="23"/>
        <v>-243248.67890151031</v>
      </c>
      <c r="AA225" s="134">
        <f t="shared" si="22"/>
        <v>-59.127048833619426</v>
      </c>
    </row>
    <row r="226" spans="1:27" s="119" customFormat="1" ht="15" x14ac:dyDescent="0.2">
      <c r="A226" s="118">
        <v>704</v>
      </c>
      <c r="B226" s="118" t="s">
        <v>226</v>
      </c>
      <c r="C226" s="118">
        <v>2</v>
      </c>
      <c r="D226" s="118">
        <v>6428</v>
      </c>
      <c r="E226" s="118">
        <v>16602940.036457147</v>
      </c>
      <c r="F226" s="118">
        <v>9337782.0928450134</v>
      </c>
      <c r="G226" s="118">
        <v>1257249</v>
      </c>
      <c r="H226" s="118">
        <v>1016017.8620557813</v>
      </c>
      <c r="I226" s="118">
        <v>4311862.0769029064</v>
      </c>
      <c r="J226" s="118">
        <v>860100.61637865775</v>
      </c>
      <c r="K226" s="118">
        <v>950642.98998635262</v>
      </c>
      <c r="L226" s="118">
        <v>-971431</v>
      </c>
      <c r="M226" s="118">
        <v>55401.96</v>
      </c>
      <c r="N226" s="118">
        <v>73492.408735503079</v>
      </c>
      <c r="O226" s="118">
        <v>-238612.23768471784</v>
      </c>
      <c r="P226" s="136">
        <f t="shared" si="26"/>
        <v>49565.732762349769</v>
      </c>
      <c r="Q226" s="136">
        <f t="shared" si="24"/>
        <v>7.7109105106331315</v>
      </c>
      <c r="R226" s="118">
        <v>35693938.57</v>
      </c>
      <c r="S226" s="118">
        <v>25405421.329999998</v>
      </c>
      <c r="T226" s="118">
        <v>1527035.554470083</v>
      </c>
      <c r="U226" s="118">
        <v>5896874.5718143936</v>
      </c>
      <c r="V226" s="118">
        <v>2868551.7854358489</v>
      </c>
      <c r="W226" s="118">
        <v>341219.96</v>
      </c>
      <c r="X226" s="160">
        <f t="shared" si="25"/>
        <v>345164.63172032684</v>
      </c>
      <c r="Y226" s="160">
        <f t="shared" si="21"/>
        <v>53.697049116416743</v>
      </c>
      <c r="Z226" s="134">
        <f t="shared" si="23"/>
        <v>-295598.89895797707</v>
      </c>
      <c r="AA226" s="134">
        <f t="shared" si="22"/>
        <v>-45.986138605783616</v>
      </c>
    </row>
    <row r="227" spans="1:27" s="119" customFormat="1" ht="15" x14ac:dyDescent="0.2">
      <c r="A227" s="118">
        <v>707</v>
      </c>
      <c r="B227" s="118" t="s">
        <v>227</v>
      </c>
      <c r="C227" s="118">
        <v>12</v>
      </c>
      <c r="D227" s="118">
        <v>1960</v>
      </c>
      <c r="E227" s="118">
        <v>2793976.8151291367</v>
      </c>
      <c r="F227" s="118">
        <v>2187482.4723576852</v>
      </c>
      <c r="G227" s="118">
        <v>664384</v>
      </c>
      <c r="H227" s="118">
        <v>472246.18550608825</v>
      </c>
      <c r="I227" s="118">
        <v>1173818.038889905</v>
      </c>
      <c r="J227" s="118">
        <v>516226.745809254</v>
      </c>
      <c r="K227" s="118">
        <v>-241727.57511410606</v>
      </c>
      <c r="L227" s="118">
        <v>-531857</v>
      </c>
      <c r="M227" s="118">
        <v>93178.8</v>
      </c>
      <c r="N227" s="118">
        <v>13631.407399711125</v>
      </c>
      <c r="O227" s="118">
        <v>-72756.687284077008</v>
      </c>
      <c r="P227" s="136">
        <f t="shared" si="26"/>
        <v>1480649.572435325</v>
      </c>
      <c r="Q227" s="136">
        <f t="shared" si="24"/>
        <v>755.43345532414537</v>
      </c>
      <c r="R227" s="118">
        <v>14953784.143956017</v>
      </c>
      <c r="S227" s="118">
        <v>5024978.13</v>
      </c>
      <c r="T227" s="118">
        <v>709767.80699984683</v>
      </c>
      <c r="U227" s="118">
        <v>8751371.5673616156</v>
      </c>
      <c r="V227" s="118">
        <v>1721685.9576449182</v>
      </c>
      <c r="W227" s="118">
        <v>225705.8</v>
      </c>
      <c r="X227" s="160">
        <f t="shared" si="25"/>
        <v>1479725.1180503648</v>
      </c>
      <c r="Y227" s="160">
        <f t="shared" si="21"/>
        <v>754.96179492365548</v>
      </c>
      <c r="Z227" s="134">
        <f t="shared" si="23"/>
        <v>924.45438496023417</v>
      </c>
      <c r="AA227" s="134">
        <f t="shared" si="22"/>
        <v>0.47166040048991537</v>
      </c>
    </row>
    <row r="228" spans="1:27" s="119" customFormat="1" ht="15" x14ac:dyDescent="0.2">
      <c r="A228" s="118">
        <v>710</v>
      </c>
      <c r="B228" s="118" t="s">
        <v>228</v>
      </c>
      <c r="C228" s="118">
        <v>33</v>
      </c>
      <c r="D228" s="118">
        <v>27306</v>
      </c>
      <c r="E228" s="118">
        <v>79271393.130822837</v>
      </c>
      <c r="F228" s="118">
        <v>47573601.249788135</v>
      </c>
      <c r="G228" s="118">
        <v>11822242</v>
      </c>
      <c r="H228" s="118">
        <v>3676708.3022779254</v>
      </c>
      <c r="I228" s="118">
        <v>17575924.889738191</v>
      </c>
      <c r="J228" s="118">
        <v>4812990.4843048882</v>
      </c>
      <c r="K228" s="118">
        <v>-2155633.9358695196</v>
      </c>
      <c r="L228" s="118">
        <v>-741513</v>
      </c>
      <c r="M228" s="118">
        <v>1207682.76</v>
      </c>
      <c r="N228" s="118">
        <v>281140.06359611754</v>
      </c>
      <c r="O228" s="118">
        <v>-1013619.4402954116</v>
      </c>
      <c r="P228" s="136">
        <f t="shared" si="26"/>
        <v>3768130.2427174896</v>
      </c>
      <c r="Q228" s="136">
        <f t="shared" si="24"/>
        <v>137.99641993398848</v>
      </c>
      <c r="R228" s="118">
        <v>195494553.81999999</v>
      </c>
      <c r="S228" s="118">
        <v>109144850.40000001</v>
      </c>
      <c r="T228" s="118">
        <v>5525950.3798314696</v>
      </c>
      <c r="U228" s="118">
        <v>56351876.97692398</v>
      </c>
      <c r="V228" s="118">
        <v>16051973.669276308</v>
      </c>
      <c r="W228" s="118">
        <v>12288411.76</v>
      </c>
      <c r="X228" s="160">
        <f t="shared" si="25"/>
        <v>3868509.3660317361</v>
      </c>
      <c r="Y228" s="160">
        <f t="shared" si="21"/>
        <v>141.67250296754327</v>
      </c>
      <c r="Z228" s="134">
        <f t="shared" si="23"/>
        <v>-100379.12331424654</v>
      </c>
      <c r="AA228" s="134">
        <f t="shared" si="22"/>
        <v>-3.6760830335547694</v>
      </c>
    </row>
    <row r="229" spans="1:27" s="119" customFormat="1" ht="15" x14ac:dyDescent="0.2">
      <c r="A229" s="118">
        <v>729</v>
      </c>
      <c r="B229" s="118" t="s">
        <v>229</v>
      </c>
      <c r="C229" s="118">
        <v>13</v>
      </c>
      <c r="D229" s="118">
        <v>8975</v>
      </c>
      <c r="E229" s="118">
        <v>23471391.400622852</v>
      </c>
      <c r="F229" s="118">
        <v>12118581.168088404</v>
      </c>
      <c r="G229" s="118">
        <v>2735900</v>
      </c>
      <c r="H229" s="118">
        <v>1973483.7711938762</v>
      </c>
      <c r="I229" s="118">
        <v>6383102.3872591313</v>
      </c>
      <c r="J229" s="118">
        <v>1890838.7504743328</v>
      </c>
      <c r="K229" s="118">
        <v>-491285.04168507055</v>
      </c>
      <c r="L229" s="118">
        <v>241103</v>
      </c>
      <c r="M229" s="118">
        <v>-13499.88</v>
      </c>
      <c r="N229" s="118">
        <v>71788.19147110013</v>
      </c>
      <c r="O229" s="118">
        <v>-333158.81039519957</v>
      </c>
      <c r="P229" s="136">
        <f t="shared" si="26"/>
        <v>1105462.1357837208</v>
      </c>
      <c r="Q229" s="136">
        <f t="shared" si="24"/>
        <v>123.17126861099953</v>
      </c>
      <c r="R229" s="118">
        <v>68312281.260000005</v>
      </c>
      <c r="S229" s="118">
        <v>27320208.940000001</v>
      </c>
      <c r="T229" s="118">
        <v>2966070.0476599904</v>
      </c>
      <c r="U229" s="118">
        <v>29692830.284602955</v>
      </c>
      <c r="V229" s="118">
        <v>6306202.7515819687</v>
      </c>
      <c r="W229" s="118">
        <v>2963503.12</v>
      </c>
      <c r="X229" s="160">
        <f t="shared" si="25"/>
        <v>936533.88384491205</v>
      </c>
      <c r="Y229" s="160">
        <f t="shared" si="21"/>
        <v>104.34917925848602</v>
      </c>
      <c r="Z229" s="134">
        <f t="shared" si="23"/>
        <v>168928.25193880871</v>
      </c>
      <c r="AA229" s="134">
        <f t="shared" si="22"/>
        <v>18.822089352513505</v>
      </c>
    </row>
    <row r="230" spans="1:27" s="119" customFormat="1" ht="15" x14ac:dyDescent="0.2">
      <c r="A230" s="118">
        <v>732</v>
      </c>
      <c r="B230" s="118" t="s">
        <v>230</v>
      </c>
      <c r="C230" s="118">
        <v>19</v>
      </c>
      <c r="D230" s="118">
        <v>3336</v>
      </c>
      <c r="E230" s="118">
        <v>8384120.5452611931</v>
      </c>
      <c r="F230" s="118">
        <v>3829679.772844634</v>
      </c>
      <c r="G230" s="118">
        <v>1381189</v>
      </c>
      <c r="H230" s="118">
        <v>1030391.1567653223</v>
      </c>
      <c r="I230" s="118">
        <v>3831590.0868732296</v>
      </c>
      <c r="J230" s="118">
        <v>746264.22304606508</v>
      </c>
      <c r="K230" s="118">
        <v>-739284.07023564656</v>
      </c>
      <c r="L230" s="118">
        <v>174626</v>
      </c>
      <c r="M230" s="118">
        <v>641299.21</v>
      </c>
      <c r="N230" s="118">
        <v>28429.76266975098</v>
      </c>
      <c r="O230" s="118">
        <v>-123834.85141820453</v>
      </c>
      <c r="P230" s="136">
        <f t="shared" si="26"/>
        <v>2416229.7452839557</v>
      </c>
      <c r="Q230" s="136">
        <f t="shared" si="24"/>
        <v>724.28949199159342</v>
      </c>
      <c r="R230" s="118">
        <v>32156558.190000001</v>
      </c>
      <c r="S230" s="118">
        <v>9724712</v>
      </c>
      <c r="T230" s="118">
        <v>1548637.389255628</v>
      </c>
      <c r="U230" s="118">
        <v>19087528.197446361</v>
      </c>
      <c r="V230" s="118">
        <v>2488892.0303752562</v>
      </c>
      <c r="W230" s="118">
        <v>2197114.21</v>
      </c>
      <c r="X230" s="160">
        <f t="shared" si="25"/>
        <v>2890325.6370772459</v>
      </c>
      <c r="Y230" s="160">
        <f t="shared" si="21"/>
        <v>866.40456746919835</v>
      </c>
      <c r="Z230" s="134">
        <f t="shared" si="23"/>
        <v>-474095.89179329015</v>
      </c>
      <c r="AA230" s="134">
        <f t="shared" si="22"/>
        <v>-142.11507547760496</v>
      </c>
    </row>
    <row r="231" spans="1:27" s="119" customFormat="1" ht="15" x14ac:dyDescent="0.2">
      <c r="A231" s="118">
        <v>734</v>
      </c>
      <c r="B231" s="118" t="s">
        <v>231</v>
      </c>
      <c r="C231" s="118">
        <v>2</v>
      </c>
      <c r="D231" s="118">
        <v>50933</v>
      </c>
      <c r="E231" s="118">
        <v>127554868.05452895</v>
      </c>
      <c r="F231" s="118">
        <v>73478995.249010444</v>
      </c>
      <c r="G231" s="118">
        <v>15169207</v>
      </c>
      <c r="H231" s="118">
        <v>11543076.373857614</v>
      </c>
      <c r="I231" s="118">
        <v>24328441.076373447</v>
      </c>
      <c r="J231" s="118">
        <v>9058081.7662253641</v>
      </c>
      <c r="K231" s="118">
        <v>-1286674.2699559459</v>
      </c>
      <c r="L231" s="118">
        <v>-2395741</v>
      </c>
      <c r="M231" s="118">
        <v>1920381.88</v>
      </c>
      <c r="N231" s="118">
        <v>505386.08379505476</v>
      </c>
      <c r="O231" s="118">
        <v>-1890671.6088979051</v>
      </c>
      <c r="P231" s="136">
        <f t="shared" si="26"/>
        <v>2875614.4958791137</v>
      </c>
      <c r="Q231" s="136">
        <f t="shared" si="24"/>
        <v>56.458769282765864</v>
      </c>
      <c r="R231" s="118">
        <v>344025060.51028997</v>
      </c>
      <c r="S231" s="118">
        <v>181679898.81</v>
      </c>
      <c r="T231" s="118">
        <v>17348811.65323009</v>
      </c>
      <c r="U231" s="118">
        <v>103840108.29006165</v>
      </c>
      <c r="V231" s="118">
        <v>30209926.755465154</v>
      </c>
      <c r="W231" s="118">
        <v>14693847.879999999</v>
      </c>
      <c r="X231" s="160">
        <f t="shared" si="25"/>
        <v>3747532.8784669042</v>
      </c>
      <c r="Y231" s="160">
        <f t="shared" si="21"/>
        <v>73.577697729701853</v>
      </c>
      <c r="Z231" s="134">
        <f t="shared" si="23"/>
        <v>-871918.38258779049</v>
      </c>
      <c r="AA231" s="134">
        <f t="shared" si="22"/>
        <v>-17.118928446935985</v>
      </c>
    </row>
    <row r="232" spans="1:27" s="119" customFormat="1" ht="15" x14ac:dyDescent="0.2">
      <c r="A232" s="118">
        <v>738</v>
      </c>
      <c r="B232" s="118" t="s">
        <v>232</v>
      </c>
      <c r="C232" s="118">
        <v>2</v>
      </c>
      <c r="D232" s="118">
        <v>2917</v>
      </c>
      <c r="E232" s="118">
        <v>7428607.8754526209</v>
      </c>
      <c r="F232" s="118">
        <v>4658477.4317045994</v>
      </c>
      <c r="G232" s="118">
        <v>1241754</v>
      </c>
      <c r="H232" s="118">
        <v>491457.86712043424</v>
      </c>
      <c r="I232" s="118">
        <v>1366884.822854354</v>
      </c>
      <c r="J232" s="118">
        <v>574246.56734256609</v>
      </c>
      <c r="K232" s="118">
        <v>111085.89993013855</v>
      </c>
      <c r="L232" s="118">
        <v>-571952</v>
      </c>
      <c r="M232" s="118">
        <v>29142.65</v>
      </c>
      <c r="N232" s="118">
        <v>28911.190199711884</v>
      </c>
      <c r="O232" s="118">
        <v>-108281.25347329215</v>
      </c>
      <c r="P232" s="136">
        <f t="shared" si="26"/>
        <v>393119.3002258921</v>
      </c>
      <c r="Q232" s="136">
        <f t="shared" si="24"/>
        <v>134.76835797939393</v>
      </c>
      <c r="R232" s="118">
        <v>17999499.19678</v>
      </c>
      <c r="S232" s="118">
        <v>10933173.16</v>
      </c>
      <c r="T232" s="118">
        <v>738642.58870341862</v>
      </c>
      <c r="U232" s="118">
        <v>4128998.2773555713</v>
      </c>
      <c r="V232" s="118">
        <v>1915189.9029749373</v>
      </c>
      <c r="W232" s="118">
        <v>698944.65</v>
      </c>
      <c r="X232" s="160">
        <f t="shared" si="25"/>
        <v>415449.38225392625</v>
      </c>
      <c r="Y232" s="160">
        <f t="shared" si="21"/>
        <v>142.42351122863431</v>
      </c>
      <c r="Z232" s="134">
        <f t="shared" si="23"/>
        <v>-22330.082028034143</v>
      </c>
      <c r="AA232" s="134">
        <f t="shared" si="22"/>
        <v>-7.6551532492403647</v>
      </c>
    </row>
    <row r="233" spans="1:27" s="119" customFormat="1" ht="15" x14ac:dyDescent="0.2">
      <c r="A233" s="118">
        <v>739</v>
      </c>
      <c r="B233" s="118" t="s">
        <v>233</v>
      </c>
      <c r="C233" s="118">
        <v>9</v>
      </c>
      <c r="D233" s="118">
        <v>3256</v>
      </c>
      <c r="E233" s="118">
        <v>10019548.884160278</v>
      </c>
      <c r="F233" s="118">
        <v>4393681.7123495862</v>
      </c>
      <c r="G233" s="118">
        <v>1401894</v>
      </c>
      <c r="H233" s="118">
        <v>846657.5773185034</v>
      </c>
      <c r="I233" s="118">
        <v>617706.32954013126</v>
      </c>
      <c r="J233" s="118">
        <v>726941.19708046457</v>
      </c>
      <c r="K233" s="118">
        <v>1218013.6575233371</v>
      </c>
      <c r="L233" s="118">
        <v>350712</v>
      </c>
      <c r="M233" s="118">
        <v>-19909.03</v>
      </c>
      <c r="N233" s="118">
        <v>28188.562610790243</v>
      </c>
      <c r="O233" s="118">
        <v>-120865.190712732</v>
      </c>
      <c r="P233" s="136">
        <f t="shared" si="26"/>
        <v>-576528.06845019571</v>
      </c>
      <c r="Q233" s="136">
        <f t="shared" si="24"/>
        <v>-177.06636008912645</v>
      </c>
      <c r="R233" s="118">
        <v>26414934.859999999</v>
      </c>
      <c r="S233" s="118">
        <v>10326714.359999999</v>
      </c>
      <c r="T233" s="118">
        <v>1272492.6944174569</v>
      </c>
      <c r="U233" s="118">
        <v>11124358.226277813</v>
      </c>
      <c r="V233" s="118">
        <v>2424447.1275602533</v>
      </c>
      <c r="W233" s="118">
        <v>1732696.97</v>
      </c>
      <c r="X233" s="160">
        <f t="shared" si="25"/>
        <v>465774.51825552061</v>
      </c>
      <c r="Y233" s="160">
        <f t="shared" si="21"/>
        <v>143.05114197036875</v>
      </c>
      <c r="Z233" s="134">
        <f t="shared" si="23"/>
        <v>-1042302.5867057163</v>
      </c>
      <c r="AA233" s="134">
        <f t="shared" si="22"/>
        <v>-320.11750205949517</v>
      </c>
    </row>
    <row r="234" spans="1:27" s="119" customFormat="1" ht="15" x14ac:dyDescent="0.2">
      <c r="A234" s="118">
        <v>740</v>
      </c>
      <c r="B234" s="118" t="s">
        <v>234</v>
      </c>
      <c r="C234" s="118">
        <v>10</v>
      </c>
      <c r="D234" s="118">
        <v>32085</v>
      </c>
      <c r="E234" s="118">
        <v>75553331.393942297</v>
      </c>
      <c r="F234" s="118">
        <v>50826281.065638229</v>
      </c>
      <c r="G234" s="118">
        <v>14080365</v>
      </c>
      <c r="H234" s="118">
        <v>8550687.3713361714</v>
      </c>
      <c r="I234" s="118">
        <v>7617385.1620982168</v>
      </c>
      <c r="J234" s="118">
        <v>6103215.7012113556</v>
      </c>
      <c r="K234" s="118">
        <v>-5258814.7753190091</v>
      </c>
      <c r="L234" s="118">
        <v>-1621307</v>
      </c>
      <c r="M234" s="118">
        <v>888372.07</v>
      </c>
      <c r="N234" s="118">
        <v>310569.92903504684</v>
      </c>
      <c r="O234" s="118">
        <v>-1191019.5466885769</v>
      </c>
      <c r="P234" s="136">
        <f t="shared" si="26"/>
        <v>4752403.5833691359</v>
      </c>
      <c r="Q234" s="136">
        <f t="shared" si="24"/>
        <v>148.11917043382067</v>
      </c>
      <c r="R234" s="118">
        <v>239982955.44999999</v>
      </c>
      <c r="S234" s="118">
        <v>116584991.34999999</v>
      </c>
      <c r="T234" s="118">
        <v>12851353.21442193</v>
      </c>
      <c r="U234" s="118">
        <v>79516258.526171058</v>
      </c>
      <c r="V234" s="118">
        <v>20355049.122418426</v>
      </c>
      <c r="W234" s="118">
        <v>13347430.07</v>
      </c>
      <c r="X234" s="160">
        <f t="shared" si="25"/>
        <v>2672126.8330114186</v>
      </c>
      <c r="Y234" s="160">
        <f t="shared" si="21"/>
        <v>83.282743743538063</v>
      </c>
      <c r="Z234" s="134">
        <f t="shared" si="23"/>
        <v>2080276.7503577173</v>
      </c>
      <c r="AA234" s="134">
        <f t="shared" si="22"/>
        <v>64.836426690282607</v>
      </c>
    </row>
    <row r="235" spans="1:27" s="119" customFormat="1" ht="15" x14ac:dyDescent="0.2">
      <c r="A235" s="118">
        <v>742</v>
      </c>
      <c r="B235" s="118" t="s">
        <v>235</v>
      </c>
      <c r="C235" s="118">
        <v>19</v>
      </c>
      <c r="D235" s="118">
        <v>988</v>
      </c>
      <c r="E235" s="118">
        <v>3399197.1595229898</v>
      </c>
      <c r="F235" s="118">
        <v>1415392.3193441001</v>
      </c>
      <c r="G235" s="118">
        <v>417256</v>
      </c>
      <c r="H235" s="118">
        <v>896072.13529790239</v>
      </c>
      <c r="I235" s="118">
        <v>847414.88304508489</v>
      </c>
      <c r="J235" s="118">
        <v>227912.11259493697</v>
      </c>
      <c r="K235" s="118">
        <v>3329.3505936346837</v>
      </c>
      <c r="L235" s="118">
        <v>282399</v>
      </c>
      <c r="M235" s="118">
        <v>144667</v>
      </c>
      <c r="N235" s="118">
        <v>10312.943849528854</v>
      </c>
      <c r="O235" s="118">
        <v>-36675.309712585753</v>
      </c>
      <c r="P235" s="136">
        <f t="shared" si="26"/>
        <v>808883.27548961248</v>
      </c>
      <c r="Q235" s="136">
        <f t="shared" si="24"/>
        <v>818.70776871418263</v>
      </c>
      <c r="R235" s="118">
        <v>9066011.8000000007</v>
      </c>
      <c r="S235" s="118">
        <v>3291130.96</v>
      </c>
      <c r="T235" s="118">
        <v>1346760.9577910656</v>
      </c>
      <c r="U235" s="118">
        <v>3861272.3380232784</v>
      </c>
      <c r="V235" s="118">
        <v>760117.69443824957</v>
      </c>
      <c r="W235" s="118">
        <v>844322</v>
      </c>
      <c r="X235" s="160">
        <f t="shared" si="25"/>
        <v>1037592.1502525918</v>
      </c>
      <c r="Y235" s="160">
        <f t="shared" si="21"/>
        <v>1050.1944840613278</v>
      </c>
      <c r="Z235" s="134">
        <f t="shared" si="23"/>
        <v>-228708.87476297934</v>
      </c>
      <c r="AA235" s="134">
        <f t="shared" si="22"/>
        <v>-231.48671534714506</v>
      </c>
    </row>
    <row r="236" spans="1:27" s="119" customFormat="1" ht="15" x14ac:dyDescent="0.2">
      <c r="A236" s="118">
        <v>743</v>
      </c>
      <c r="B236" s="118" t="s">
        <v>236</v>
      </c>
      <c r="C236" s="118">
        <v>14</v>
      </c>
      <c r="D236" s="118">
        <v>65323</v>
      </c>
      <c r="E236" s="118">
        <v>175920524.82973519</v>
      </c>
      <c r="F236" s="118">
        <v>100469944.03071329</v>
      </c>
      <c r="G236" s="118">
        <v>28351432</v>
      </c>
      <c r="H236" s="118">
        <v>15742234.684297889</v>
      </c>
      <c r="I236" s="118">
        <v>31406569.753894337</v>
      </c>
      <c r="J236" s="118">
        <v>9705604.1564810351</v>
      </c>
      <c r="K236" s="118">
        <v>-8077601.2768875556</v>
      </c>
      <c r="L236" s="118">
        <v>-2731351</v>
      </c>
      <c r="M236" s="118">
        <v>8051692.0599999996</v>
      </c>
      <c r="N236" s="118">
        <v>676461.59945765336</v>
      </c>
      <c r="O236" s="118">
        <v>-2424839.3282947768</v>
      </c>
      <c r="P236" s="136">
        <f t="shared" si="26"/>
        <v>5249621.8499266505</v>
      </c>
      <c r="Q236" s="136">
        <f t="shared" si="24"/>
        <v>80.364065488827066</v>
      </c>
      <c r="R236" s="118">
        <v>428643278.24000001</v>
      </c>
      <c r="S236" s="118">
        <v>245273284.24000001</v>
      </c>
      <c r="T236" s="118">
        <v>23537305.336709227</v>
      </c>
      <c r="U236" s="118">
        <v>94334169.357771128</v>
      </c>
      <c r="V236" s="118">
        <v>32369501.429993518</v>
      </c>
      <c r="W236" s="118">
        <v>33671773.060000002</v>
      </c>
      <c r="X236" s="160">
        <f t="shared" si="25"/>
        <v>542755.18447381258</v>
      </c>
      <c r="Y236" s="160">
        <f t="shared" si="21"/>
        <v>8.3087914589625793</v>
      </c>
      <c r="Z236" s="134">
        <f t="shared" si="23"/>
        <v>4706866.6654528379</v>
      </c>
      <c r="AA236" s="134">
        <f t="shared" si="22"/>
        <v>72.055274029864492</v>
      </c>
    </row>
    <row r="237" spans="1:27" s="119" customFormat="1" ht="15" x14ac:dyDescent="0.2">
      <c r="A237" s="118">
        <v>746</v>
      </c>
      <c r="B237" s="118" t="s">
        <v>237</v>
      </c>
      <c r="C237" s="118">
        <v>17</v>
      </c>
      <c r="D237" s="118">
        <v>4735</v>
      </c>
      <c r="E237" s="118">
        <v>15383263.388036095</v>
      </c>
      <c r="F237" s="118">
        <v>5904118.5129190311</v>
      </c>
      <c r="G237" s="118">
        <v>1395741</v>
      </c>
      <c r="H237" s="118">
        <v>2687165.193200232</v>
      </c>
      <c r="I237" s="118">
        <v>7935491.0324361399</v>
      </c>
      <c r="J237" s="118">
        <v>889269.1185112081</v>
      </c>
      <c r="K237" s="118">
        <v>-157204.21167089007</v>
      </c>
      <c r="L237" s="118">
        <v>210203</v>
      </c>
      <c r="M237" s="118">
        <v>22683.21</v>
      </c>
      <c r="N237" s="118">
        <v>39071.908700271328</v>
      </c>
      <c r="O237" s="118">
        <v>-175766.79300515543</v>
      </c>
      <c r="P237" s="136">
        <f t="shared" si="26"/>
        <v>3367508.58305474</v>
      </c>
      <c r="Q237" s="136">
        <f t="shared" si="24"/>
        <v>711.1950544994171</v>
      </c>
      <c r="R237" s="118">
        <v>37189010.506120004</v>
      </c>
      <c r="S237" s="118">
        <v>13366549.99</v>
      </c>
      <c r="T237" s="118">
        <v>4038702.1391235916</v>
      </c>
      <c r="U237" s="118">
        <v>17892633.772538442</v>
      </c>
      <c r="V237" s="118">
        <v>2965832.681737382</v>
      </c>
      <c r="W237" s="118">
        <v>1628627.21</v>
      </c>
      <c r="X237" s="160">
        <f t="shared" si="25"/>
        <v>2703335.2872794122</v>
      </c>
      <c r="Y237" s="160">
        <f t="shared" si="21"/>
        <v>570.92614303683467</v>
      </c>
      <c r="Z237" s="134">
        <f t="shared" si="23"/>
        <v>664173.29577532783</v>
      </c>
      <c r="AA237" s="134">
        <f t="shared" si="22"/>
        <v>140.26891146258242</v>
      </c>
    </row>
    <row r="238" spans="1:27" s="119" customFormat="1" ht="15" x14ac:dyDescent="0.2">
      <c r="A238" s="118">
        <v>747</v>
      </c>
      <c r="B238" s="118" t="s">
        <v>238</v>
      </c>
      <c r="C238" s="118">
        <v>4</v>
      </c>
      <c r="D238" s="118">
        <v>1308</v>
      </c>
      <c r="E238" s="118">
        <v>4336023.073243496</v>
      </c>
      <c r="F238" s="118">
        <v>1607267.1580590208</v>
      </c>
      <c r="G238" s="118">
        <v>735978</v>
      </c>
      <c r="H238" s="118">
        <v>559159.45722048345</v>
      </c>
      <c r="I238" s="118">
        <v>890576.63511065021</v>
      </c>
      <c r="J238" s="118">
        <v>334918.44127339171</v>
      </c>
      <c r="K238" s="118">
        <v>359335.82167684031</v>
      </c>
      <c r="L238" s="118">
        <v>-217484</v>
      </c>
      <c r="M238" s="118">
        <v>-4497.95</v>
      </c>
      <c r="N238" s="118">
        <v>10038.568916545719</v>
      </c>
      <c r="O238" s="118">
        <v>-48553.95253447588</v>
      </c>
      <c r="P238" s="136">
        <f t="shared" si="26"/>
        <v>-109284.89352103975</v>
      </c>
      <c r="Q238" s="136">
        <f t="shared" si="24"/>
        <v>-83.551141835657305</v>
      </c>
      <c r="R238" s="118">
        <v>10781574.899999999</v>
      </c>
      <c r="S238" s="118">
        <v>3590564.84</v>
      </c>
      <c r="T238" s="118">
        <v>840394.84739871498</v>
      </c>
      <c r="U238" s="118">
        <v>4910478.3868439877</v>
      </c>
      <c r="V238" s="118">
        <v>1116998.2608955826</v>
      </c>
      <c r="W238" s="118">
        <v>513996.05</v>
      </c>
      <c r="X238" s="160">
        <f t="shared" si="25"/>
        <v>190857.48513828777</v>
      </c>
      <c r="Y238" s="160">
        <f t="shared" si="21"/>
        <v>145.91550851551054</v>
      </c>
      <c r="Z238" s="134">
        <f t="shared" si="23"/>
        <v>-300142.37865932751</v>
      </c>
      <c r="AA238" s="134">
        <f t="shared" si="22"/>
        <v>-229.46665035116783</v>
      </c>
    </row>
    <row r="239" spans="1:27" s="119" customFormat="1" ht="15" x14ac:dyDescent="0.2">
      <c r="A239" s="118">
        <v>748</v>
      </c>
      <c r="B239" s="118" t="s">
        <v>239</v>
      </c>
      <c r="C239" s="118">
        <v>17</v>
      </c>
      <c r="D239" s="118">
        <v>4897</v>
      </c>
      <c r="E239" s="118">
        <v>13667614.211077359</v>
      </c>
      <c r="F239" s="118">
        <v>6890034.0162927741</v>
      </c>
      <c r="G239" s="118">
        <v>1531079</v>
      </c>
      <c r="H239" s="118">
        <v>1098023.6141929456</v>
      </c>
      <c r="I239" s="118">
        <v>6881642.72632581</v>
      </c>
      <c r="J239" s="118">
        <v>970757.54236802645</v>
      </c>
      <c r="K239" s="118">
        <v>-895694.43900531298</v>
      </c>
      <c r="L239" s="118">
        <v>58900</v>
      </c>
      <c r="M239" s="118">
        <v>122877.02</v>
      </c>
      <c r="N239" s="118">
        <v>41204.569266112172</v>
      </c>
      <c r="O239" s="118">
        <v>-181780.3559337373</v>
      </c>
      <c r="P239" s="136">
        <f t="shared" si="26"/>
        <v>2849429.4824292585</v>
      </c>
      <c r="Q239" s="136">
        <f t="shared" si="24"/>
        <v>581.87246935455551</v>
      </c>
      <c r="R239" s="118">
        <v>37115384.247479998</v>
      </c>
      <c r="S239" s="118">
        <v>15632830.390000001</v>
      </c>
      <c r="T239" s="118">
        <v>1650288.1800728687</v>
      </c>
      <c r="U239" s="118">
        <v>16719302.765511002</v>
      </c>
      <c r="V239" s="118">
        <v>3237607.5872490415</v>
      </c>
      <c r="W239" s="118">
        <v>1712856.02</v>
      </c>
      <c r="X239" s="160">
        <f t="shared" si="25"/>
        <v>1837500.6953529194</v>
      </c>
      <c r="Y239" s="160">
        <f t="shared" si="21"/>
        <v>375.22987448497435</v>
      </c>
      <c r="Z239" s="134">
        <f t="shared" si="23"/>
        <v>1011928.7870763391</v>
      </c>
      <c r="AA239" s="134">
        <f t="shared" si="22"/>
        <v>206.64259486958119</v>
      </c>
    </row>
    <row r="240" spans="1:27" s="119" customFormat="1" ht="15" x14ac:dyDescent="0.2">
      <c r="A240" s="118">
        <v>749</v>
      </c>
      <c r="B240" s="118" t="s">
        <v>240</v>
      </c>
      <c r="C240" s="118">
        <v>11</v>
      </c>
      <c r="D240" s="118">
        <v>21232</v>
      </c>
      <c r="E240" s="118">
        <v>63346599.528229535</v>
      </c>
      <c r="F240" s="118">
        <v>37931124.023803636</v>
      </c>
      <c r="G240" s="118">
        <v>6064178</v>
      </c>
      <c r="H240" s="118">
        <v>4333955.4995586406</v>
      </c>
      <c r="I240" s="118">
        <v>14984874.590990072</v>
      </c>
      <c r="J240" s="118">
        <v>3049684.8240652587</v>
      </c>
      <c r="K240" s="118">
        <v>-1836955.1786623676</v>
      </c>
      <c r="L240" s="118">
        <v>-2042963</v>
      </c>
      <c r="M240" s="118">
        <v>1110579.04</v>
      </c>
      <c r="N240" s="118">
        <v>227738.2880757032</v>
      </c>
      <c r="O240" s="118">
        <v>-788147.95123240969</v>
      </c>
      <c r="P240" s="136">
        <f t="shared" si="26"/>
        <v>-312531.39163099974</v>
      </c>
      <c r="Q240" s="136">
        <f t="shared" si="24"/>
        <v>-14.71982816649396</v>
      </c>
      <c r="R240" s="118">
        <v>147440626.85000002</v>
      </c>
      <c r="S240" s="118">
        <v>87125263.019999996</v>
      </c>
      <c r="T240" s="118">
        <v>6513761.2780226581</v>
      </c>
      <c r="U240" s="118">
        <v>35810119.770493381</v>
      </c>
      <c r="V240" s="118">
        <v>10171111.007828463</v>
      </c>
      <c r="W240" s="118">
        <v>5131794.04</v>
      </c>
      <c r="X240" s="160">
        <f t="shared" si="25"/>
        <v>-2688577.7336555123</v>
      </c>
      <c r="Y240" s="160">
        <f t="shared" si="21"/>
        <v>-126.62856695815337</v>
      </c>
      <c r="Z240" s="134">
        <f t="shared" si="23"/>
        <v>2376046.3420245126</v>
      </c>
      <c r="AA240" s="134">
        <f t="shared" si="22"/>
        <v>111.90873879165942</v>
      </c>
    </row>
    <row r="241" spans="1:27" s="119" customFormat="1" ht="15" x14ac:dyDescent="0.2">
      <c r="A241" s="118">
        <v>751</v>
      </c>
      <c r="B241" s="118" t="s">
        <v>241</v>
      </c>
      <c r="C241" s="118">
        <v>19</v>
      </c>
      <c r="D241" s="118">
        <v>2877</v>
      </c>
      <c r="E241" s="118">
        <v>9005980.743865259</v>
      </c>
      <c r="F241" s="118">
        <v>4811383.6982598724</v>
      </c>
      <c r="G241" s="118">
        <v>2313949</v>
      </c>
      <c r="H241" s="118">
        <v>271253.74240795273</v>
      </c>
      <c r="I241" s="118">
        <v>2468818.1079165661</v>
      </c>
      <c r="J241" s="118">
        <v>529377.87846577121</v>
      </c>
      <c r="K241" s="118">
        <v>294038.43086135754</v>
      </c>
      <c r="L241" s="118">
        <v>224195</v>
      </c>
      <c r="M241" s="118">
        <v>-32556.71</v>
      </c>
      <c r="N241" s="118">
        <v>28704.50745239517</v>
      </c>
      <c r="O241" s="118">
        <v>-106796.42312055589</v>
      </c>
      <c r="P241" s="136">
        <f t="shared" si="26"/>
        <v>1796386.4883780982</v>
      </c>
      <c r="Q241" s="136">
        <f t="shared" si="24"/>
        <v>624.39572067365248</v>
      </c>
      <c r="R241" s="118">
        <v>22160700.93</v>
      </c>
      <c r="S241" s="118">
        <v>11150210.130000001</v>
      </c>
      <c r="T241" s="118">
        <v>407683.59323450015</v>
      </c>
      <c r="U241" s="118">
        <v>8024903.1312752785</v>
      </c>
      <c r="V241" s="118">
        <v>1765546.7622344922</v>
      </c>
      <c r="W241" s="118">
        <v>2505587.29</v>
      </c>
      <c r="X241" s="160">
        <f t="shared" si="25"/>
        <v>1693229.9767442718</v>
      </c>
      <c r="Y241" s="160">
        <f t="shared" si="21"/>
        <v>588.54013790207568</v>
      </c>
      <c r="Z241" s="134">
        <f t="shared" si="23"/>
        <v>103156.51163382642</v>
      </c>
      <c r="AA241" s="134">
        <f t="shared" si="22"/>
        <v>35.855582771576785</v>
      </c>
    </row>
    <row r="242" spans="1:27" s="119" customFormat="1" ht="15" x14ac:dyDescent="0.2">
      <c r="A242" s="118">
        <v>753</v>
      </c>
      <c r="B242" s="118" t="s">
        <v>242</v>
      </c>
      <c r="C242" s="118">
        <v>34</v>
      </c>
      <c r="D242" s="118">
        <v>22320</v>
      </c>
      <c r="E242" s="118">
        <v>60894666.642755687</v>
      </c>
      <c r="F242" s="118">
        <v>35610603.379034877</v>
      </c>
      <c r="G242" s="118">
        <v>10407310</v>
      </c>
      <c r="H242" s="118">
        <v>4393853.0191266164</v>
      </c>
      <c r="I242" s="118">
        <v>11806414.025956688</v>
      </c>
      <c r="J242" s="118">
        <v>2453225.559683226</v>
      </c>
      <c r="K242" s="118">
        <v>6787090.1279590223</v>
      </c>
      <c r="L242" s="118">
        <v>-2088294</v>
      </c>
      <c r="M242" s="118">
        <v>-179693.74</v>
      </c>
      <c r="N242" s="118">
        <v>309365.19497562695</v>
      </c>
      <c r="O242" s="118">
        <v>-828535.33682683611</v>
      </c>
      <c r="P242" s="136">
        <f t="shared" si="26"/>
        <v>7776671.587153554</v>
      </c>
      <c r="Q242" s="136">
        <f t="shared" si="24"/>
        <v>348.41718580437072</v>
      </c>
      <c r="R242" s="118">
        <v>127596808.17</v>
      </c>
      <c r="S242" s="118">
        <v>103208309.79000001</v>
      </c>
      <c r="T242" s="118">
        <v>6583754.9026295356</v>
      </c>
      <c r="U242" s="118">
        <v>13304150.886303607</v>
      </c>
      <c r="V242" s="118">
        <v>8181838.7585110879</v>
      </c>
      <c r="W242" s="118">
        <v>8139322.2599999998</v>
      </c>
      <c r="X242" s="160">
        <f t="shared" si="25"/>
        <v>11820568.427444234</v>
      </c>
      <c r="Y242" s="160">
        <f t="shared" si="21"/>
        <v>529.59535965251951</v>
      </c>
      <c r="Z242" s="134">
        <f t="shared" si="23"/>
        <v>-4043896.8402906805</v>
      </c>
      <c r="AA242" s="134">
        <f t="shared" si="22"/>
        <v>-181.17817384814876</v>
      </c>
    </row>
    <row r="243" spans="1:27" s="119" customFormat="1" ht="15" x14ac:dyDescent="0.2">
      <c r="A243" s="118">
        <v>755</v>
      </c>
      <c r="B243" s="118" t="s">
        <v>243</v>
      </c>
      <c r="C243" s="118">
        <v>33</v>
      </c>
      <c r="D243" s="118">
        <v>6217</v>
      </c>
      <c r="E243" s="118">
        <v>19598119.524572991</v>
      </c>
      <c r="F243" s="118">
        <v>12579090.03754767</v>
      </c>
      <c r="G243" s="118">
        <v>2378707</v>
      </c>
      <c r="H243" s="118">
        <v>729183.34359984926</v>
      </c>
      <c r="I243" s="118">
        <v>3367696.213247044</v>
      </c>
      <c r="J243" s="118">
        <v>911004.47348623909</v>
      </c>
      <c r="K243" s="118">
        <v>1377303.1259782629</v>
      </c>
      <c r="L243" s="118">
        <v>-1526827</v>
      </c>
      <c r="M243" s="118">
        <v>-75198.11</v>
      </c>
      <c r="N243" s="118">
        <v>82638.149178863605</v>
      </c>
      <c r="O243" s="118">
        <v>-230779.75757403404</v>
      </c>
      <c r="P243" s="136">
        <f t="shared" si="26"/>
        <v>-5302.0491090975702</v>
      </c>
      <c r="Q243" s="136">
        <f t="shared" si="24"/>
        <v>-0.85283080410126588</v>
      </c>
      <c r="R243" s="118">
        <v>39473997.810000002</v>
      </c>
      <c r="S243" s="118">
        <v>30854121.699999999</v>
      </c>
      <c r="T243" s="118">
        <v>1095934.5278853606</v>
      </c>
      <c r="U243" s="118">
        <v>5120673.8221626123</v>
      </c>
      <c r="V243" s="118">
        <v>3038323.0277892426</v>
      </c>
      <c r="W243" s="118">
        <v>776681.89</v>
      </c>
      <c r="X243" s="160">
        <f t="shared" si="25"/>
        <v>1411737.1578372121</v>
      </c>
      <c r="Y243" s="160">
        <f t="shared" si="21"/>
        <v>227.07691134586008</v>
      </c>
      <c r="Z243" s="134">
        <f t="shared" si="23"/>
        <v>-1417039.2069463097</v>
      </c>
      <c r="AA243" s="134">
        <f t="shared" si="22"/>
        <v>-227.92974214996133</v>
      </c>
    </row>
    <row r="244" spans="1:27" s="119" customFormat="1" ht="15" x14ac:dyDescent="0.2">
      <c r="A244" s="118">
        <v>758</v>
      </c>
      <c r="B244" s="118" t="s">
        <v>244</v>
      </c>
      <c r="C244" s="118">
        <v>19</v>
      </c>
      <c r="D244" s="118">
        <v>8134</v>
      </c>
      <c r="E244" s="118">
        <v>23999307.174042411</v>
      </c>
      <c r="F244" s="118">
        <v>12591214.059007188</v>
      </c>
      <c r="G244" s="118">
        <v>8101909</v>
      </c>
      <c r="H244" s="118">
        <v>2639963.780903466</v>
      </c>
      <c r="I244" s="118">
        <v>7508095.4006586075</v>
      </c>
      <c r="J244" s="118">
        <v>1515674.5094123567</v>
      </c>
      <c r="K244" s="118">
        <v>-2316602.8483085609</v>
      </c>
      <c r="L244" s="118">
        <v>-1087535</v>
      </c>
      <c r="M244" s="118">
        <v>2733116.51</v>
      </c>
      <c r="N244" s="118">
        <v>86302.073690819176</v>
      </c>
      <c r="O244" s="118">
        <v>-301940.25222891959</v>
      </c>
      <c r="P244" s="136">
        <f t="shared" si="26"/>
        <v>7470890.0590925515</v>
      </c>
      <c r="Q244" s="136">
        <f t="shared" si="24"/>
        <v>918.47677146453793</v>
      </c>
      <c r="R244" s="118">
        <v>66391285.270000003</v>
      </c>
      <c r="S244" s="118">
        <v>30731718.960000001</v>
      </c>
      <c r="T244" s="118">
        <v>3967761.7515692036</v>
      </c>
      <c r="U244" s="118">
        <v>23361597.369468503</v>
      </c>
      <c r="V244" s="118">
        <v>5054979.3097698623</v>
      </c>
      <c r="W244" s="118">
        <v>9747490.5099999998</v>
      </c>
      <c r="X244" s="160">
        <f t="shared" si="25"/>
        <v>6472262.6308075711</v>
      </c>
      <c r="Y244" s="160">
        <f t="shared" si="21"/>
        <v>795.70477388831705</v>
      </c>
      <c r="Z244" s="134">
        <f t="shared" si="23"/>
        <v>998627.42828498036</v>
      </c>
      <c r="AA244" s="134">
        <f t="shared" si="22"/>
        <v>122.77199757622084</v>
      </c>
    </row>
    <row r="245" spans="1:27" s="119" customFormat="1" ht="15" x14ac:dyDescent="0.2">
      <c r="A245" s="118">
        <v>759</v>
      </c>
      <c r="B245" s="118" t="s">
        <v>245</v>
      </c>
      <c r="C245" s="118">
        <v>14</v>
      </c>
      <c r="D245" s="118">
        <v>1942</v>
      </c>
      <c r="E245" s="118">
        <v>5032609.1292711347</v>
      </c>
      <c r="F245" s="118">
        <v>2290285.3216134533</v>
      </c>
      <c r="G245" s="118">
        <v>653283</v>
      </c>
      <c r="H245" s="118">
        <v>862602.38009472517</v>
      </c>
      <c r="I245" s="118">
        <v>1954078.9905943028</v>
      </c>
      <c r="J245" s="118">
        <v>466073.07063073874</v>
      </c>
      <c r="K245" s="118">
        <v>76977.650977345082</v>
      </c>
      <c r="L245" s="118">
        <v>-527956</v>
      </c>
      <c r="M245" s="118">
        <v>-15267.91</v>
      </c>
      <c r="N245" s="118">
        <v>14472.081560126928</v>
      </c>
      <c r="O245" s="118">
        <v>-72088.513625345688</v>
      </c>
      <c r="P245" s="136">
        <f t="shared" si="26"/>
        <v>669850.94257421046</v>
      </c>
      <c r="Q245" s="136">
        <f t="shared" si="24"/>
        <v>344.9283947344029</v>
      </c>
      <c r="R245" s="118">
        <v>15102456.58</v>
      </c>
      <c r="S245" s="118">
        <v>5121088.13</v>
      </c>
      <c r="T245" s="118">
        <v>1296458.8660522045</v>
      </c>
      <c r="U245" s="118">
        <v>7525216.0313454801</v>
      </c>
      <c r="V245" s="118">
        <v>1554416.6734008971</v>
      </c>
      <c r="W245" s="118">
        <v>110059.09</v>
      </c>
      <c r="X245" s="160">
        <f t="shared" si="25"/>
        <v>504782.21079858206</v>
      </c>
      <c r="Y245" s="160">
        <f t="shared" si="21"/>
        <v>259.92904778505772</v>
      </c>
      <c r="Z245" s="134">
        <f t="shared" si="23"/>
        <v>165068.7317756284</v>
      </c>
      <c r="AA245" s="134">
        <f t="shared" si="22"/>
        <v>84.99934694934521</v>
      </c>
    </row>
    <row r="246" spans="1:27" s="119" customFormat="1" ht="15" x14ac:dyDescent="0.2">
      <c r="A246" s="118">
        <v>761</v>
      </c>
      <c r="B246" s="118" t="s">
        <v>246</v>
      </c>
      <c r="C246" s="118">
        <v>2</v>
      </c>
      <c r="D246" s="118">
        <v>8426</v>
      </c>
      <c r="E246" s="118">
        <v>23074982.861351833</v>
      </c>
      <c r="F246" s="118">
        <v>10843904.116421599</v>
      </c>
      <c r="G246" s="118">
        <v>1924605</v>
      </c>
      <c r="H246" s="118">
        <v>1394981.3883012382</v>
      </c>
      <c r="I246" s="118">
        <v>4500357.4136426756</v>
      </c>
      <c r="J246" s="118">
        <v>1785863.6222090791</v>
      </c>
      <c r="K246" s="118">
        <v>1170606.7342612292</v>
      </c>
      <c r="L246" s="118">
        <v>84654</v>
      </c>
      <c r="M246" s="118">
        <v>135553.25</v>
      </c>
      <c r="N246" s="118">
        <v>75333.120790895366</v>
      </c>
      <c r="O246" s="118">
        <v>-312779.51380389428</v>
      </c>
      <c r="P246" s="136">
        <f t="shared" si="26"/>
        <v>-1471903.729529012</v>
      </c>
      <c r="Q246" s="136">
        <f t="shared" si="24"/>
        <v>-174.68593989188369</v>
      </c>
      <c r="R246" s="118">
        <v>62107800.040359996</v>
      </c>
      <c r="S246" s="118">
        <v>27136173.09</v>
      </c>
      <c r="T246" s="118">
        <v>2096603.1650027635</v>
      </c>
      <c r="U246" s="118">
        <v>24102695.725292154</v>
      </c>
      <c r="V246" s="118">
        <v>5956096.5129892016</v>
      </c>
      <c r="W246" s="118">
        <v>2144812.25</v>
      </c>
      <c r="X246" s="160">
        <f t="shared" si="25"/>
        <v>-671419.29707588255</v>
      </c>
      <c r="Y246" s="160">
        <f t="shared" si="21"/>
        <v>-79.684227044372491</v>
      </c>
      <c r="Z246" s="134">
        <f t="shared" si="23"/>
        <v>-800484.43245312944</v>
      </c>
      <c r="AA246" s="134">
        <f t="shared" si="22"/>
        <v>-95.001712847511214</v>
      </c>
    </row>
    <row r="247" spans="1:27" s="119" customFormat="1" ht="15" x14ac:dyDescent="0.2">
      <c r="A247" s="118">
        <v>762</v>
      </c>
      <c r="B247" s="118" t="s">
        <v>247</v>
      </c>
      <c r="C247" s="118">
        <v>11</v>
      </c>
      <c r="D247" s="118">
        <v>3672</v>
      </c>
      <c r="E247" s="118">
        <v>11530488.716515366</v>
      </c>
      <c r="F247" s="118">
        <v>4539774.7897800645</v>
      </c>
      <c r="G247" s="118">
        <v>1056173</v>
      </c>
      <c r="H247" s="118">
        <v>1767389.7329433144</v>
      </c>
      <c r="I247" s="118">
        <v>1781775.2019483882</v>
      </c>
      <c r="J247" s="118">
        <v>851016.4570664519</v>
      </c>
      <c r="K247" s="118">
        <v>1126687.3155079139</v>
      </c>
      <c r="L247" s="118">
        <v>-171862</v>
      </c>
      <c r="M247" s="118">
        <v>569401.31000000006</v>
      </c>
      <c r="N247" s="118">
        <v>30951.332721808623</v>
      </c>
      <c r="O247" s="118">
        <v>-136307.42638118917</v>
      </c>
      <c r="P247" s="136">
        <f t="shared" si="26"/>
        <v>-115489.00292861462</v>
      </c>
      <c r="Q247" s="136">
        <f t="shared" si="24"/>
        <v>-31.451253520864547</v>
      </c>
      <c r="R247" s="118">
        <v>30618711.799999997</v>
      </c>
      <c r="S247" s="118">
        <v>10632949.67</v>
      </c>
      <c r="T247" s="118">
        <v>2656317.2975427038</v>
      </c>
      <c r="U247" s="118">
        <v>13565660.280321907</v>
      </c>
      <c r="V247" s="118">
        <v>2838254.8865405461</v>
      </c>
      <c r="W247" s="118">
        <v>1453712.31</v>
      </c>
      <c r="X247" s="160">
        <f t="shared" si="25"/>
        <v>528182.6444051601</v>
      </c>
      <c r="Y247" s="160">
        <f t="shared" si="21"/>
        <v>143.84058943495646</v>
      </c>
      <c r="Z247" s="134">
        <f t="shared" si="23"/>
        <v>-643671.64733377472</v>
      </c>
      <c r="AA247" s="134">
        <f t="shared" si="22"/>
        <v>-175.29184295582101</v>
      </c>
    </row>
    <row r="248" spans="1:27" s="119" customFormat="1" ht="15" x14ac:dyDescent="0.2">
      <c r="A248" s="118">
        <v>765</v>
      </c>
      <c r="B248" s="118" t="s">
        <v>248</v>
      </c>
      <c r="C248" s="118">
        <v>18</v>
      </c>
      <c r="D248" s="118">
        <v>10354</v>
      </c>
      <c r="E248" s="118">
        <v>34245087.503031343</v>
      </c>
      <c r="F248" s="118">
        <v>13110522.234286053</v>
      </c>
      <c r="G248" s="118">
        <v>4888726</v>
      </c>
      <c r="H248" s="118">
        <v>2874082.2962056617</v>
      </c>
      <c r="I248" s="118">
        <v>5751628.905724531</v>
      </c>
      <c r="J248" s="118">
        <v>1877964.7420574827</v>
      </c>
      <c r="K248" s="118">
        <v>-1099388.9187319248</v>
      </c>
      <c r="L248" s="118">
        <v>574847</v>
      </c>
      <c r="M248" s="118">
        <v>3267850.92</v>
      </c>
      <c r="N248" s="118">
        <v>103664.3997608107</v>
      </c>
      <c r="O248" s="118">
        <v>-384348.33680578228</v>
      </c>
      <c r="P248" s="136">
        <f t="shared" si="26"/>
        <v>-3279538.2605345026</v>
      </c>
      <c r="Q248" s="136">
        <f t="shared" si="24"/>
        <v>-316.74118799831007</v>
      </c>
      <c r="R248" s="118">
        <v>80905953.495975077</v>
      </c>
      <c r="S248" s="118">
        <v>35049921.890000001</v>
      </c>
      <c r="T248" s="118">
        <v>4319635.5766439773</v>
      </c>
      <c r="U248" s="118">
        <v>23172652.703818224</v>
      </c>
      <c r="V248" s="118">
        <v>6263266.1937809037</v>
      </c>
      <c r="W248" s="118">
        <v>8731423.9199999999</v>
      </c>
      <c r="X248" s="160">
        <f t="shared" si="25"/>
        <v>-3369053.2117319703</v>
      </c>
      <c r="Y248" s="160">
        <f t="shared" si="21"/>
        <v>-325.38663431832822</v>
      </c>
      <c r="Z248" s="134">
        <f t="shared" si="23"/>
        <v>89514.951197467744</v>
      </c>
      <c r="AA248" s="134">
        <f t="shared" si="22"/>
        <v>8.6454463200181326</v>
      </c>
    </row>
    <row r="249" spans="1:27" s="119" customFormat="1" ht="15" x14ac:dyDescent="0.2">
      <c r="A249" s="118">
        <v>768</v>
      </c>
      <c r="B249" s="118" t="s">
        <v>249</v>
      </c>
      <c r="C249" s="118">
        <v>10</v>
      </c>
      <c r="D249" s="118">
        <v>2375</v>
      </c>
      <c r="E249" s="118">
        <v>7336922.3482390475</v>
      </c>
      <c r="F249" s="118">
        <v>2755840.8723740531</v>
      </c>
      <c r="G249" s="118">
        <v>1014696</v>
      </c>
      <c r="H249" s="118">
        <v>997701.30452294915</v>
      </c>
      <c r="I249" s="118">
        <v>1072734.8544826549</v>
      </c>
      <c r="J249" s="118">
        <v>566323.33375395439</v>
      </c>
      <c r="K249" s="118">
        <v>344063.61484524963</v>
      </c>
      <c r="L249" s="118">
        <v>242206</v>
      </c>
      <c r="M249" s="118">
        <v>173617.51</v>
      </c>
      <c r="N249" s="118">
        <v>19297.57589887549</v>
      </c>
      <c r="O249" s="118">
        <v>-88161.802193715761</v>
      </c>
      <c r="P249" s="136">
        <f t="shared" si="26"/>
        <v>-238603.08455502708</v>
      </c>
      <c r="Q249" s="136">
        <f t="shared" si="24"/>
        <v>-100.46445665474825</v>
      </c>
      <c r="R249" s="118">
        <v>20209360.419999998</v>
      </c>
      <c r="S249" s="118">
        <v>6607246.3700000001</v>
      </c>
      <c r="T249" s="118">
        <v>1499505.8309580181</v>
      </c>
      <c r="U249" s="118">
        <v>9152213.7197984513</v>
      </c>
      <c r="V249" s="118">
        <v>1888764.8482496762</v>
      </c>
      <c r="W249" s="118">
        <v>1430519.51</v>
      </c>
      <c r="X249" s="160">
        <f t="shared" si="25"/>
        <v>368889.85900615156</v>
      </c>
      <c r="Y249" s="160">
        <f t="shared" si="21"/>
        <v>155.32204589732697</v>
      </c>
      <c r="Z249" s="134">
        <f t="shared" si="23"/>
        <v>-607492.94356117863</v>
      </c>
      <c r="AA249" s="134">
        <f t="shared" si="22"/>
        <v>-255.78650255207521</v>
      </c>
    </row>
    <row r="250" spans="1:27" s="119" customFormat="1" ht="15" x14ac:dyDescent="0.2">
      <c r="A250" s="118">
        <v>777</v>
      </c>
      <c r="B250" s="118" t="s">
        <v>250</v>
      </c>
      <c r="C250" s="118">
        <v>18</v>
      </c>
      <c r="D250" s="118">
        <v>7367</v>
      </c>
      <c r="E250" s="118">
        <v>21364587.483005032</v>
      </c>
      <c r="F250" s="118">
        <v>9713567.526058685</v>
      </c>
      <c r="G250" s="118">
        <v>3393065</v>
      </c>
      <c r="H250" s="118">
        <v>2568348.4533923077</v>
      </c>
      <c r="I250" s="118">
        <v>6034853.8525278922</v>
      </c>
      <c r="J250" s="118">
        <v>1545604.7500996194</v>
      </c>
      <c r="K250" s="118">
        <v>254626.34315966972</v>
      </c>
      <c r="L250" s="118">
        <v>-398765</v>
      </c>
      <c r="M250" s="118">
        <v>1618648.31</v>
      </c>
      <c r="N250" s="118">
        <v>62870.335490577367</v>
      </c>
      <c r="O250" s="118">
        <v>-273468.6302152017</v>
      </c>
      <c r="P250" s="136">
        <f t="shared" si="26"/>
        <v>3154763.4575085156</v>
      </c>
      <c r="Q250" s="136">
        <f t="shared" si="24"/>
        <v>428.22905626557832</v>
      </c>
      <c r="R250" s="118">
        <v>63060093.794085182</v>
      </c>
      <c r="S250" s="118">
        <v>22604284.780000001</v>
      </c>
      <c r="T250" s="118">
        <v>3860126.2500137314</v>
      </c>
      <c r="U250" s="118">
        <v>30621770.063138645</v>
      </c>
      <c r="V250" s="118">
        <v>5154800.7070890032</v>
      </c>
      <c r="W250" s="118">
        <v>4612948.3100000005</v>
      </c>
      <c r="X250" s="160">
        <f t="shared" si="25"/>
        <v>3793836.3161562011</v>
      </c>
      <c r="Y250" s="160">
        <f t="shared" si="21"/>
        <v>514.97710277673423</v>
      </c>
      <c r="Z250" s="134">
        <f t="shared" si="23"/>
        <v>-639072.8586476855</v>
      </c>
      <c r="AA250" s="134">
        <f t="shared" si="22"/>
        <v>-86.748046511155891</v>
      </c>
    </row>
    <row r="251" spans="1:27" s="119" customFormat="1" ht="15" x14ac:dyDescent="0.2">
      <c r="A251" s="118">
        <v>778</v>
      </c>
      <c r="B251" s="118" t="s">
        <v>251</v>
      </c>
      <c r="C251" s="118">
        <v>11</v>
      </c>
      <c r="D251" s="118">
        <v>6763</v>
      </c>
      <c r="E251" s="118">
        <v>18344925.336244449</v>
      </c>
      <c r="F251" s="118">
        <v>9613739.6097392309</v>
      </c>
      <c r="G251" s="118">
        <v>1972095</v>
      </c>
      <c r="H251" s="118">
        <v>1555471.8071398768</v>
      </c>
      <c r="I251" s="118">
        <v>3137709.2496725935</v>
      </c>
      <c r="J251" s="118">
        <v>1346310.3571845144</v>
      </c>
      <c r="K251" s="118">
        <v>754465.99991012819</v>
      </c>
      <c r="L251" s="118">
        <v>-148562</v>
      </c>
      <c r="M251" s="118">
        <v>742141.04</v>
      </c>
      <c r="N251" s="118">
        <v>58660.082368752344</v>
      </c>
      <c r="O251" s="118">
        <v>-251047.69188888409</v>
      </c>
      <c r="P251" s="136">
        <f t="shared" si="26"/>
        <v>436058.11788176373</v>
      </c>
      <c r="Q251" s="136">
        <f t="shared" si="24"/>
        <v>64.47702467570069</v>
      </c>
      <c r="R251" s="118">
        <v>53820482.530000001</v>
      </c>
      <c r="S251" s="118">
        <v>22064130.98</v>
      </c>
      <c r="T251" s="118">
        <v>2337812.8752978579</v>
      </c>
      <c r="U251" s="118">
        <v>23133848.681962587</v>
      </c>
      <c r="V251" s="118">
        <v>4490126.9750424102</v>
      </c>
      <c r="W251" s="118">
        <v>2565674.04</v>
      </c>
      <c r="X251" s="160">
        <f t="shared" si="25"/>
        <v>771111.02230285108</v>
      </c>
      <c r="Y251" s="160">
        <f t="shared" si="21"/>
        <v>114.01907767305207</v>
      </c>
      <c r="Z251" s="134">
        <f t="shared" si="23"/>
        <v>-335052.90442108735</v>
      </c>
      <c r="AA251" s="134">
        <f t="shared" si="22"/>
        <v>-49.542052997351377</v>
      </c>
    </row>
    <row r="252" spans="1:27" s="119" customFormat="1" ht="15" x14ac:dyDescent="0.2">
      <c r="A252" s="118">
        <v>781</v>
      </c>
      <c r="B252" s="118" t="s">
        <v>252</v>
      </c>
      <c r="C252" s="118">
        <v>7</v>
      </c>
      <c r="D252" s="118">
        <v>3504</v>
      </c>
      <c r="E252" s="118">
        <v>10194288.207587514</v>
      </c>
      <c r="F252" s="118">
        <v>3340406.2562231254</v>
      </c>
      <c r="G252" s="118">
        <v>2103271</v>
      </c>
      <c r="H252" s="118">
        <v>1268051.461298336</v>
      </c>
      <c r="I252" s="118">
        <v>83431.933421097638</v>
      </c>
      <c r="J252" s="118">
        <v>792425.65814929316</v>
      </c>
      <c r="K252" s="118">
        <v>1737559.797078569</v>
      </c>
      <c r="L252" s="118">
        <v>-369638</v>
      </c>
      <c r="M252" s="118">
        <v>249716.4</v>
      </c>
      <c r="N252" s="118">
        <v>30160.369886915956</v>
      </c>
      <c r="O252" s="118">
        <v>-130071.13889969685</v>
      </c>
      <c r="P252" s="136">
        <f t="shared" si="26"/>
        <v>-1088974.4704298731</v>
      </c>
      <c r="Q252" s="136">
        <f t="shared" si="24"/>
        <v>-310.78038539665329</v>
      </c>
      <c r="R252" s="118">
        <v>28681115.624935623</v>
      </c>
      <c r="S252" s="118">
        <v>9506300</v>
      </c>
      <c r="T252" s="118">
        <v>1905832.1898556445</v>
      </c>
      <c r="U252" s="118">
        <v>13169228.367310015</v>
      </c>
      <c r="V252" s="118">
        <v>2642846.6544762929</v>
      </c>
      <c r="W252" s="118">
        <v>1983349.4</v>
      </c>
      <c r="X252" s="160">
        <f t="shared" si="25"/>
        <v>526440.98670632765</v>
      </c>
      <c r="Y252" s="160">
        <f t="shared" si="21"/>
        <v>150.24000762166884</v>
      </c>
      <c r="Z252" s="134">
        <f t="shared" si="23"/>
        <v>-1615415.4571362007</v>
      </c>
      <c r="AA252" s="134">
        <f t="shared" si="22"/>
        <v>-461.02039301832212</v>
      </c>
    </row>
    <row r="253" spans="1:27" s="119" customFormat="1" ht="15" x14ac:dyDescent="0.2">
      <c r="A253" s="118">
        <v>783</v>
      </c>
      <c r="B253" s="118" t="s">
        <v>253</v>
      </c>
      <c r="C253" s="118">
        <v>4</v>
      </c>
      <c r="D253" s="118">
        <v>6419</v>
      </c>
      <c r="E253" s="118">
        <v>15445571.376156822</v>
      </c>
      <c r="F253" s="118">
        <v>10621529.354492184</v>
      </c>
      <c r="G253" s="118">
        <v>2189110</v>
      </c>
      <c r="H253" s="118">
        <v>1354535.7143710882</v>
      </c>
      <c r="I253" s="118">
        <v>1717516.8474996644</v>
      </c>
      <c r="J253" s="118">
        <v>1240058.6900063292</v>
      </c>
      <c r="K253" s="118">
        <v>-70045.451312640289</v>
      </c>
      <c r="L253" s="118">
        <v>-379017</v>
      </c>
      <c r="M253" s="118">
        <v>36450.17</v>
      </c>
      <c r="N253" s="118">
        <v>67262.573420290515</v>
      </c>
      <c r="O253" s="118">
        <v>-238278.1508553522</v>
      </c>
      <c r="P253" s="136">
        <f t="shared" si="26"/>
        <v>1093551.3714647461</v>
      </c>
      <c r="Q253" s="136">
        <f t="shared" si="24"/>
        <v>170.36164067062566</v>
      </c>
      <c r="R253" s="118">
        <v>44562938.560000002</v>
      </c>
      <c r="S253" s="118">
        <v>25120820.710000001</v>
      </c>
      <c r="T253" s="118">
        <v>2028554.7472634672</v>
      </c>
      <c r="U253" s="118">
        <v>12430964.847536521</v>
      </c>
      <c r="V253" s="118">
        <v>4135763.3066697591</v>
      </c>
      <c r="W253" s="118">
        <v>1846543.17</v>
      </c>
      <c r="X253" s="160">
        <f t="shared" si="25"/>
        <v>999708.22146974504</v>
      </c>
      <c r="Y253" s="160">
        <f t="shared" si="21"/>
        <v>155.7420503925448</v>
      </c>
      <c r="Z253" s="134">
        <f t="shared" si="23"/>
        <v>93843.149995001033</v>
      </c>
      <c r="AA253" s="134">
        <f t="shared" si="22"/>
        <v>14.619590278080858</v>
      </c>
    </row>
    <row r="254" spans="1:27" s="119" customFormat="1" ht="15" x14ac:dyDescent="0.2">
      <c r="A254" s="118">
        <v>785</v>
      </c>
      <c r="B254" s="118" t="s">
        <v>254</v>
      </c>
      <c r="C254" s="118">
        <v>17</v>
      </c>
      <c r="D254" s="118">
        <v>2626</v>
      </c>
      <c r="E254" s="118">
        <v>11034118.612892805</v>
      </c>
      <c r="F254" s="118">
        <v>3176192.1129924497</v>
      </c>
      <c r="G254" s="118">
        <v>3033617</v>
      </c>
      <c r="H254" s="118">
        <v>601162.59664322739</v>
      </c>
      <c r="I254" s="118">
        <v>2515880.503755637</v>
      </c>
      <c r="J254" s="118">
        <v>587345.11619991809</v>
      </c>
      <c r="K254" s="118">
        <v>1364045.3779005655</v>
      </c>
      <c r="L254" s="118">
        <v>32547</v>
      </c>
      <c r="M254" s="118">
        <v>-12562.51</v>
      </c>
      <c r="N254" s="118">
        <v>21231.762078629225</v>
      </c>
      <c r="O254" s="118">
        <v>-97479.112657135818</v>
      </c>
      <c r="P254" s="136">
        <f t="shared" si="26"/>
        <v>187861.23402048647</v>
      </c>
      <c r="Q254" s="136">
        <f t="shared" si="24"/>
        <v>71.538931462485323</v>
      </c>
      <c r="R254" s="118">
        <v>25609334.765439998</v>
      </c>
      <c r="S254" s="118">
        <v>7663360.9199999999</v>
      </c>
      <c r="T254" s="118">
        <v>903523.83182886115</v>
      </c>
      <c r="U254" s="118">
        <v>13237139.984262079</v>
      </c>
      <c r="V254" s="118">
        <v>1958875.3334883768</v>
      </c>
      <c r="W254" s="118">
        <v>3053601.49</v>
      </c>
      <c r="X254" s="160">
        <f t="shared" si="25"/>
        <v>1207166.7941393219</v>
      </c>
      <c r="Y254" s="160">
        <f t="shared" si="21"/>
        <v>459.69794140872881</v>
      </c>
      <c r="Z254" s="134">
        <f t="shared" si="23"/>
        <v>-1019305.5601188354</v>
      </c>
      <c r="AA254" s="134">
        <f t="shared" si="22"/>
        <v>-388.15900994624349</v>
      </c>
    </row>
    <row r="255" spans="1:27" s="119" customFormat="1" ht="15" x14ac:dyDescent="0.2">
      <c r="A255" s="118">
        <v>790</v>
      </c>
      <c r="B255" s="118" t="s">
        <v>255</v>
      </c>
      <c r="C255" s="118">
        <v>6</v>
      </c>
      <c r="D255" s="118">
        <v>23734</v>
      </c>
      <c r="E255" s="118">
        <v>58593521.074490845</v>
      </c>
      <c r="F255" s="118">
        <v>34409263.416679718</v>
      </c>
      <c r="G255" s="118">
        <v>6205864</v>
      </c>
      <c r="H255" s="118">
        <v>4928290.3446348086</v>
      </c>
      <c r="I255" s="118">
        <v>12818484.500752281</v>
      </c>
      <c r="J255" s="118">
        <v>4436352.2005087733</v>
      </c>
      <c r="K255" s="118">
        <v>2481999.4034351208</v>
      </c>
      <c r="L255" s="118">
        <v>-2129317</v>
      </c>
      <c r="M255" s="118">
        <v>240581.41</v>
      </c>
      <c r="N255" s="118">
        <v>216444.29947493103</v>
      </c>
      <c r="O255" s="118">
        <v>-881024.08979606302</v>
      </c>
      <c r="P255" s="136">
        <f t="shared" si="26"/>
        <v>4133417.4111987203</v>
      </c>
      <c r="Q255" s="136">
        <f t="shared" si="24"/>
        <v>174.15595395629563</v>
      </c>
      <c r="R255" s="118">
        <v>165138505.87</v>
      </c>
      <c r="S255" s="118">
        <v>80756732.359999999</v>
      </c>
      <c r="T255" s="118">
        <v>7407031.4425477274</v>
      </c>
      <c r="U255" s="118">
        <v>63276252.48374632</v>
      </c>
      <c r="V255" s="118">
        <v>14795834.095750891</v>
      </c>
      <c r="W255" s="118">
        <v>4317128.41</v>
      </c>
      <c r="X255" s="160">
        <f t="shared" si="25"/>
        <v>5414472.9220449328</v>
      </c>
      <c r="Y255" s="160">
        <f t="shared" si="21"/>
        <v>228.13149583066203</v>
      </c>
      <c r="Z255" s="134">
        <f t="shared" si="23"/>
        <v>-1281055.5108462125</v>
      </c>
      <c r="AA255" s="134">
        <f t="shared" si="22"/>
        <v>-53.975541874366414</v>
      </c>
    </row>
    <row r="256" spans="1:27" s="119" customFormat="1" ht="15" x14ac:dyDescent="0.2">
      <c r="A256" s="118">
        <v>791</v>
      </c>
      <c r="B256" s="118" t="s">
        <v>256</v>
      </c>
      <c r="C256" s="118">
        <v>17</v>
      </c>
      <c r="D256" s="118">
        <v>5029</v>
      </c>
      <c r="E256" s="118">
        <v>15643340.798481073</v>
      </c>
      <c r="F256" s="118">
        <v>6366663.6027721372</v>
      </c>
      <c r="G256" s="118">
        <v>1445690</v>
      </c>
      <c r="H256" s="118">
        <v>1179180.3306968799</v>
      </c>
      <c r="I256" s="118">
        <v>5667705.8096109461</v>
      </c>
      <c r="J256" s="118">
        <v>1215742.2120338739</v>
      </c>
      <c r="K256" s="118">
        <v>568157.17387084465</v>
      </c>
      <c r="L256" s="118">
        <v>-99932</v>
      </c>
      <c r="M256" s="118">
        <v>365890.47</v>
      </c>
      <c r="N256" s="118">
        <v>38534.63935945386</v>
      </c>
      <c r="O256" s="118">
        <v>-186680.29609776696</v>
      </c>
      <c r="P256" s="136">
        <f t="shared" si="26"/>
        <v>917611.14376529492</v>
      </c>
      <c r="Q256" s="136">
        <f t="shared" si="24"/>
        <v>182.46393791316265</v>
      </c>
      <c r="R256" s="118">
        <v>42338233.738159999</v>
      </c>
      <c r="S256" s="118">
        <v>14466351.890000001</v>
      </c>
      <c r="T256" s="118">
        <v>1772261.4986691275</v>
      </c>
      <c r="U256" s="118">
        <v>21157800.650204197</v>
      </c>
      <c r="V256" s="118">
        <v>4054664.5666210842</v>
      </c>
      <c r="W256" s="118">
        <v>1711648.47</v>
      </c>
      <c r="X256" s="160">
        <f t="shared" si="25"/>
        <v>824493.33733440936</v>
      </c>
      <c r="Y256" s="160">
        <f t="shared" si="21"/>
        <v>163.94777039857016</v>
      </c>
      <c r="Z256" s="134">
        <f t="shared" si="23"/>
        <v>93117.806430885568</v>
      </c>
      <c r="AA256" s="134">
        <f t="shared" si="22"/>
        <v>18.516167514592478</v>
      </c>
    </row>
    <row r="257" spans="1:27" s="119" customFormat="1" ht="15" x14ac:dyDescent="0.2">
      <c r="A257" s="118">
        <v>831</v>
      </c>
      <c r="B257" s="118" t="s">
        <v>257</v>
      </c>
      <c r="C257" s="118">
        <v>9</v>
      </c>
      <c r="D257" s="118">
        <v>4559</v>
      </c>
      <c r="E257" s="118">
        <v>12953161.481745038</v>
      </c>
      <c r="F257" s="118">
        <v>7562190.3688373324</v>
      </c>
      <c r="G257" s="118">
        <v>2138893</v>
      </c>
      <c r="H257" s="118">
        <v>558075.65855380718</v>
      </c>
      <c r="I257" s="118">
        <v>2424044.3478939859</v>
      </c>
      <c r="J257" s="118">
        <v>694468.16748450883</v>
      </c>
      <c r="K257" s="118">
        <v>199863.86393111714</v>
      </c>
      <c r="L257" s="118">
        <v>-1110649</v>
      </c>
      <c r="M257" s="118">
        <v>-111710.35</v>
      </c>
      <c r="N257" s="118">
        <v>50778.010046243588</v>
      </c>
      <c r="O257" s="118">
        <v>-169233.53945311584</v>
      </c>
      <c r="P257" s="136">
        <f t="shared" si="26"/>
        <v>-716440.95445115678</v>
      </c>
      <c r="Q257" s="136">
        <f t="shared" si="24"/>
        <v>-157.14870683289246</v>
      </c>
      <c r="R257" s="118">
        <v>29152052.960000001</v>
      </c>
      <c r="S257" s="118">
        <v>18736169.239999998</v>
      </c>
      <c r="T257" s="118">
        <v>838765.67914865201</v>
      </c>
      <c r="U257" s="118">
        <v>5950599.0702150818</v>
      </c>
      <c r="V257" s="118">
        <v>2316145.1856104983</v>
      </c>
      <c r="W257" s="118">
        <v>916533.65</v>
      </c>
      <c r="X257" s="160">
        <f t="shared" si="25"/>
        <v>-393840.1350257732</v>
      </c>
      <c r="Y257" s="160">
        <f t="shared" si="21"/>
        <v>-86.387395267772149</v>
      </c>
      <c r="Z257" s="134">
        <f t="shared" si="23"/>
        <v>-322600.81942538358</v>
      </c>
      <c r="AA257" s="134">
        <f t="shared" si="22"/>
        <v>-70.761311565120323</v>
      </c>
    </row>
    <row r="258" spans="1:27" s="119" customFormat="1" ht="15" x14ac:dyDescent="0.2">
      <c r="A258" s="118">
        <v>832</v>
      </c>
      <c r="B258" s="118" t="s">
        <v>258</v>
      </c>
      <c r="C258" s="118">
        <v>17</v>
      </c>
      <c r="D258" s="118">
        <v>3825</v>
      </c>
      <c r="E258" s="118">
        <v>13445733.486887932</v>
      </c>
      <c r="F258" s="118">
        <v>4276170.0831049969</v>
      </c>
      <c r="G258" s="118">
        <v>936383</v>
      </c>
      <c r="H258" s="118">
        <v>1287213.0937383736</v>
      </c>
      <c r="I258" s="118">
        <v>5105834.2117434861</v>
      </c>
      <c r="J258" s="118">
        <v>768234.853000134</v>
      </c>
      <c r="K258" s="118">
        <v>1598728.8797024514</v>
      </c>
      <c r="L258" s="118">
        <v>-162958</v>
      </c>
      <c r="M258" s="118">
        <v>41335.050000000003</v>
      </c>
      <c r="N258" s="118">
        <v>30722.126551060766</v>
      </c>
      <c r="O258" s="118">
        <v>-141986.90248040538</v>
      </c>
      <c r="P258" s="136">
        <f t="shared" si="26"/>
        <v>293942.90847216547</v>
      </c>
      <c r="Q258" s="136">
        <f t="shared" si="24"/>
        <v>76.847819208409277</v>
      </c>
      <c r="R258" s="118">
        <v>32607133.16612</v>
      </c>
      <c r="S258" s="118">
        <v>10559150.15</v>
      </c>
      <c r="T258" s="118">
        <v>1934630.3971339103</v>
      </c>
      <c r="U258" s="118">
        <v>18068151.252684325</v>
      </c>
      <c r="V258" s="118">
        <v>2562167.0502761239</v>
      </c>
      <c r="W258" s="118">
        <v>814760.05</v>
      </c>
      <c r="X258" s="160">
        <f t="shared" si="25"/>
        <v>1331725.7339743599</v>
      </c>
      <c r="Y258" s="160">
        <f t="shared" si="21"/>
        <v>348.16359058153199</v>
      </c>
      <c r="Z258" s="134">
        <f t="shared" si="23"/>
        <v>-1037782.8255021945</v>
      </c>
      <c r="AA258" s="134">
        <f t="shared" si="22"/>
        <v>-271.31577137312274</v>
      </c>
    </row>
    <row r="259" spans="1:27" s="119" customFormat="1" ht="15" x14ac:dyDescent="0.2">
      <c r="A259" s="118">
        <v>833</v>
      </c>
      <c r="B259" s="118" t="s">
        <v>259</v>
      </c>
      <c r="C259" s="118">
        <v>2</v>
      </c>
      <c r="D259" s="118">
        <v>1691</v>
      </c>
      <c r="E259" s="118">
        <v>4987931.1144817946</v>
      </c>
      <c r="F259" s="118">
        <v>1990626.8859957512</v>
      </c>
      <c r="G259" s="118">
        <v>1265309</v>
      </c>
      <c r="H259" s="118">
        <v>220002.12768523721</v>
      </c>
      <c r="I259" s="118">
        <v>496476.05412676313</v>
      </c>
      <c r="J259" s="118">
        <v>330926.08099855878</v>
      </c>
      <c r="K259" s="118">
        <v>435772.73276988027</v>
      </c>
      <c r="L259" s="118">
        <v>-377556</v>
      </c>
      <c r="M259" s="118">
        <v>-191163.34</v>
      </c>
      <c r="N259" s="118">
        <v>15923.497984824273</v>
      </c>
      <c r="O259" s="118">
        <v>-62771.203161925623</v>
      </c>
      <c r="P259" s="136">
        <f t="shared" si="26"/>
        <v>-864385.2780827051</v>
      </c>
      <c r="Q259" s="136">
        <f t="shared" si="24"/>
        <v>-511.16811240845954</v>
      </c>
      <c r="R259" s="118">
        <v>12213908.276779998</v>
      </c>
      <c r="S259" s="118">
        <v>5472048.6900000004</v>
      </c>
      <c r="T259" s="118">
        <v>330654.86241575936</v>
      </c>
      <c r="U259" s="118">
        <v>4332031.4020713689</v>
      </c>
      <c r="V259" s="118">
        <v>1103683.1998708695</v>
      </c>
      <c r="W259" s="118">
        <v>696589.66</v>
      </c>
      <c r="X259" s="160">
        <f t="shared" si="25"/>
        <v>-278900.46242199838</v>
      </c>
      <c r="Y259" s="160">
        <f t="shared" si="21"/>
        <v>-164.93226636428054</v>
      </c>
      <c r="Z259" s="134">
        <f t="shared" si="23"/>
        <v>-585484.81566070672</v>
      </c>
      <c r="AA259" s="134">
        <f t="shared" si="22"/>
        <v>-346.23584604417903</v>
      </c>
    </row>
    <row r="260" spans="1:27" s="119" customFormat="1" ht="15" x14ac:dyDescent="0.2">
      <c r="A260" s="118">
        <v>834</v>
      </c>
      <c r="B260" s="118" t="s">
        <v>260</v>
      </c>
      <c r="C260" s="118">
        <v>5</v>
      </c>
      <c r="D260" s="118">
        <v>5879</v>
      </c>
      <c r="E260" s="118">
        <v>15444252.863372121</v>
      </c>
      <c r="F260" s="118">
        <v>9201133.4277670719</v>
      </c>
      <c r="G260" s="118">
        <v>1896995</v>
      </c>
      <c r="H260" s="118">
        <v>1235006.0438787725</v>
      </c>
      <c r="I260" s="118">
        <v>2969865.3503980516</v>
      </c>
      <c r="J260" s="118">
        <v>1112092.7463454101</v>
      </c>
      <c r="K260" s="118">
        <v>1648189.6626810271</v>
      </c>
      <c r="L260" s="118">
        <v>-1432150</v>
      </c>
      <c r="M260" s="118">
        <v>28012.52</v>
      </c>
      <c r="N260" s="118">
        <v>59802.521287543692</v>
      </c>
      <c r="O260" s="118">
        <v>-218232.94109341261</v>
      </c>
      <c r="P260" s="136">
        <f t="shared" si="26"/>
        <v>1056461.4678923413</v>
      </c>
      <c r="Q260" s="136">
        <f t="shared" si="24"/>
        <v>179.7008790427524</v>
      </c>
      <c r="R260" s="118">
        <v>38007684.330000006</v>
      </c>
      <c r="S260" s="118">
        <v>22070421.579999998</v>
      </c>
      <c r="T260" s="118">
        <v>1856165.4223239168</v>
      </c>
      <c r="U260" s="118">
        <v>11974150.132287506</v>
      </c>
      <c r="V260" s="118">
        <v>3708979.5918655051</v>
      </c>
      <c r="W260" s="118">
        <v>492857.52</v>
      </c>
      <c r="X260" s="160">
        <f t="shared" si="25"/>
        <v>2094889.9164769202</v>
      </c>
      <c r="Y260" s="160">
        <f t="shared" si="21"/>
        <v>356.33439640702846</v>
      </c>
      <c r="Z260" s="134">
        <f t="shared" si="23"/>
        <v>-1038428.4485845789</v>
      </c>
      <c r="AA260" s="134">
        <f t="shared" si="22"/>
        <v>-176.63351736427606</v>
      </c>
    </row>
    <row r="261" spans="1:27" s="119" customFormat="1" ht="15" x14ac:dyDescent="0.2">
      <c r="A261" s="118">
        <v>837</v>
      </c>
      <c r="B261" s="118" t="s">
        <v>261</v>
      </c>
      <c r="C261" s="118">
        <v>6</v>
      </c>
      <c r="D261" s="118">
        <v>249009</v>
      </c>
      <c r="E261" s="118">
        <v>636546614.90265608</v>
      </c>
      <c r="F261" s="118">
        <v>370958981.26581097</v>
      </c>
      <c r="G261" s="118">
        <v>97876696</v>
      </c>
      <c r="H261" s="118">
        <v>83349391.714209378</v>
      </c>
      <c r="I261" s="118">
        <v>17343849.385402337</v>
      </c>
      <c r="J261" s="118">
        <v>35099220.606925175</v>
      </c>
      <c r="K261" s="118">
        <v>-33278689.796744905</v>
      </c>
      <c r="L261" s="118">
        <v>78609285</v>
      </c>
      <c r="M261" s="118">
        <v>18643103.140000001</v>
      </c>
      <c r="N261" s="118">
        <v>2827263.7739907987</v>
      </c>
      <c r="O261" s="118">
        <v>-9243403.0326126181</v>
      </c>
      <c r="P261" s="136">
        <f t="shared" si="26"/>
        <v>25639083.154324889</v>
      </c>
      <c r="Q261" s="136">
        <f t="shared" si="24"/>
        <v>102.96448383120646</v>
      </c>
      <c r="R261" s="118">
        <v>1563482269.4499998</v>
      </c>
      <c r="S261" s="118">
        <v>966837802.10000002</v>
      </c>
      <c r="T261" s="118">
        <v>125253941.50112085</v>
      </c>
      <c r="U261" s="118">
        <v>179548345.77027142</v>
      </c>
      <c r="V261" s="118">
        <v>117060643.86201537</v>
      </c>
      <c r="W261" s="118">
        <v>195129084.13999999</v>
      </c>
      <c r="X261" s="160">
        <f t="shared" si="25"/>
        <v>20347547.923407555</v>
      </c>
      <c r="Y261" s="160">
        <f t="shared" si="21"/>
        <v>81.714106411445186</v>
      </c>
      <c r="Z261" s="134">
        <f t="shared" si="23"/>
        <v>5291535.2309173346</v>
      </c>
      <c r="AA261" s="134">
        <f t="shared" si="22"/>
        <v>21.250377419761271</v>
      </c>
    </row>
    <row r="262" spans="1:27" s="119" customFormat="1" ht="15" x14ac:dyDescent="0.2">
      <c r="A262" s="118">
        <v>844</v>
      </c>
      <c r="B262" s="118" t="s">
        <v>262</v>
      </c>
      <c r="C262" s="118">
        <v>11</v>
      </c>
      <c r="D262" s="118">
        <v>1441</v>
      </c>
      <c r="E262" s="118">
        <v>3700640.4169455003</v>
      </c>
      <c r="F262" s="118">
        <v>1769206.0630282899</v>
      </c>
      <c r="G262" s="118">
        <v>542064</v>
      </c>
      <c r="H262" s="118">
        <v>411439.49928251235</v>
      </c>
      <c r="I262" s="118">
        <v>596041.59890105226</v>
      </c>
      <c r="J262" s="118">
        <v>363373.84519539867</v>
      </c>
      <c r="K262" s="118">
        <v>148398.50847504119</v>
      </c>
      <c r="L262" s="118">
        <v>-322421</v>
      </c>
      <c r="M262" s="118">
        <v>100843.06</v>
      </c>
      <c r="N262" s="118">
        <v>11107.559615394513</v>
      </c>
      <c r="O262" s="118">
        <v>-53491.013457323963</v>
      </c>
      <c r="P262" s="136">
        <f t="shared" si="26"/>
        <v>-134078.29590513511</v>
      </c>
      <c r="Q262" s="136">
        <f t="shared" si="24"/>
        <v>-93.045312911266549</v>
      </c>
      <c r="R262" s="118">
        <v>12404259.300000001</v>
      </c>
      <c r="S262" s="118">
        <v>4067947.59</v>
      </c>
      <c r="T262" s="118">
        <v>618377.44801160181</v>
      </c>
      <c r="U262" s="118">
        <v>6001915.2214789763</v>
      </c>
      <c r="V262" s="118">
        <v>1211900.8783003301</v>
      </c>
      <c r="W262" s="118">
        <v>320486.06</v>
      </c>
      <c r="X262" s="160">
        <f t="shared" si="25"/>
        <v>-183632.10220909305</v>
      </c>
      <c r="Y262" s="160">
        <f t="shared" ref="Y262:Y300" si="27">X262/D262</f>
        <v>-127.43379750804515</v>
      </c>
      <c r="Z262" s="134">
        <f t="shared" si="23"/>
        <v>49553.806303957943</v>
      </c>
      <c r="AA262" s="134">
        <f t="shared" ref="AA262:AA300" si="28">Z262/D262</f>
        <v>34.388484596778589</v>
      </c>
    </row>
    <row r="263" spans="1:27" s="119" customFormat="1" ht="15" x14ac:dyDescent="0.2">
      <c r="A263" s="118">
        <v>845</v>
      </c>
      <c r="B263" s="118" t="s">
        <v>263</v>
      </c>
      <c r="C263" s="118">
        <v>19</v>
      </c>
      <c r="D263" s="118">
        <v>2863</v>
      </c>
      <c r="E263" s="118">
        <v>10969954.898545418</v>
      </c>
      <c r="F263" s="118">
        <v>3364077.3825980276</v>
      </c>
      <c r="G263" s="118">
        <v>2837724</v>
      </c>
      <c r="H263" s="118">
        <v>532022.18279831484</v>
      </c>
      <c r="I263" s="118">
        <v>3252408.7122926884</v>
      </c>
      <c r="J263" s="118">
        <v>570806.76459417446</v>
      </c>
      <c r="K263" s="118">
        <v>186795.81715803471</v>
      </c>
      <c r="L263" s="118">
        <v>-166857</v>
      </c>
      <c r="M263" s="118">
        <v>1885692.86</v>
      </c>
      <c r="N263" s="118">
        <v>25296.581174848972</v>
      </c>
      <c r="O263" s="118">
        <v>-106276.7324970982</v>
      </c>
      <c r="P263" s="136">
        <f t="shared" si="26"/>
        <v>1411735.6695735715</v>
      </c>
      <c r="Q263" s="136">
        <f t="shared" si="24"/>
        <v>493.0966362464448</v>
      </c>
      <c r="R263" s="118">
        <v>24834912.264998019</v>
      </c>
      <c r="S263" s="118">
        <v>8802976.1899999995</v>
      </c>
      <c r="T263" s="118">
        <v>799608.54855442478</v>
      </c>
      <c r="U263" s="118">
        <v>10216647.660804521</v>
      </c>
      <c r="V263" s="118">
        <v>1903717.6959708424</v>
      </c>
      <c r="W263" s="118">
        <v>4556559.8600000003</v>
      </c>
      <c r="X263" s="160">
        <f t="shared" si="25"/>
        <v>1444597.6903317645</v>
      </c>
      <c r="Y263" s="160">
        <f t="shared" si="27"/>
        <v>504.57481324895724</v>
      </c>
      <c r="Z263" s="134">
        <f t="shared" ref="Z263:Z300" si="29">P263-X263</f>
        <v>-32862.020758192986</v>
      </c>
      <c r="AA263" s="134">
        <f t="shared" si="28"/>
        <v>-11.478177002512394</v>
      </c>
    </row>
    <row r="264" spans="1:27" s="119" customFormat="1" ht="15" x14ac:dyDescent="0.2">
      <c r="A264" s="118">
        <v>846</v>
      </c>
      <c r="B264" s="118" t="s">
        <v>264</v>
      </c>
      <c r="C264" s="118">
        <v>14</v>
      </c>
      <c r="D264" s="118">
        <v>4862</v>
      </c>
      <c r="E264" s="118">
        <v>12578706.443018876</v>
      </c>
      <c r="F264" s="118">
        <v>7090911.4526929846</v>
      </c>
      <c r="G264" s="118">
        <v>1332262</v>
      </c>
      <c r="H264" s="118">
        <v>850383.36027645471</v>
      </c>
      <c r="I264" s="118">
        <v>3415249.6639032313</v>
      </c>
      <c r="J264" s="118">
        <v>1120982.7461237642</v>
      </c>
      <c r="K264" s="118">
        <v>1304406.7949306786</v>
      </c>
      <c r="L264" s="118">
        <v>-550655</v>
      </c>
      <c r="M264" s="118">
        <v>1283.96</v>
      </c>
      <c r="N264" s="118">
        <v>38945.004405673069</v>
      </c>
      <c r="O264" s="118">
        <v>-180481.12937509306</v>
      </c>
      <c r="P264" s="136">
        <f t="shared" si="26"/>
        <v>1844582.4099388197</v>
      </c>
      <c r="Q264" s="136">
        <f t="shared" ref="Q264:Q300" si="30">P264/D264</f>
        <v>379.38757917293702</v>
      </c>
      <c r="R264" s="118">
        <v>36644379.679999992</v>
      </c>
      <c r="S264" s="118">
        <v>15448541.76</v>
      </c>
      <c r="T264" s="118">
        <v>1278093.9918671413</v>
      </c>
      <c r="U264" s="118">
        <v>17644480.444308028</v>
      </c>
      <c r="V264" s="118">
        <v>3738628.9424776365</v>
      </c>
      <c r="W264" s="118">
        <v>782890.96</v>
      </c>
      <c r="X264" s="160">
        <f t="shared" ref="X264:X300" si="31">S264+T264+U264+V264+W264-R264</f>
        <v>2248256.4186528176</v>
      </c>
      <c r="Y264" s="160">
        <f t="shared" si="27"/>
        <v>462.41390757976501</v>
      </c>
      <c r="Z264" s="134">
        <f t="shared" si="29"/>
        <v>-403674.0087139979</v>
      </c>
      <c r="AA264" s="134">
        <f t="shared" si="28"/>
        <v>-83.026328406828029</v>
      </c>
    </row>
    <row r="265" spans="1:27" s="119" customFormat="1" ht="15" x14ac:dyDescent="0.2">
      <c r="A265" s="118">
        <v>848</v>
      </c>
      <c r="B265" s="118" t="s">
        <v>265</v>
      </c>
      <c r="C265" s="118">
        <v>12</v>
      </c>
      <c r="D265" s="118">
        <v>4160</v>
      </c>
      <c r="E265" s="118">
        <v>12721931.94830383</v>
      </c>
      <c r="F265" s="118">
        <v>5266810.3053422552</v>
      </c>
      <c r="G265" s="118">
        <v>1028682</v>
      </c>
      <c r="H265" s="118">
        <v>860800.42978662497</v>
      </c>
      <c r="I265" s="118">
        <v>3335424.4040330085</v>
      </c>
      <c r="J265" s="118">
        <v>953909.28539248323</v>
      </c>
      <c r="K265" s="118">
        <v>35165.375778833491</v>
      </c>
      <c r="L265" s="118">
        <v>537464</v>
      </c>
      <c r="M265" s="118">
        <v>171494.77</v>
      </c>
      <c r="N265" s="118">
        <v>31883.851340772344</v>
      </c>
      <c r="O265" s="118">
        <v>-154422.3566845716</v>
      </c>
      <c r="P265" s="136">
        <f t="shared" ref="P265:P300" si="32">SUM(F265:O265)-E265</f>
        <v>-654719.88331442326</v>
      </c>
      <c r="Q265" s="136">
        <f t="shared" si="30"/>
        <v>-157.38458733519789</v>
      </c>
      <c r="R265" s="118">
        <v>33911031.610739879</v>
      </c>
      <c r="S265" s="118">
        <v>12026324.77</v>
      </c>
      <c r="T265" s="118">
        <v>1293748.9972555961</v>
      </c>
      <c r="U265" s="118">
        <v>15218743.321189687</v>
      </c>
      <c r="V265" s="118">
        <v>3181416.3734441213</v>
      </c>
      <c r="W265" s="118">
        <v>1737640.77</v>
      </c>
      <c r="X265" s="160">
        <f t="shared" si="31"/>
        <v>-453157.37885047495</v>
      </c>
      <c r="Y265" s="160">
        <f t="shared" si="27"/>
        <v>-108.93206222367186</v>
      </c>
      <c r="Z265" s="134">
        <f t="shared" si="29"/>
        <v>-201562.50446394831</v>
      </c>
      <c r="AA265" s="134">
        <f t="shared" si="28"/>
        <v>-48.452525111526036</v>
      </c>
    </row>
    <row r="266" spans="1:27" s="119" customFormat="1" ht="15" x14ac:dyDescent="0.2">
      <c r="A266" s="118">
        <v>849</v>
      </c>
      <c r="B266" s="118" t="s">
        <v>266</v>
      </c>
      <c r="C266" s="118">
        <v>16</v>
      </c>
      <c r="D266" s="118">
        <v>2903</v>
      </c>
      <c r="E266" s="118">
        <v>9611760.1304766908</v>
      </c>
      <c r="F266" s="118">
        <v>3663545.3016678053</v>
      </c>
      <c r="G266" s="118">
        <v>792637</v>
      </c>
      <c r="H266" s="118">
        <v>739036.72978354723</v>
      </c>
      <c r="I266" s="118">
        <v>3552337.3410746157</v>
      </c>
      <c r="J266" s="118">
        <v>649154.9506783518</v>
      </c>
      <c r="K266" s="118">
        <v>712470.20271485788</v>
      </c>
      <c r="L266" s="118">
        <v>190724</v>
      </c>
      <c r="M266" s="118">
        <v>52405.48</v>
      </c>
      <c r="N266" s="118">
        <v>22516.159355660468</v>
      </c>
      <c r="O266" s="118">
        <v>-107761.56284983446</v>
      </c>
      <c r="P266" s="136">
        <f t="shared" si="32"/>
        <v>655305.47194831446</v>
      </c>
      <c r="Q266" s="136">
        <f t="shared" si="30"/>
        <v>225.73388630668774</v>
      </c>
      <c r="R266" s="118">
        <v>21567672.210000001</v>
      </c>
      <c r="S266" s="118">
        <v>8371107.9800000004</v>
      </c>
      <c r="T266" s="118">
        <v>1110742.6147183101</v>
      </c>
      <c r="U266" s="118">
        <v>9722532.6195839308</v>
      </c>
      <c r="V266" s="118">
        <v>2165019.4841542882</v>
      </c>
      <c r="W266" s="118">
        <v>1035766.48</v>
      </c>
      <c r="X266" s="160">
        <f t="shared" si="31"/>
        <v>837496.96845652908</v>
      </c>
      <c r="Y266" s="160">
        <f t="shared" si="27"/>
        <v>288.4936164163035</v>
      </c>
      <c r="Z266" s="134">
        <f t="shared" si="29"/>
        <v>-182191.49650821462</v>
      </c>
      <c r="AA266" s="134">
        <f t="shared" si="28"/>
        <v>-62.759730109615788</v>
      </c>
    </row>
    <row r="267" spans="1:27" s="119" customFormat="1" ht="15" x14ac:dyDescent="0.2">
      <c r="A267" s="118">
        <v>850</v>
      </c>
      <c r="B267" s="118" t="s">
        <v>267</v>
      </c>
      <c r="C267" s="118">
        <v>13</v>
      </c>
      <c r="D267" s="118">
        <v>2407</v>
      </c>
      <c r="E267" s="118">
        <v>7048244.3301790897</v>
      </c>
      <c r="F267" s="118">
        <v>3149484.4222304882</v>
      </c>
      <c r="G267" s="118">
        <v>761061</v>
      </c>
      <c r="H267" s="118">
        <v>597964.31037852564</v>
      </c>
      <c r="I267" s="118">
        <v>2095865.0995136807</v>
      </c>
      <c r="J267" s="118">
        <v>428117.29627237853</v>
      </c>
      <c r="K267" s="118">
        <v>257014.79717753074</v>
      </c>
      <c r="L267" s="118">
        <v>-478735</v>
      </c>
      <c r="M267" s="118">
        <v>-2400.27</v>
      </c>
      <c r="N267" s="118">
        <v>21253.474305415784</v>
      </c>
      <c r="O267" s="118">
        <v>-89349.666475904771</v>
      </c>
      <c r="P267" s="136">
        <f t="shared" si="32"/>
        <v>-307968.86677697487</v>
      </c>
      <c r="Q267" s="136">
        <f t="shared" si="30"/>
        <v>-127.94718187659944</v>
      </c>
      <c r="R267" s="118">
        <v>16488580.109999999</v>
      </c>
      <c r="S267" s="118">
        <v>7643160</v>
      </c>
      <c r="T267" s="118">
        <v>898716.68963809288</v>
      </c>
      <c r="U267" s="118">
        <v>6195403.7020898592</v>
      </c>
      <c r="V267" s="118">
        <v>1427829.0367570685</v>
      </c>
      <c r="W267" s="118">
        <v>279925.73</v>
      </c>
      <c r="X267" s="160">
        <f t="shared" si="31"/>
        <v>-43544.951514977962</v>
      </c>
      <c r="Y267" s="160">
        <f t="shared" si="27"/>
        <v>-18.090964484826738</v>
      </c>
      <c r="Z267" s="134">
        <f t="shared" si="29"/>
        <v>-264423.91526199691</v>
      </c>
      <c r="AA267" s="134">
        <f t="shared" si="28"/>
        <v>-109.8562173917727</v>
      </c>
    </row>
    <row r="268" spans="1:27" s="119" customFormat="1" ht="15" x14ac:dyDescent="0.2">
      <c r="A268" s="118">
        <v>851</v>
      </c>
      <c r="B268" s="118" t="s">
        <v>268</v>
      </c>
      <c r="C268" s="118">
        <v>19</v>
      </c>
      <c r="D268" s="118">
        <v>21227</v>
      </c>
      <c r="E268" s="118">
        <v>52563841.826927051</v>
      </c>
      <c r="F268" s="118">
        <v>33202429.622502901</v>
      </c>
      <c r="G268" s="118">
        <v>6874714</v>
      </c>
      <c r="H268" s="118">
        <v>2993565.1581176892</v>
      </c>
      <c r="I268" s="118">
        <v>13160386.401480233</v>
      </c>
      <c r="J268" s="118">
        <v>3263780.9389859131</v>
      </c>
      <c r="K268" s="118">
        <v>-3342587.8466348844</v>
      </c>
      <c r="L268" s="118">
        <v>-283449</v>
      </c>
      <c r="M268" s="118">
        <v>286884.8</v>
      </c>
      <c r="N268" s="118">
        <v>222744.64929591629</v>
      </c>
      <c r="O268" s="118">
        <v>-787962.34743831761</v>
      </c>
      <c r="P268" s="136">
        <f t="shared" si="32"/>
        <v>3026664.549382396</v>
      </c>
      <c r="Q268" s="136">
        <f t="shared" si="30"/>
        <v>142.58560085656927</v>
      </c>
      <c r="R268" s="118">
        <v>140031894.61000001</v>
      </c>
      <c r="S268" s="118">
        <v>81944245.909999996</v>
      </c>
      <c r="T268" s="118">
        <v>4499212.3449029801</v>
      </c>
      <c r="U268" s="118">
        <v>36233263.902406722</v>
      </c>
      <c r="V268" s="118">
        <v>10885150.482996266</v>
      </c>
      <c r="W268" s="118">
        <v>6878149.7999999998</v>
      </c>
      <c r="X268" s="160">
        <f t="shared" si="31"/>
        <v>408127.83030596375</v>
      </c>
      <c r="Y268" s="160">
        <f t="shared" si="27"/>
        <v>19.226825755215703</v>
      </c>
      <c r="Z268" s="134">
        <f t="shared" si="29"/>
        <v>2618536.7190764323</v>
      </c>
      <c r="AA268" s="134">
        <f t="shared" si="28"/>
        <v>123.35877510135357</v>
      </c>
    </row>
    <row r="269" spans="1:27" s="119" customFormat="1" ht="15" x14ac:dyDescent="0.2">
      <c r="A269" s="118">
        <v>853</v>
      </c>
      <c r="B269" s="118" t="s">
        <v>269</v>
      </c>
      <c r="C269" s="118">
        <v>2</v>
      </c>
      <c r="D269" s="118">
        <v>197900</v>
      </c>
      <c r="E269" s="118">
        <v>528715888.48562884</v>
      </c>
      <c r="F269" s="118">
        <v>255027974.35945958</v>
      </c>
      <c r="G269" s="118">
        <v>68927192</v>
      </c>
      <c r="H269" s="118">
        <v>110624059.94147132</v>
      </c>
      <c r="I269" s="118">
        <v>19533424.543014102</v>
      </c>
      <c r="J269" s="118">
        <v>30299393.590630993</v>
      </c>
      <c r="K269" s="118">
        <v>-20910181.645866983</v>
      </c>
      <c r="L269" s="118">
        <v>46483967</v>
      </c>
      <c r="M269" s="118">
        <v>35303174.990000002</v>
      </c>
      <c r="N269" s="118">
        <v>2239894.9580852599</v>
      </c>
      <c r="O269" s="118">
        <v>-7346198.1701626731</v>
      </c>
      <c r="P269" s="136">
        <f t="shared" si="32"/>
        <v>11466813.081002831</v>
      </c>
      <c r="Q269" s="136">
        <f t="shared" si="30"/>
        <v>57.942461248119415</v>
      </c>
      <c r="R269" s="118">
        <v>1285891637.28</v>
      </c>
      <c r="S269" s="118">
        <v>704671059.73000002</v>
      </c>
      <c r="T269" s="118">
        <v>166263774.62192991</v>
      </c>
      <c r="U269" s="118">
        <v>173031846.91301259</v>
      </c>
      <c r="V269" s="118">
        <v>101052572.13740179</v>
      </c>
      <c r="W269" s="118">
        <v>150714333.99000001</v>
      </c>
      <c r="X269" s="160">
        <f t="shared" si="31"/>
        <v>9841950.112344265</v>
      </c>
      <c r="Y269" s="160">
        <f t="shared" si="27"/>
        <v>49.731935888551114</v>
      </c>
      <c r="Z269" s="134">
        <f t="shared" si="29"/>
        <v>1624862.9686585665</v>
      </c>
      <c r="AA269" s="134">
        <f t="shared" si="28"/>
        <v>8.2105253595682992</v>
      </c>
    </row>
    <row r="270" spans="1:27" s="119" customFormat="1" ht="15" x14ac:dyDescent="0.2">
      <c r="A270" s="118">
        <v>854</v>
      </c>
      <c r="B270" s="118" t="s">
        <v>270</v>
      </c>
      <c r="C270" s="118">
        <v>19</v>
      </c>
      <c r="D270" s="118">
        <v>3262</v>
      </c>
      <c r="E270" s="118">
        <v>8860479.2957849428</v>
      </c>
      <c r="F270" s="118">
        <v>4435478.7433572169</v>
      </c>
      <c r="G270" s="118">
        <v>978475</v>
      </c>
      <c r="H270" s="118">
        <v>786937.93035562383</v>
      </c>
      <c r="I270" s="118">
        <v>2602161.5267423694</v>
      </c>
      <c r="J270" s="118">
        <v>680070.52048472036</v>
      </c>
      <c r="K270" s="118">
        <v>-257638.40302065932</v>
      </c>
      <c r="L270" s="118">
        <v>-344028</v>
      </c>
      <c r="M270" s="118">
        <v>757995.35</v>
      </c>
      <c r="N270" s="118">
        <v>29348.818430670875</v>
      </c>
      <c r="O270" s="118">
        <v>-121087.91526564244</v>
      </c>
      <c r="P270" s="136">
        <f t="shared" si="32"/>
        <v>687234.27529935725</v>
      </c>
      <c r="Q270" s="136">
        <f t="shared" si="30"/>
        <v>210.6788091046466</v>
      </c>
      <c r="R270" s="118">
        <v>30203645.789999999</v>
      </c>
      <c r="S270" s="118">
        <v>10660281.810000001</v>
      </c>
      <c r="T270" s="118">
        <v>1182736.9152994375</v>
      </c>
      <c r="U270" s="118">
        <v>15050930.88087628</v>
      </c>
      <c r="V270" s="118">
        <v>2268127.0872382307</v>
      </c>
      <c r="W270" s="118">
        <v>1392442.35</v>
      </c>
      <c r="X270" s="160">
        <f t="shared" si="31"/>
        <v>350873.25341395289</v>
      </c>
      <c r="Y270" s="160">
        <f t="shared" si="27"/>
        <v>107.56384224829948</v>
      </c>
      <c r="Z270" s="134">
        <f t="shared" si="29"/>
        <v>336361.02188540436</v>
      </c>
      <c r="AA270" s="134">
        <f t="shared" si="28"/>
        <v>103.11496685634714</v>
      </c>
    </row>
    <row r="271" spans="1:27" s="119" customFormat="1" ht="15" x14ac:dyDescent="0.2">
      <c r="A271" s="118">
        <v>857</v>
      </c>
      <c r="B271" s="118" t="s">
        <v>271</v>
      </c>
      <c r="C271" s="118">
        <v>11</v>
      </c>
      <c r="D271" s="118">
        <v>2394</v>
      </c>
      <c r="E271" s="118">
        <v>5283588.513583228</v>
      </c>
      <c r="F271" s="118">
        <v>3035401.1435033781</v>
      </c>
      <c r="G271" s="118">
        <v>981934</v>
      </c>
      <c r="H271" s="118">
        <v>732987.2608802818</v>
      </c>
      <c r="I271" s="118">
        <v>1124998.8190191879</v>
      </c>
      <c r="J271" s="118">
        <v>541143.77381768078</v>
      </c>
      <c r="K271" s="118">
        <v>-1025632.0519387217</v>
      </c>
      <c r="L271" s="118">
        <v>190584</v>
      </c>
      <c r="M271" s="118">
        <v>168523.46</v>
      </c>
      <c r="N271" s="118">
        <v>18716.616711897983</v>
      </c>
      <c r="O271" s="118">
        <v>-88867.096611265486</v>
      </c>
      <c r="P271" s="136">
        <f t="shared" si="32"/>
        <v>396201.41179921199</v>
      </c>
      <c r="Q271" s="136">
        <f t="shared" si="30"/>
        <v>165.49766574737342</v>
      </c>
      <c r="R271" s="118">
        <v>20603871.389999997</v>
      </c>
      <c r="S271" s="118">
        <v>6888892.6699999999</v>
      </c>
      <c r="T271" s="118">
        <v>1101651.0928445165</v>
      </c>
      <c r="U271" s="118">
        <v>9158196.4167669285</v>
      </c>
      <c r="V271" s="118">
        <v>1804787.613218969</v>
      </c>
      <c r="W271" s="118">
        <v>1341041.46</v>
      </c>
      <c r="X271" s="160">
        <f t="shared" si="31"/>
        <v>-309302.13716958091</v>
      </c>
      <c r="Y271" s="160">
        <f t="shared" si="27"/>
        <v>-129.19888770659185</v>
      </c>
      <c r="Z271" s="134">
        <f t="shared" si="29"/>
        <v>705503.54896879289</v>
      </c>
      <c r="AA271" s="134">
        <f t="shared" si="28"/>
        <v>294.69655345396529</v>
      </c>
    </row>
    <row r="272" spans="1:27" s="119" customFormat="1" ht="15" x14ac:dyDescent="0.2">
      <c r="A272" s="118">
        <v>858</v>
      </c>
      <c r="B272" s="118" t="s">
        <v>272</v>
      </c>
      <c r="C272" s="118">
        <v>35</v>
      </c>
      <c r="D272" s="118">
        <v>40384</v>
      </c>
      <c r="E272" s="118">
        <v>113705205.51196717</v>
      </c>
      <c r="F272" s="118">
        <v>69406188.549954578</v>
      </c>
      <c r="G272" s="118">
        <v>14157917</v>
      </c>
      <c r="H272" s="118">
        <v>8193645.5634707538</v>
      </c>
      <c r="I272" s="118">
        <v>18984708.044712968</v>
      </c>
      <c r="J272" s="118">
        <v>4510785.5157237537</v>
      </c>
      <c r="K272" s="118">
        <v>6747851.3965776442</v>
      </c>
      <c r="L272" s="118">
        <v>-3174910</v>
      </c>
      <c r="M272" s="118">
        <v>-500304.58</v>
      </c>
      <c r="N272" s="118">
        <v>559154.06503637054</v>
      </c>
      <c r="O272" s="118">
        <v>-1499084.7241225336</v>
      </c>
      <c r="P272" s="136">
        <f t="shared" si="32"/>
        <v>3680745.319386363</v>
      </c>
      <c r="Q272" s="136">
        <f t="shared" si="30"/>
        <v>91.143653907150437</v>
      </c>
      <c r="R272" s="118">
        <v>246810107.46000001</v>
      </c>
      <c r="S272" s="118">
        <v>191420893.68000001</v>
      </c>
      <c r="T272" s="118">
        <v>12314735.606156547</v>
      </c>
      <c r="U272" s="118">
        <v>24717932.128875185</v>
      </c>
      <c r="V272" s="118">
        <v>15044079.26054896</v>
      </c>
      <c r="W272" s="118">
        <v>10482702.42</v>
      </c>
      <c r="X272" s="160">
        <f t="shared" si="31"/>
        <v>7170235.6355806887</v>
      </c>
      <c r="Y272" s="160">
        <f t="shared" si="27"/>
        <v>177.55139747376904</v>
      </c>
      <c r="Z272" s="134">
        <f t="shared" si="29"/>
        <v>-3489490.3161943257</v>
      </c>
      <c r="AA272" s="134">
        <f t="shared" si="28"/>
        <v>-86.407743566618606</v>
      </c>
    </row>
    <row r="273" spans="1:27" s="119" customFormat="1" ht="15" x14ac:dyDescent="0.2">
      <c r="A273" s="118">
        <v>859</v>
      </c>
      <c r="B273" s="118" t="s">
        <v>273</v>
      </c>
      <c r="C273" s="118">
        <v>17</v>
      </c>
      <c r="D273" s="118">
        <v>6562</v>
      </c>
      <c r="E273" s="118">
        <v>21122597.972832836</v>
      </c>
      <c r="F273" s="118">
        <v>8988759.227685513</v>
      </c>
      <c r="G273" s="118">
        <v>964692</v>
      </c>
      <c r="H273" s="118">
        <v>523156.27762569994</v>
      </c>
      <c r="I273" s="118">
        <v>14207660.452791508</v>
      </c>
      <c r="J273" s="118">
        <v>993307.10610691132</v>
      </c>
      <c r="K273" s="118">
        <v>-1564938.9935146021</v>
      </c>
      <c r="L273" s="118">
        <v>-1015472</v>
      </c>
      <c r="M273" s="118">
        <v>-257273.83</v>
      </c>
      <c r="N273" s="118">
        <v>51050.248068461377</v>
      </c>
      <c r="O273" s="118">
        <v>-243586.41936638433</v>
      </c>
      <c r="P273" s="136">
        <f t="shared" si="32"/>
        <v>1524756.0965642743</v>
      </c>
      <c r="Q273" s="136">
        <f t="shared" si="30"/>
        <v>232.36148987568947</v>
      </c>
      <c r="R273" s="118">
        <v>44463843.65952</v>
      </c>
      <c r="S273" s="118">
        <v>20241712.949999999</v>
      </c>
      <c r="T273" s="118">
        <v>786283.78680814593</v>
      </c>
      <c r="U273" s="118">
        <v>20126333.276652191</v>
      </c>
      <c r="V273" s="118">
        <v>3312813.4295565658</v>
      </c>
      <c r="W273" s="118">
        <v>-308053.82999999996</v>
      </c>
      <c r="X273" s="160">
        <f t="shared" si="31"/>
        <v>-304754.04650309682</v>
      </c>
      <c r="Y273" s="160">
        <f t="shared" si="27"/>
        <v>-46.442250305257062</v>
      </c>
      <c r="Z273" s="134">
        <f t="shared" si="29"/>
        <v>1829510.1430673711</v>
      </c>
      <c r="AA273" s="134">
        <f t="shared" si="28"/>
        <v>278.80374018094653</v>
      </c>
    </row>
    <row r="274" spans="1:27" s="119" customFormat="1" ht="15" x14ac:dyDescent="0.2">
      <c r="A274" s="118">
        <v>886</v>
      </c>
      <c r="B274" s="118" t="s">
        <v>274</v>
      </c>
      <c r="C274" s="118">
        <v>4</v>
      </c>
      <c r="D274" s="118">
        <v>12599</v>
      </c>
      <c r="E274" s="118">
        <v>33002114.224301107</v>
      </c>
      <c r="F274" s="118">
        <v>20990953.366531841</v>
      </c>
      <c r="G274" s="118">
        <v>2990721</v>
      </c>
      <c r="H274" s="118">
        <v>2297886.8561892346</v>
      </c>
      <c r="I274" s="118">
        <v>7200476.8746992014</v>
      </c>
      <c r="J274" s="118">
        <v>1941637.1154251862</v>
      </c>
      <c r="K274" s="118">
        <v>-525549.787884683</v>
      </c>
      <c r="L274" s="118">
        <v>-340114</v>
      </c>
      <c r="M274" s="118">
        <v>69827.63</v>
      </c>
      <c r="N274" s="118">
        <v>132861.56395163218</v>
      </c>
      <c r="O274" s="118">
        <v>-467684.44035310519</v>
      </c>
      <c r="P274" s="136">
        <f t="shared" si="32"/>
        <v>1288901.954258211</v>
      </c>
      <c r="Q274" s="136">
        <f t="shared" si="30"/>
        <v>102.30192509391308</v>
      </c>
      <c r="R274" s="118">
        <v>82537061.629999995</v>
      </c>
      <c r="S274" s="118">
        <v>49806546.740000002</v>
      </c>
      <c r="T274" s="118">
        <v>3453637.8130922238</v>
      </c>
      <c r="U274" s="118">
        <v>20490068.215640143</v>
      </c>
      <c r="V274" s="118">
        <v>6475622.1633369755</v>
      </c>
      <c r="W274" s="118">
        <v>2720434.63</v>
      </c>
      <c r="X274" s="160">
        <f t="shared" si="31"/>
        <v>409247.93206934631</v>
      </c>
      <c r="Y274" s="160">
        <f t="shared" si="27"/>
        <v>32.482572590629914</v>
      </c>
      <c r="Z274" s="134">
        <f t="shared" si="29"/>
        <v>879654.02218886465</v>
      </c>
      <c r="AA274" s="134">
        <f t="shared" si="28"/>
        <v>69.81935250328317</v>
      </c>
    </row>
    <row r="275" spans="1:27" s="119" customFormat="1" ht="15" x14ac:dyDescent="0.2">
      <c r="A275" s="118">
        <v>887</v>
      </c>
      <c r="B275" s="118" t="s">
        <v>275</v>
      </c>
      <c r="C275" s="118">
        <v>6</v>
      </c>
      <c r="D275" s="118">
        <v>4569</v>
      </c>
      <c r="E275" s="118">
        <v>12049362.140307162</v>
      </c>
      <c r="F275" s="118">
        <v>6286348.7085759435</v>
      </c>
      <c r="G275" s="118">
        <v>1750497</v>
      </c>
      <c r="H275" s="118">
        <v>775816.7517781161</v>
      </c>
      <c r="I275" s="118">
        <v>2489677.8210657276</v>
      </c>
      <c r="J275" s="118">
        <v>1029834.920638375</v>
      </c>
      <c r="K275" s="118">
        <v>-576079.83064979466</v>
      </c>
      <c r="L275" s="118">
        <v>-289905</v>
      </c>
      <c r="M275" s="118">
        <v>-121261.85</v>
      </c>
      <c r="N275" s="118">
        <v>36716.347234814137</v>
      </c>
      <c r="O275" s="118">
        <v>-169604.74704129991</v>
      </c>
      <c r="P275" s="136">
        <f t="shared" si="32"/>
        <v>-837322.0187052805</v>
      </c>
      <c r="Q275" s="136">
        <f t="shared" si="30"/>
        <v>-183.26154928984033</v>
      </c>
      <c r="R275" s="118">
        <v>34407570.840000004</v>
      </c>
      <c r="S275" s="118">
        <v>14178735.800000001</v>
      </c>
      <c r="T275" s="118">
        <v>1166022.8558450893</v>
      </c>
      <c r="U275" s="118">
        <v>13126609.464165147</v>
      </c>
      <c r="V275" s="118">
        <v>3434638.6272101505</v>
      </c>
      <c r="W275" s="118">
        <v>1339330.1499999999</v>
      </c>
      <c r="X275" s="160">
        <f t="shared" si="31"/>
        <v>-1162233.9427796155</v>
      </c>
      <c r="Y275" s="160">
        <f t="shared" si="27"/>
        <v>-254.37381107017191</v>
      </c>
      <c r="Z275" s="134">
        <f t="shared" si="29"/>
        <v>324911.92407433502</v>
      </c>
      <c r="AA275" s="134">
        <f t="shared" si="28"/>
        <v>71.112261780331593</v>
      </c>
    </row>
    <row r="276" spans="1:27" s="119" customFormat="1" ht="15" x14ac:dyDescent="0.2">
      <c r="A276" s="118">
        <v>889</v>
      </c>
      <c r="B276" s="118" t="s">
        <v>276</v>
      </c>
      <c r="C276" s="118">
        <v>17</v>
      </c>
      <c r="D276" s="118">
        <v>2523</v>
      </c>
      <c r="E276" s="118">
        <v>11011411.967534078</v>
      </c>
      <c r="F276" s="118">
        <v>2805695.7426204626</v>
      </c>
      <c r="G276" s="118">
        <v>2970989</v>
      </c>
      <c r="H276" s="118">
        <v>745374.07145558589</v>
      </c>
      <c r="I276" s="118">
        <v>3062648.7801706656</v>
      </c>
      <c r="J276" s="118">
        <v>542631.81963753398</v>
      </c>
      <c r="K276" s="118">
        <v>1049636.9104378305</v>
      </c>
      <c r="L276" s="118">
        <v>214252</v>
      </c>
      <c r="M276" s="118">
        <v>-73226.679999999993</v>
      </c>
      <c r="N276" s="118">
        <v>20271.946070334154</v>
      </c>
      <c r="O276" s="118">
        <v>-93655.674498839944</v>
      </c>
      <c r="P276" s="136">
        <f t="shared" si="32"/>
        <v>233205.94835949317</v>
      </c>
      <c r="Q276" s="136">
        <f t="shared" si="30"/>
        <v>92.432004898728962</v>
      </c>
      <c r="R276" s="118">
        <v>23044231.214080002</v>
      </c>
      <c r="S276" s="118">
        <v>6972803.3499999996</v>
      </c>
      <c r="T276" s="118">
        <v>1151278.0849680465</v>
      </c>
      <c r="U276" s="118">
        <v>10621788.315177545</v>
      </c>
      <c r="V276" s="118">
        <v>1809750.447115452</v>
      </c>
      <c r="W276" s="118">
        <v>3112014.32</v>
      </c>
      <c r="X276" s="160">
        <f t="shared" si="31"/>
        <v>623403.30318104103</v>
      </c>
      <c r="Y276" s="160">
        <f t="shared" si="27"/>
        <v>247.08811065439596</v>
      </c>
      <c r="Z276" s="134">
        <f t="shared" si="29"/>
        <v>-390197.35482154787</v>
      </c>
      <c r="AA276" s="134">
        <f t="shared" si="28"/>
        <v>-154.656105755667</v>
      </c>
    </row>
    <row r="277" spans="1:27" s="119" customFormat="1" ht="15" x14ac:dyDescent="0.2">
      <c r="A277" s="118">
        <v>890</v>
      </c>
      <c r="B277" s="118" t="s">
        <v>277</v>
      </c>
      <c r="C277" s="118">
        <v>19</v>
      </c>
      <c r="D277" s="118">
        <v>1180</v>
      </c>
      <c r="E277" s="118">
        <v>5867753.4097397104</v>
      </c>
      <c r="F277" s="118">
        <v>1675286.2320446183</v>
      </c>
      <c r="G277" s="118">
        <v>658687</v>
      </c>
      <c r="H277" s="118">
        <v>107751.73152676247</v>
      </c>
      <c r="I277" s="118">
        <v>2304198.8359019966</v>
      </c>
      <c r="J277" s="118">
        <v>232150.81747952104</v>
      </c>
      <c r="K277" s="118">
        <v>-80573.149750578319</v>
      </c>
      <c r="L277" s="118">
        <v>554891</v>
      </c>
      <c r="M277" s="118">
        <v>65381.55</v>
      </c>
      <c r="N277" s="118">
        <v>10890.176074498633</v>
      </c>
      <c r="O277" s="118">
        <v>-43802.495405719827</v>
      </c>
      <c r="P277" s="136">
        <f t="shared" si="32"/>
        <v>-382891.7118686121</v>
      </c>
      <c r="Q277" s="136">
        <f t="shared" si="30"/>
        <v>-324.48450158356957</v>
      </c>
      <c r="R277" s="118">
        <v>13157023.479999999</v>
      </c>
      <c r="S277" s="118">
        <v>4077732.56</v>
      </c>
      <c r="T277" s="118">
        <v>161946.79209207083</v>
      </c>
      <c r="U277" s="118">
        <v>6919676.3164386749</v>
      </c>
      <c r="V277" s="118">
        <v>774254.34802629496</v>
      </c>
      <c r="W277" s="118">
        <v>1278959.55</v>
      </c>
      <c r="X277" s="160">
        <f t="shared" si="31"/>
        <v>55546.086557041854</v>
      </c>
      <c r="Y277" s="160">
        <f t="shared" si="27"/>
        <v>47.072954709357504</v>
      </c>
      <c r="Z277" s="134">
        <f t="shared" si="29"/>
        <v>-438437.79842565395</v>
      </c>
      <c r="AA277" s="134">
        <f t="shared" si="28"/>
        <v>-371.5574562929271</v>
      </c>
    </row>
    <row r="278" spans="1:27" s="119" customFormat="1" ht="15" x14ac:dyDescent="0.2">
      <c r="A278" s="118">
        <v>892</v>
      </c>
      <c r="B278" s="118" t="s">
        <v>278</v>
      </c>
      <c r="C278" s="118">
        <v>13</v>
      </c>
      <c r="D278" s="118">
        <v>3592</v>
      </c>
      <c r="E278" s="118">
        <v>13112668.420581924</v>
      </c>
      <c r="F278" s="118">
        <v>4748139.0729501965</v>
      </c>
      <c r="G278" s="118">
        <v>750020</v>
      </c>
      <c r="H278" s="118">
        <v>570749.26169987791</v>
      </c>
      <c r="I278" s="118">
        <v>5739920.8657654505</v>
      </c>
      <c r="J278" s="118">
        <v>603235.60351910163</v>
      </c>
      <c r="K278" s="118">
        <v>489697.70893006417</v>
      </c>
      <c r="L278" s="118">
        <v>-623488</v>
      </c>
      <c r="M278" s="118">
        <v>-183207.83</v>
      </c>
      <c r="N278" s="118">
        <v>29187.850297062996</v>
      </c>
      <c r="O278" s="118">
        <v>-133337.76567571663</v>
      </c>
      <c r="P278" s="136">
        <f t="shared" si="32"/>
        <v>-1121751.6530958861</v>
      </c>
      <c r="Q278" s="136">
        <f t="shared" si="30"/>
        <v>-312.29166288860972</v>
      </c>
      <c r="R278" s="118">
        <v>24247770.379999999</v>
      </c>
      <c r="S278" s="118">
        <v>11045364.9</v>
      </c>
      <c r="T278" s="118">
        <v>857813.77037929057</v>
      </c>
      <c r="U278" s="118">
        <v>9456232.0882212427</v>
      </c>
      <c r="V278" s="118">
        <v>2011872.2560610052</v>
      </c>
      <c r="W278" s="118">
        <v>-56675.829999999987</v>
      </c>
      <c r="X278" s="160">
        <f t="shared" si="31"/>
        <v>-933163.19533845782</v>
      </c>
      <c r="Y278" s="160">
        <f t="shared" si="27"/>
        <v>-259.78930827908067</v>
      </c>
      <c r="Z278" s="134">
        <f t="shared" si="29"/>
        <v>-188588.45775742829</v>
      </c>
      <c r="AA278" s="134">
        <f t="shared" si="28"/>
        <v>-52.502354609529036</v>
      </c>
    </row>
    <row r="279" spans="1:27" s="119" customFormat="1" ht="15" x14ac:dyDescent="0.2">
      <c r="A279" s="118">
        <v>893</v>
      </c>
      <c r="B279" s="118" t="s">
        <v>279</v>
      </c>
      <c r="C279" s="118">
        <v>15</v>
      </c>
      <c r="D279" s="118">
        <v>7434</v>
      </c>
      <c r="E279" s="118">
        <v>21478885.441608217</v>
      </c>
      <c r="F279" s="118">
        <v>10180772.083213577</v>
      </c>
      <c r="G279" s="118">
        <v>2853310</v>
      </c>
      <c r="H279" s="118">
        <v>2184768.7009654148</v>
      </c>
      <c r="I279" s="118">
        <v>8113315.1270609815</v>
      </c>
      <c r="J279" s="118">
        <v>1479469.4876859388</v>
      </c>
      <c r="K279" s="118">
        <v>-450037.92845663551</v>
      </c>
      <c r="L279" s="118">
        <v>-461903</v>
      </c>
      <c r="M279" s="118">
        <v>304090.17</v>
      </c>
      <c r="N279" s="118">
        <v>66041.385158690973</v>
      </c>
      <c r="O279" s="118">
        <v>-275955.7210560349</v>
      </c>
      <c r="P279" s="136">
        <f t="shared" si="32"/>
        <v>2514984.8629637174</v>
      </c>
      <c r="Q279" s="136">
        <f t="shared" si="30"/>
        <v>338.30842923913337</v>
      </c>
      <c r="R279" s="118">
        <v>52432514.799999997</v>
      </c>
      <c r="S279" s="118">
        <v>23979748.440000001</v>
      </c>
      <c r="T279" s="118">
        <v>3283623.1070801858</v>
      </c>
      <c r="U279" s="118">
        <v>19946749.416236259</v>
      </c>
      <c r="V279" s="118">
        <v>4934230.6697417554</v>
      </c>
      <c r="W279" s="118">
        <v>2695497.17</v>
      </c>
      <c r="X279" s="160">
        <f t="shared" si="31"/>
        <v>2407334.00305821</v>
      </c>
      <c r="Y279" s="160">
        <f t="shared" si="27"/>
        <v>323.82754951011702</v>
      </c>
      <c r="Z279" s="134">
        <f t="shared" si="29"/>
        <v>107650.85990550742</v>
      </c>
      <c r="AA279" s="134">
        <f t="shared" si="28"/>
        <v>14.480879729016332</v>
      </c>
    </row>
    <row r="280" spans="1:27" s="119" customFormat="1" ht="15" x14ac:dyDescent="0.2">
      <c r="A280" s="118">
        <v>895</v>
      </c>
      <c r="B280" s="118" t="s">
        <v>280</v>
      </c>
      <c r="C280" s="118">
        <v>2</v>
      </c>
      <c r="D280" s="118">
        <v>15092</v>
      </c>
      <c r="E280" s="118">
        <v>44027682.049937047</v>
      </c>
      <c r="F280" s="118">
        <v>23752347.867724515</v>
      </c>
      <c r="G280" s="118">
        <v>5459516</v>
      </c>
      <c r="H280" s="118">
        <v>4304217.2883694498</v>
      </c>
      <c r="I280" s="118">
        <v>3811229.5311405361</v>
      </c>
      <c r="J280" s="118">
        <v>2537519.5873276275</v>
      </c>
      <c r="K280" s="118">
        <v>857241.22835792555</v>
      </c>
      <c r="L280" s="118">
        <v>-1670436</v>
      </c>
      <c r="M280" s="118">
        <v>571425.11</v>
      </c>
      <c r="N280" s="118">
        <v>166699.25532089252</v>
      </c>
      <c r="O280" s="118">
        <v>-560226.49208739295</v>
      </c>
      <c r="P280" s="136">
        <f t="shared" si="32"/>
        <v>-4798148.6737834886</v>
      </c>
      <c r="Q280" s="136">
        <f t="shared" si="30"/>
        <v>-317.92662826553726</v>
      </c>
      <c r="R280" s="118">
        <v>109032108.0678</v>
      </c>
      <c r="S280" s="118">
        <v>59192059.950000003</v>
      </c>
      <c r="T280" s="118">
        <v>6469066.165934653</v>
      </c>
      <c r="U280" s="118">
        <v>27231424.071499132</v>
      </c>
      <c r="V280" s="118">
        <v>8462970.7317899838</v>
      </c>
      <c r="W280" s="118">
        <v>4360505.1100000003</v>
      </c>
      <c r="X280" s="160">
        <f t="shared" si="31"/>
        <v>-3316082.0385762453</v>
      </c>
      <c r="Y280" s="160">
        <f t="shared" si="27"/>
        <v>-219.72449235199082</v>
      </c>
      <c r="Z280" s="134">
        <f t="shared" si="29"/>
        <v>-1482066.6352072433</v>
      </c>
      <c r="AA280" s="134">
        <f t="shared" si="28"/>
        <v>-98.202135913546471</v>
      </c>
    </row>
    <row r="281" spans="1:27" s="119" customFormat="1" ht="15" x14ac:dyDescent="0.2">
      <c r="A281" s="118">
        <v>905</v>
      </c>
      <c r="B281" s="118" t="s">
        <v>281</v>
      </c>
      <c r="C281" s="118">
        <v>15</v>
      </c>
      <c r="D281" s="118">
        <v>67988</v>
      </c>
      <c r="E281" s="118">
        <v>199106948.53060174</v>
      </c>
      <c r="F281" s="118">
        <v>109994966.16279757</v>
      </c>
      <c r="G281" s="118">
        <v>26023289</v>
      </c>
      <c r="H281" s="118">
        <v>21944819.134544488</v>
      </c>
      <c r="I281" s="118">
        <v>24850189.346318688</v>
      </c>
      <c r="J281" s="118">
        <v>10185511.302116241</v>
      </c>
      <c r="K281" s="118">
        <v>-14283009.23095686</v>
      </c>
      <c r="L281" s="118">
        <v>27838294</v>
      </c>
      <c r="M281" s="118">
        <v>7897735.4400000004</v>
      </c>
      <c r="N281" s="118">
        <v>761546.60887895327</v>
      </c>
      <c r="O281" s="118">
        <v>-2523766.1505458304</v>
      </c>
      <c r="P281" s="136">
        <f t="shared" si="32"/>
        <v>13582627.082551509</v>
      </c>
      <c r="Q281" s="136">
        <f t="shared" si="30"/>
        <v>199.77977117361166</v>
      </c>
      <c r="R281" s="118">
        <v>471916607.30000001</v>
      </c>
      <c r="S281" s="118">
        <v>270749738.29000002</v>
      </c>
      <c r="T281" s="118">
        <v>32982211.418765094</v>
      </c>
      <c r="U281" s="118">
        <v>78686458.762830481</v>
      </c>
      <c r="V281" s="118">
        <v>33970056.61300391</v>
      </c>
      <c r="W281" s="118">
        <v>61759318.439999998</v>
      </c>
      <c r="X281" s="160">
        <f t="shared" si="31"/>
        <v>6231176.2245994806</v>
      </c>
      <c r="Y281" s="160">
        <f t="shared" si="27"/>
        <v>91.651118206146393</v>
      </c>
      <c r="Z281" s="134">
        <f t="shared" si="29"/>
        <v>7351450.8579520285</v>
      </c>
      <c r="AA281" s="134">
        <f t="shared" si="28"/>
        <v>108.12865296746527</v>
      </c>
    </row>
    <row r="282" spans="1:27" s="119" customFormat="1" ht="15" x14ac:dyDescent="0.2">
      <c r="A282" s="118">
        <v>908</v>
      </c>
      <c r="B282" s="118" t="s">
        <v>282</v>
      </c>
      <c r="C282" s="118">
        <v>6</v>
      </c>
      <c r="D282" s="118">
        <v>20703</v>
      </c>
      <c r="E282" s="118">
        <v>57630461.032265261</v>
      </c>
      <c r="F282" s="118">
        <v>30275392.348753083</v>
      </c>
      <c r="G282" s="118">
        <v>5999328</v>
      </c>
      <c r="H282" s="118">
        <v>4481272.3636071291</v>
      </c>
      <c r="I282" s="118">
        <v>8214278.7896325123</v>
      </c>
      <c r="J282" s="118">
        <v>2874843.08198837</v>
      </c>
      <c r="K282" s="118">
        <v>-2296019.3410356971</v>
      </c>
      <c r="L282" s="118">
        <v>867643</v>
      </c>
      <c r="M282" s="118">
        <v>2173083.02</v>
      </c>
      <c r="N282" s="118">
        <v>225971.20595018467</v>
      </c>
      <c r="O282" s="118">
        <v>-768511.0698174726</v>
      </c>
      <c r="P282" s="136">
        <f t="shared" si="32"/>
        <v>-5583179.633187145</v>
      </c>
      <c r="Q282" s="136">
        <f t="shared" si="30"/>
        <v>-269.67973883916073</v>
      </c>
      <c r="R282" s="118">
        <v>147399612.25</v>
      </c>
      <c r="S282" s="118">
        <v>78996803.569999993</v>
      </c>
      <c r="T282" s="118">
        <v>6735181.7757057957</v>
      </c>
      <c r="U282" s="118">
        <v>36222669.449767619</v>
      </c>
      <c r="V282" s="118">
        <v>9587990.1707395967</v>
      </c>
      <c r="W282" s="118">
        <v>9040054.0199999996</v>
      </c>
      <c r="X282" s="160">
        <f t="shared" si="31"/>
        <v>-6816913.2637870014</v>
      </c>
      <c r="Y282" s="160">
        <f t="shared" si="27"/>
        <v>-329.27176079732413</v>
      </c>
      <c r="Z282" s="134">
        <f t="shared" si="29"/>
        <v>1233733.6305998564</v>
      </c>
      <c r="AA282" s="134">
        <f t="shared" si="28"/>
        <v>59.592021958163379</v>
      </c>
    </row>
    <row r="283" spans="1:27" s="119" customFormat="1" ht="15" x14ac:dyDescent="0.2">
      <c r="A283" s="118">
        <v>915</v>
      </c>
      <c r="B283" s="118" t="s">
        <v>283</v>
      </c>
      <c r="C283" s="118">
        <v>11</v>
      </c>
      <c r="D283" s="118">
        <v>19759</v>
      </c>
      <c r="E283" s="118">
        <v>50052302.320538089</v>
      </c>
      <c r="F283" s="118">
        <v>29794911.044566292</v>
      </c>
      <c r="G283" s="118">
        <v>6748900</v>
      </c>
      <c r="H283" s="118">
        <v>3761462.4382100203</v>
      </c>
      <c r="I283" s="118">
        <v>3823800.4783983133</v>
      </c>
      <c r="J283" s="118">
        <v>3287250.6487636585</v>
      </c>
      <c r="K283" s="118">
        <v>-215659.56046231632</v>
      </c>
      <c r="L283" s="118">
        <v>-2359100</v>
      </c>
      <c r="M283" s="118">
        <v>2430891.6800000002</v>
      </c>
      <c r="N283" s="118">
        <v>200669.21861549883</v>
      </c>
      <c r="O283" s="118">
        <v>-733469.07349289674</v>
      </c>
      <c r="P283" s="136">
        <f t="shared" si="32"/>
        <v>-3312645.445939526</v>
      </c>
      <c r="Q283" s="136">
        <f t="shared" si="30"/>
        <v>-167.65248473807003</v>
      </c>
      <c r="R283" s="118">
        <v>150329927.39000002</v>
      </c>
      <c r="S283" s="118">
        <v>73170651.650000006</v>
      </c>
      <c r="T283" s="118">
        <v>5653337.7538197739</v>
      </c>
      <c r="U283" s="118">
        <v>50691194.182217486</v>
      </c>
      <c r="V283" s="118">
        <v>10963425.13668745</v>
      </c>
      <c r="W283" s="118">
        <v>6820691.6799999997</v>
      </c>
      <c r="X283" s="160">
        <f t="shared" si="31"/>
        <v>-3030626.9872752726</v>
      </c>
      <c r="Y283" s="160">
        <f t="shared" si="27"/>
        <v>-153.37957322107761</v>
      </c>
      <c r="Z283" s="134">
        <f t="shared" si="29"/>
        <v>-282018.45866425335</v>
      </c>
      <c r="AA283" s="134">
        <f t="shared" si="28"/>
        <v>-14.272911516992426</v>
      </c>
    </row>
    <row r="284" spans="1:27" s="119" customFormat="1" ht="15" x14ac:dyDescent="0.2">
      <c r="A284" s="118">
        <v>918</v>
      </c>
      <c r="B284" s="118" t="s">
        <v>284</v>
      </c>
      <c r="C284" s="118">
        <v>2</v>
      </c>
      <c r="D284" s="118">
        <v>2228</v>
      </c>
      <c r="E284" s="118">
        <v>5529431.2182809375</v>
      </c>
      <c r="F284" s="118">
        <v>3447356.7339003142</v>
      </c>
      <c r="G284" s="118">
        <v>957040</v>
      </c>
      <c r="H284" s="118">
        <v>510489.15566766908</v>
      </c>
      <c r="I284" s="118">
        <v>924810.06894124614</v>
      </c>
      <c r="J284" s="118">
        <v>506631.30124287377</v>
      </c>
      <c r="K284" s="118">
        <v>-6832.4692022381005</v>
      </c>
      <c r="L284" s="118">
        <v>-498641</v>
      </c>
      <c r="M284" s="118">
        <v>-187648.24</v>
      </c>
      <c r="N284" s="118">
        <v>19577.730607760866</v>
      </c>
      <c r="O284" s="118">
        <v>-82705.050647409982</v>
      </c>
      <c r="P284" s="136">
        <f t="shared" si="32"/>
        <v>60647.012229278684</v>
      </c>
      <c r="Q284" s="136">
        <f t="shared" si="30"/>
        <v>27.220382508652911</v>
      </c>
      <c r="R284" s="118">
        <v>15551972.833800001</v>
      </c>
      <c r="S284" s="118">
        <v>7607009.2300000004</v>
      </c>
      <c r="T284" s="118">
        <v>767244.89533178462</v>
      </c>
      <c r="U284" s="118">
        <v>5283029.3399936585</v>
      </c>
      <c r="V284" s="118">
        <v>1689683.8533343424</v>
      </c>
      <c r="W284" s="118">
        <v>270750.76</v>
      </c>
      <c r="X284" s="160">
        <f t="shared" si="31"/>
        <v>65745.244859786704</v>
      </c>
      <c r="Y284" s="160">
        <f t="shared" si="27"/>
        <v>29.508637728809113</v>
      </c>
      <c r="Z284" s="134">
        <f t="shared" si="29"/>
        <v>-5098.2326305080205</v>
      </c>
      <c r="AA284" s="134">
        <f t="shared" si="28"/>
        <v>-2.288255220156203</v>
      </c>
    </row>
    <row r="285" spans="1:27" s="119" customFormat="1" ht="15" x14ac:dyDescent="0.2">
      <c r="A285" s="118">
        <v>921</v>
      </c>
      <c r="B285" s="118" t="s">
        <v>285</v>
      </c>
      <c r="C285" s="118">
        <v>11</v>
      </c>
      <c r="D285" s="118">
        <v>1894</v>
      </c>
      <c r="E285" s="118">
        <v>6408293.5342838131</v>
      </c>
      <c r="F285" s="118">
        <v>2308883.776054739</v>
      </c>
      <c r="G285" s="118">
        <v>800250</v>
      </c>
      <c r="H285" s="118">
        <v>519312.93311802449</v>
      </c>
      <c r="I285" s="118">
        <v>1133078.7824396209</v>
      </c>
      <c r="J285" s="118">
        <v>480885.13142659329</v>
      </c>
      <c r="K285" s="118">
        <v>717911.44143834687</v>
      </c>
      <c r="L285" s="118">
        <v>147597</v>
      </c>
      <c r="M285" s="118">
        <v>244949.48</v>
      </c>
      <c r="N285" s="118">
        <v>14368.823184668408</v>
      </c>
      <c r="O285" s="118">
        <v>-70306.717202062166</v>
      </c>
      <c r="P285" s="136">
        <f t="shared" si="32"/>
        <v>-111362.88382388186</v>
      </c>
      <c r="Q285" s="136">
        <f t="shared" si="30"/>
        <v>-58.7977211319334</v>
      </c>
      <c r="R285" s="118">
        <v>18414348.52</v>
      </c>
      <c r="S285" s="118">
        <v>5289055.49</v>
      </c>
      <c r="T285" s="118">
        <v>780507.15286518098</v>
      </c>
      <c r="U285" s="118">
        <v>9521307.6915020607</v>
      </c>
      <c r="V285" s="118">
        <v>1603816.8977849092</v>
      </c>
      <c r="W285" s="118">
        <v>1192796.48</v>
      </c>
      <c r="X285" s="160">
        <f t="shared" si="31"/>
        <v>-26864.807847850025</v>
      </c>
      <c r="Y285" s="160">
        <f t="shared" si="27"/>
        <v>-14.184164650396001</v>
      </c>
      <c r="Z285" s="134">
        <f t="shared" si="29"/>
        <v>-84498.075976031832</v>
      </c>
      <c r="AA285" s="134">
        <f t="shared" si="28"/>
        <v>-44.613556481537401</v>
      </c>
    </row>
    <row r="286" spans="1:27" s="119" customFormat="1" ht="15" x14ac:dyDescent="0.2">
      <c r="A286" s="118">
        <v>922</v>
      </c>
      <c r="B286" s="118" t="s">
        <v>286</v>
      </c>
      <c r="C286" s="118">
        <v>6</v>
      </c>
      <c r="D286" s="118">
        <v>4501</v>
      </c>
      <c r="E286" s="118">
        <v>12701546.532656128</v>
      </c>
      <c r="F286" s="118">
        <v>7990721.7664068062</v>
      </c>
      <c r="G286" s="118">
        <v>1357798</v>
      </c>
      <c r="H286" s="118">
        <v>527677.44638255087</v>
      </c>
      <c r="I286" s="118">
        <v>3897643.950650021</v>
      </c>
      <c r="J286" s="118">
        <v>731276.59880695282</v>
      </c>
      <c r="K286" s="118">
        <v>-64629.595112274408</v>
      </c>
      <c r="L286" s="118">
        <v>-1009067</v>
      </c>
      <c r="M286" s="118">
        <v>707014.67</v>
      </c>
      <c r="N286" s="118">
        <v>47329.684416402997</v>
      </c>
      <c r="O286" s="118">
        <v>-167080.53544164827</v>
      </c>
      <c r="P286" s="136">
        <f t="shared" si="32"/>
        <v>1317138.4534526821</v>
      </c>
      <c r="Q286" s="136">
        <f t="shared" si="30"/>
        <v>292.63240467733442</v>
      </c>
      <c r="R286" s="118">
        <v>28086924.07</v>
      </c>
      <c r="S286" s="118">
        <v>18402104.690000001</v>
      </c>
      <c r="T286" s="118">
        <v>793078.88766578224</v>
      </c>
      <c r="U286" s="118">
        <v>6526377.8443413228</v>
      </c>
      <c r="V286" s="118">
        <v>2438906.2781831902</v>
      </c>
      <c r="W286" s="118">
        <v>1055745.67</v>
      </c>
      <c r="X286" s="160">
        <f t="shared" si="31"/>
        <v>1129289.3001902997</v>
      </c>
      <c r="Y286" s="160">
        <f t="shared" si="27"/>
        <v>250.8974228372139</v>
      </c>
      <c r="Z286" s="134">
        <f t="shared" si="29"/>
        <v>187849.15326238237</v>
      </c>
      <c r="AA286" s="134">
        <f t="shared" si="28"/>
        <v>41.734981840120497</v>
      </c>
    </row>
    <row r="287" spans="1:27" s="119" customFormat="1" ht="15" x14ac:dyDescent="0.2">
      <c r="A287" s="118">
        <v>924</v>
      </c>
      <c r="B287" s="118" t="s">
        <v>287</v>
      </c>
      <c r="C287" s="118">
        <v>16</v>
      </c>
      <c r="D287" s="118">
        <v>2946</v>
      </c>
      <c r="E287" s="118">
        <v>8164006.6329021435</v>
      </c>
      <c r="F287" s="118">
        <v>4364682.5666098734</v>
      </c>
      <c r="G287" s="118">
        <v>795621</v>
      </c>
      <c r="H287" s="118">
        <v>606219.54361137876</v>
      </c>
      <c r="I287" s="118">
        <v>2629059.662792156</v>
      </c>
      <c r="J287" s="118">
        <v>699066.93696101569</v>
      </c>
      <c r="K287" s="118">
        <v>170354.30463555764</v>
      </c>
      <c r="L287" s="118">
        <v>196459</v>
      </c>
      <c r="M287" s="118">
        <v>326830.32</v>
      </c>
      <c r="N287" s="118">
        <v>23815.279349308628</v>
      </c>
      <c r="O287" s="118">
        <v>-109357.75547902595</v>
      </c>
      <c r="P287" s="136">
        <f t="shared" si="32"/>
        <v>1538744.22557812</v>
      </c>
      <c r="Q287" s="136">
        <f t="shared" si="30"/>
        <v>522.31643773866938</v>
      </c>
      <c r="R287" s="118">
        <v>22324111.990000002</v>
      </c>
      <c r="S287" s="118">
        <v>9432105.6699999999</v>
      </c>
      <c r="T287" s="118">
        <v>911124.72292876407</v>
      </c>
      <c r="U287" s="118">
        <v>9736932.2717573345</v>
      </c>
      <c r="V287" s="118">
        <v>2331482.7032699832</v>
      </c>
      <c r="W287" s="118">
        <v>1318910.32</v>
      </c>
      <c r="X287" s="160">
        <f t="shared" si="31"/>
        <v>1406443.6979560815</v>
      </c>
      <c r="Y287" s="160">
        <f t="shared" si="27"/>
        <v>477.40790833539768</v>
      </c>
      <c r="Z287" s="134">
        <f t="shared" si="29"/>
        <v>132300.5276220385</v>
      </c>
      <c r="AA287" s="134">
        <f t="shared" si="28"/>
        <v>44.908529403271721</v>
      </c>
    </row>
    <row r="288" spans="1:27" s="119" customFormat="1" ht="15" x14ac:dyDescent="0.2">
      <c r="A288" s="118">
        <v>925</v>
      </c>
      <c r="B288" s="118" t="s">
        <v>288</v>
      </c>
      <c r="C288" s="118">
        <v>11</v>
      </c>
      <c r="D288" s="118">
        <v>3427</v>
      </c>
      <c r="E288" s="118">
        <v>10314957.277810581</v>
      </c>
      <c r="F288" s="118">
        <v>4416709.6051705638</v>
      </c>
      <c r="G288" s="118">
        <v>1113452</v>
      </c>
      <c r="H288" s="118">
        <v>2662981.5401942576</v>
      </c>
      <c r="I288" s="118">
        <v>1331027.0854831098</v>
      </c>
      <c r="J288" s="118">
        <v>775878.15613195556</v>
      </c>
      <c r="K288" s="118">
        <v>1248866.2864893733</v>
      </c>
      <c r="L288" s="118">
        <v>57085</v>
      </c>
      <c r="M288" s="118">
        <v>420868.19</v>
      </c>
      <c r="N288" s="118">
        <v>33136.740101112257</v>
      </c>
      <c r="O288" s="118">
        <v>-127212.84047067954</v>
      </c>
      <c r="P288" s="136">
        <f t="shared" si="32"/>
        <v>1617834.4852891099</v>
      </c>
      <c r="Q288" s="136">
        <f t="shared" si="30"/>
        <v>472.0847637260315</v>
      </c>
      <c r="R288" s="118">
        <v>24942508.59</v>
      </c>
      <c r="S288" s="118">
        <v>10552433.43</v>
      </c>
      <c r="T288" s="118">
        <v>4002351.4747458817</v>
      </c>
      <c r="U288" s="118">
        <v>8756228.8940404616</v>
      </c>
      <c r="V288" s="118">
        <v>2587658.4990995508</v>
      </c>
      <c r="W288" s="118">
        <v>1591405.19</v>
      </c>
      <c r="X288" s="160">
        <f t="shared" si="31"/>
        <v>2547568.8978858963</v>
      </c>
      <c r="Y288" s="160">
        <f t="shared" si="27"/>
        <v>743.38164513740776</v>
      </c>
      <c r="Z288" s="134">
        <f t="shared" si="29"/>
        <v>-929734.41259678639</v>
      </c>
      <c r="AA288" s="134">
        <f t="shared" si="28"/>
        <v>-271.29688141137626</v>
      </c>
    </row>
    <row r="289" spans="1:27" s="119" customFormat="1" ht="15" x14ac:dyDescent="0.2">
      <c r="A289" s="118">
        <v>927</v>
      </c>
      <c r="B289" s="118" t="s">
        <v>289</v>
      </c>
      <c r="C289" s="118">
        <v>33</v>
      </c>
      <c r="D289" s="118">
        <v>28913</v>
      </c>
      <c r="E289" s="118">
        <v>72015865.033879563</v>
      </c>
      <c r="F289" s="118">
        <v>50190715.73585958</v>
      </c>
      <c r="G289" s="118">
        <v>7467750</v>
      </c>
      <c r="H289" s="118">
        <v>3587717.9898297354</v>
      </c>
      <c r="I289" s="118">
        <v>16169370.467643324</v>
      </c>
      <c r="J289" s="118">
        <v>4126509.6138846353</v>
      </c>
      <c r="K289" s="118">
        <v>1650783.169545739</v>
      </c>
      <c r="L289" s="118">
        <v>-3251789</v>
      </c>
      <c r="M289" s="118">
        <v>32240.05</v>
      </c>
      <c r="N289" s="118">
        <v>357338.98843313329</v>
      </c>
      <c r="O289" s="118">
        <v>-1073272.4997165911</v>
      </c>
      <c r="P289" s="136">
        <f t="shared" si="32"/>
        <v>7241499.4815999866</v>
      </c>
      <c r="Q289" s="136">
        <f t="shared" si="30"/>
        <v>250.45825343617011</v>
      </c>
      <c r="R289" s="118">
        <v>168991252.88</v>
      </c>
      <c r="S289" s="118">
        <v>128995923.06</v>
      </c>
      <c r="T289" s="118">
        <v>5392203.5404086476</v>
      </c>
      <c r="U289" s="118">
        <v>25692545.338957321</v>
      </c>
      <c r="V289" s="118">
        <v>13762467.198739575</v>
      </c>
      <c r="W289" s="118">
        <v>4248201.05</v>
      </c>
      <c r="X289" s="160">
        <f t="shared" si="31"/>
        <v>9100087.3081055582</v>
      </c>
      <c r="Y289" s="160">
        <f t="shared" si="27"/>
        <v>314.74033507783895</v>
      </c>
      <c r="Z289" s="134">
        <f t="shared" si="29"/>
        <v>-1858587.8265055716</v>
      </c>
      <c r="AA289" s="134">
        <f t="shared" si="28"/>
        <v>-64.282081641668853</v>
      </c>
    </row>
    <row r="290" spans="1:27" s="119" customFormat="1" ht="15" x14ac:dyDescent="0.2">
      <c r="A290" s="118">
        <v>931</v>
      </c>
      <c r="B290" s="118" t="s">
        <v>290</v>
      </c>
      <c r="C290" s="118">
        <v>13</v>
      </c>
      <c r="D290" s="118">
        <v>5951</v>
      </c>
      <c r="E290" s="118">
        <v>20308840.710193321</v>
      </c>
      <c r="F290" s="118">
        <v>7359328.7120900955</v>
      </c>
      <c r="G290" s="118">
        <v>1888507</v>
      </c>
      <c r="H290" s="118">
        <v>2015873.9815690042</v>
      </c>
      <c r="I290" s="118">
        <v>2648488.6662933729</v>
      </c>
      <c r="J290" s="118">
        <v>1305106.2896109242</v>
      </c>
      <c r="K290" s="118">
        <v>2407850.598929394</v>
      </c>
      <c r="L290" s="118">
        <v>25848</v>
      </c>
      <c r="M290" s="118">
        <v>244252.13</v>
      </c>
      <c r="N290" s="118">
        <v>49788.643597510054</v>
      </c>
      <c r="O290" s="118">
        <v>-220905.63572833789</v>
      </c>
      <c r="P290" s="136">
        <f t="shared" si="32"/>
        <v>-2584702.3238313571</v>
      </c>
      <c r="Q290" s="136">
        <f t="shared" si="30"/>
        <v>-434.33075513886018</v>
      </c>
      <c r="R290" s="118">
        <v>51412641.539999999</v>
      </c>
      <c r="S290" s="118">
        <v>17576907.109999999</v>
      </c>
      <c r="T290" s="118">
        <v>3029779.9695146317</v>
      </c>
      <c r="U290" s="118">
        <v>23379226.368685968</v>
      </c>
      <c r="V290" s="118">
        <v>4352705.8415672462</v>
      </c>
      <c r="W290" s="118">
        <v>2158607.13</v>
      </c>
      <c r="X290" s="160">
        <f t="shared" si="31"/>
        <v>-915415.12023214996</v>
      </c>
      <c r="Y290" s="160">
        <f t="shared" si="27"/>
        <v>-153.82542769822717</v>
      </c>
      <c r="Z290" s="134">
        <f t="shared" si="29"/>
        <v>-1669287.2035992071</v>
      </c>
      <c r="AA290" s="134">
        <f t="shared" si="28"/>
        <v>-280.50532744063304</v>
      </c>
    </row>
    <row r="291" spans="1:27" s="119" customFormat="1" ht="15" x14ac:dyDescent="0.2">
      <c r="A291" s="118">
        <v>934</v>
      </c>
      <c r="B291" s="118" t="s">
        <v>291</v>
      </c>
      <c r="C291" s="118">
        <v>14</v>
      </c>
      <c r="D291" s="118">
        <v>2671</v>
      </c>
      <c r="E291" s="118">
        <v>6708247.6976577733</v>
      </c>
      <c r="F291" s="118">
        <v>4167734.3369251858</v>
      </c>
      <c r="G291" s="118">
        <v>831510</v>
      </c>
      <c r="H291" s="118">
        <v>572128.67455437523</v>
      </c>
      <c r="I291" s="118">
        <v>1794706.1165877422</v>
      </c>
      <c r="J291" s="118">
        <v>547954.72105108434</v>
      </c>
      <c r="K291" s="118">
        <v>400763.82630675117</v>
      </c>
      <c r="L291" s="118">
        <v>-757153</v>
      </c>
      <c r="M291" s="118">
        <v>-4105.7700000000004</v>
      </c>
      <c r="N291" s="118">
        <v>24052.767806230946</v>
      </c>
      <c r="O291" s="118">
        <v>-99149.546803964127</v>
      </c>
      <c r="P291" s="136">
        <f t="shared" si="32"/>
        <v>770194.42876963224</v>
      </c>
      <c r="Q291" s="136">
        <f t="shared" si="30"/>
        <v>288.35433499424641</v>
      </c>
      <c r="R291" s="118">
        <v>19279361.739999998</v>
      </c>
      <c r="S291" s="118">
        <v>9305876.9399999995</v>
      </c>
      <c r="T291" s="118">
        <v>859887.77380674961</v>
      </c>
      <c r="U291" s="118">
        <v>8058272.4897256438</v>
      </c>
      <c r="V291" s="118">
        <v>1827503.0426406444</v>
      </c>
      <c r="W291" s="118">
        <v>70251.23</v>
      </c>
      <c r="X291" s="160">
        <f t="shared" si="31"/>
        <v>842429.73617303744</v>
      </c>
      <c r="Y291" s="160">
        <f t="shared" si="27"/>
        <v>315.39862829391143</v>
      </c>
      <c r="Z291" s="134">
        <f t="shared" si="29"/>
        <v>-72235.307403405197</v>
      </c>
      <c r="AA291" s="134">
        <f t="shared" si="28"/>
        <v>-27.044293299664993</v>
      </c>
    </row>
    <row r="292" spans="1:27" s="119" customFormat="1" ht="15" x14ac:dyDescent="0.2">
      <c r="A292" s="118">
        <v>935</v>
      </c>
      <c r="B292" s="118" t="s">
        <v>292</v>
      </c>
      <c r="C292" s="118">
        <v>8</v>
      </c>
      <c r="D292" s="118">
        <v>2985</v>
      </c>
      <c r="E292" s="118">
        <v>11197428.722146388</v>
      </c>
      <c r="F292" s="118">
        <v>4070216.6415732913</v>
      </c>
      <c r="G292" s="118">
        <v>1537473</v>
      </c>
      <c r="H292" s="118">
        <v>741222.51045001182</v>
      </c>
      <c r="I292" s="118">
        <v>1044712.5247062525</v>
      </c>
      <c r="J292" s="118">
        <v>624431.31486589718</v>
      </c>
      <c r="K292" s="118">
        <v>59813.703649288989</v>
      </c>
      <c r="L292" s="118">
        <v>23811</v>
      </c>
      <c r="M292" s="118">
        <v>-64994.42</v>
      </c>
      <c r="N292" s="118">
        <v>25909.891416198781</v>
      </c>
      <c r="O292" s="118">
        <v>-110805.4650729438</v>
      </c>
      <c r="P292" s="136">
        <f t="shared" si="32"/>
        <v>-3245638.0205583908</v>
      </c>
      <c r="Q292" s="136">
        <f t="shared" si="30"/>
        <v>-1087.3159197850555</v>
      </c>
      <c r="R292" s="118">
        <v>25567128.689999998</v>
      </c>
      <c r="S292" s="118">
        <v>9542249.9199999999</v>
      </c>
      <c r="T292" s="118">
        <v>1114026.926995218</v>
      </c>
      <c r="U292" s="118">
        <v>8254430.9626605688</v>
      </c>
      <c r="V292" s="118">
        <v>2082562.8176878851</v>
      </c>
      <c r="W292" s="118">
        <v>1496289.58</v>
      </c>
      <c r="X292" s="160">
        <f t="shared" si="31"/>
        <v>-3077568.4826563299</v>
      </c>
      <c r="Y292" s="160">
        <f t="shared" si="27"/>
        <v>-1031.0112169702948</v>
      </c>
      <c r="Z292" s="134">
        <f t="shared" si="29"/>
        <v>-168069.5379020609</v>
      </c>
      <c r="AA292" s="134">
        <f t="shared" si="28"/>
        <v>-56.304702814760766</v>
      </c>
    </row>
    <row r="293" spans="1:27" s="119" customFormat="1" ht="15" x14ac:dyDescent="0.2">
      <c r="A293" s="118">
        <v>936</v>
      </c>
      <c r="B293" s="118" t="s">
        <v>293</v>
      </c>
      <c r="C293" s="118">
        <v>6</v>
      </c>
      <c r="D293" s="118">
        <v>6395</v>
      </c>
      <c r="E293" s="118">
        <v>17891728.11810483</v>
      </c>
      <c r="F293" s="118">
        <v>8401593.5412495192</v>
      </c>
      <c r="G293" s="118">
        <v>1973573</v>
      </c>
      <c r="H293" s="118">
        <v>2388923.4237280302</v>
      </c>
      <c r="I293" s="118">
        <v>2404184.9586866875</v>
      </c>
      <c r="J293" s="118">
        <v>1381438.5529375491</v>
      </c>
      <c r="K293" s="118">
        <v>1993839.8320120878</v>
      </c>
      <c r="L293" s="118">
        <v>591969</v>
      </c>
      <c r="M293" s="118">
        <v>3340658.17</v>
      </c>
      <c r="N293" s="118">
        <v>55857.978226399151</v>
      </c>
      <c r="O293" s="118">
        <v>-237387.25264371044</v>
      </c>
      <c r="P293" s="136">
        <f t="shared" si="32"/>
        <v>4402923.0860917345</v>
      </c>
      <c r="Q293" s="136">
        <f t="shared" si="30"/>
        <v>688.4946186226324</v>
      </c>
      <c r="R293" s="118">
        <v>51174845.589999996</v>
      </c>
      <c r="S293" s="118">
        <v>19802573.18</v>
      </c>
      <c r="T293" s="118">
        <v>3588568.4444256956</v>
      </c>
      <c r="U293" s="118">
        <v>22653884.287847355</v>
      </c>
      <c r="V293" s="118">
        <v>4607284.2549322601</v>
      </c>
      <c r="W293" s="118">
        <v>5906200.1699999999</v>
      </c>
      <c r="X293" s="160">
        <f t="shared" si="31"/>
        <v>5383664.747205317</v>
      </c>
      <c r="Y293" s="160">
        <f t="shared" si="27"/>
        <v>841.85531621662506</v>
      </c>
      <c r="Z293" s="134">
        <f t="shared" si="29"/>
        <v>-980741.66111358255</v>
      </c>
      <c r="AA293" s="134">
        <f t="shared" si="28"/>
        <v>-153.36069759399257</v>
      </c>
    </row>
    <row r="294" spans="1:27" s="119" customFormat="1" ht="15" x14ac:dyDescent="0.2">
      <c r="A294" s="118">
        <v>946</v>
      </c>
      <c r="B294" s="118" t="s">
        <v>294</v>
      </c>
      <c r="C294" s="118">
        <v>15</v>
      </c>
      <c r="D294" s="118">
        <v>6287</v>
      </c>
      <c r="E294" s="118">
        <v>21688128.941815972</v>
      </c>
      <c r="F294" s="118">
        <v>9226086.2237006444</v>
      </c>
      <c r="G294" s="118">
        <v>2146197</v>
      </c>
      <c r="H294" s="118">
        <v>1553498.1053487186</v>
      </c>
      <c r="I294" s="118">
        <v>6690517.8020072356</v>
      </c>
      <c r="J294" s="118">
        <v>1336187.8932484281</v>
      </c>
      <c r="K294" s="118">
        <v>-110844.22402410314</v>
      </c>
      <c r="L294" s="118">
        <v>699723</v>
      </c>
      <c r="M294" s="118">
        <v>-84053.65</v>
      </c>
      <c r="N294" s="118">
        <v>58031.271652452611</v>
      </c>
      <c r="O294" s="118">
        <v>-233378.21069132251</v>
      </c>
      <c r="P294" s="136">
        <f t="shared" si="32"/>
        <v>-406163.73057391495</v>
      </c>
      <c r="Q294" s="136">
        <f t="shared" si="30"/>
        <v>-64.60374273483616</v>
      </c>
      <c r="R294" s="118">
        <v>48855124.140000001</v>
      </c>
      <c r="S294" s="118">
        <v>21535620.02</v>
      </c>
      <c r="T294" s="118">
        <v>2334847.5780295576</v>
      </c>
      <c r="U294" s="118">
        <v>17551745.247270092</v>
      </c>
      <c r="V294" s="118">
        <v>4456367.1899150303</v>
      </c>
      <c r="W294" s="118">
        <v>2761866.35</v>
      </c>
      <c r="X294" s="160">
        <f t="shared" si="31"/>
        <v>-214677.75478532165</v>
      </c>
      <c r="Y294" s="160">
        <f t="shared" si="27"/>
        <v>-34.146294701021418</v>
      </c>
      <c r="Z294" s="134">
        <f t="shared" si="29"/>
        <v>-191485.97578859329</v>
      </c>
      <c r="AA294" s="134">
        <f t="shared" si="28"/>
        <v>-30.457448033814742</v>
      </c>
    </row>
    <row r="295" spans="1:27" s="119" customFormat="1" ht="15" x14ac:dyDescent="0.2">
      <c r="A295" s="118">
        <v>976</v>
      </c>
      <c r="B295" s="118" t="s">
        <v>295</v>
      </c>
      <c r="C295" s="118">
        <v>19</v>
      </c>
      <c r="D295" s="118">
        <v>3788</v>
      </c>
      <c r="E295" s="118">
        <v>11373502.551978052</v>
      </c>
      <c r="F295" s="118">
        <v>4342116.936715072</v>
      </c>
      <c r="G295" s="118">
        <v>1306794</v>
      </c>
      <c r="H295" s="118">
        <v>642635.35884470423</v>
      </c>
      <c r="I295" s="118">
        <v>3369467.153410973</v>
      </c>
      <c r="J295" s="118">
        <v>808559.12957031373</v>
      </c>
      <c r="K295" s="118">
        <v>-175457.58497932446</v>
      </c>
      <c r="L295" s="118">
        <v>-312854</v>
      </c>
      <c r="M295" s="118">
        <v>-163577.29</v>
      </c>
      <c r="N295" s="118">
        <v>32489.171876888558</v>
      </c>
      <c r="O295" s="118">
        <v>-140613.43440412433</v>
      </c>
      <c r="P295" s="136">
        <f t="shared" si="32"/>
        <v>-1663943.1109435465</v>
      </c>
      <c r="Q295" s="136">
        <f t="shared" si="30"/>
        <v>-439.26692474750433</v>
      </c>
      <c r="R295" s="118">
        <v>36043527.739999995</v>
      </c>
      <c r="S295" s="118">
        <v>11347909.279999999</v>
      </c>
      <c r="T295" s="118">
        <v>965856.22577101784</v>
      </c>
      <c r="U295" s="118">
        <v>18313109.73889447</v>
      </c>
      <c r="V295" s="118">
        <v>2696653.9618642372</v>
      </c>
      <c r="W295" s="118">
        <v>830362.71</v>
      </c>
      <c r="X295" s="160">
        <f t="shared" si="31"/>
        <v>-1889635.8234702721</v>
      </c>
      <c r="Y295" s="160">
        <f t="shared" si="27"/>
        <v>-498.84789426353541</v>
      </c>
      <c r="Z295" s="134">
        <f t="shared" si="29"/>
        <v>225692.71252672561</v>
      </c>
      <c r="AA295" s="134">
        <f t="shared" si="28"/>
        <v>59.580969516031047</v>
      </c>
    </row>
    <row r="296" spans="1:27" s="119" customFormat="1" ht="15" x14ac:dyDescent="0.2">
      <c r="A296" s="118">
        <v>977</v>
      </c>
      <c r="B296" s="118" t="s">
        <v>296</v>
      </c>
      <c r="C296" s="118">
        <v>17</v>
      </c>
      <c r="D296" s="118">
        <v>15293</v>
      </c>
      <c r="E296" s="118">
        <v>49678695.051197015</v>
      </c>
      <c r="F296" s="118">
        <v>26139952.215210006</v>
      </c>
      <c r="G296" s="118">
        <v>5202845</v>
      </c>
      <c r="H296" s="118">
        <v>2896667.976293792</v>
      </c>
      <c r="I296" s="118">
        <v>15744153.191247674</v>
      </c>
      <c r="J296" s="118">
        <v>2416576.1051449152</v>
      </c>
      <c r="K296" s="118">
        <v>-424722.79293164605</v>
      </c>
      <c r="L296" s="118">
        <v>188829</v>
      </c>
      <c r="M296" s="118">
        <v>-853767.47</v>
      </c>
      <c r="N296" s="118">
        <v>138725.43827220146</v>
      </c>
      <c r="O296" s="118">
        <v>-567687.76460989262</v>
      </c>
      <c r="P296" s="136">
        <f t="shared" si="32"/>
        <v>1202875.8474300355</v>
      </c>
      <c r="Q296" s="136">
        <f t="shared" si="30"/>
        <v>78.655322528610185</v>
      </c>
      <c r="R296" s="118">
        <v>112336640.69448</v>
      </c>
      <c r="S296" s="118">
        <v>55977173.719999999</v>
      </c>
      <c r="T296" s="118">
        <v>4353582.6699263025</v>
      </c>
      <c r="U296" s="118">
        <v>39889514.264345601</v>
      </c>
      <c r="V296" s="118">
        <v>8059607.8749968307</v>
      </c>
      <c r="W296" s="118">
        <v>4537906.53</v>
      </c>
      <c r="X296" s="160">
        <f t="shared" si="31"/>
        <v>481144.36478872597</v>
      </c>
      <c r="Y296" s="160">
        <f t="shared" si="27"/>
        <v>31.461738363220164</v>
      </c>
      <c r="Z296" s="134">
        <f t="shared" si="29"/>
        <v>721731.4826413095</v>
      </c>
      <c r="AA296" s="134">
        <f t="shared" si="28"/>
        <v>47.193584165390014</v>
      </c>
    </row>
    <row r="297" spans="1:27" s="119" customFormat="1" ht="15" x14ac:dyDescent="0.2">
      <c r="A297" s="118">
        <v>980</v>
      </c>
      <c r="B297" s="118" t="s">
        <v>297</v>
      </c>
      <c r="C297" s="118">
        <v>6</v>
      </c>
      <c r="D297" s="118">
        <v>33607</v>
      </c>
      <c r="E297" s="118">
        <v>97368136.962932706</v>
      </c>
      <c r="F297" s="118">
        <v>52197090.799661316</v>
      </c>
      <c r="G297" s="118">
        <v>7553283</v>
      </c>
      <c r="H297" s="118">
        <v>7062140.6719625592</v>
      </c>
      <c r="I297" s="118">
        <v>27428791.935371276</v>
      </c>
      <c r="J297" s="118">
        <v>4337108.9506507665</v>
      </c>
      <c r="K297" s="118">
        <v>467695.96361652168</v>
      </c>
      <c r="L297" s="118">
        <v>-3580173</v>
      </c>
      <c r="M297" s="118">
        <v>-450617.45</v>
      </c>
      <c r="N297" s="118">
        <v>374809.42950846488</v>
      </c>
      <c r="O297" s="118">
        <v>-1247517.3416101919</v>
      </c>
      <c r="P297" s="136">
        <f t="shared" si="32"/>
        <v>-3225524.0037720054</v>
      </c>
      <c r="Q297" s="136">
        <f t="shared" si="30"/>
        <v>-95.977742844407572</v>
      </c>
      <c r="R297" s="118">
        <v>207724793.22</v>
      </c>
      <c r="S297" s="118">
        <v>133195831.27</v>
      </c>
      <c r="T297" s="118">
        <v>10614132.075875418</v>
      </c>
      <c r="U297" s="118">
        <v>41953767.270995051</v>
      </c>
      <c r="V297" s="118">
        <v>14464844.446224453</v>
      </c>
      <c r="W297" s="118">
        <v>3522492.55</v>
      </c>
      <c r="X297" s="160">
        <f t="shared" si="31"/>
        <v>-3973725.6069050729</v>
      </c>
      <c r="Y297" s="160">
        <f t="shared" si="27"/>
        <v>-118.24100951900118</v>
      </c>
      <c r="Z297" s="134">
        <f t="shared" si="29"/>
        <v>748201.60313306749</v>
      </c>
      <c r="AA297" s="134">
        <f t="shared" si="28"/>
        <v>22.263266674593613</v>
      </c>
    </row>
    <row r="298" spans="1:27" s="119" customFormat="1" ht="15" x14ac:dyDescent="0.2">
      <c r="A298" s="118">
        <v>981</v>
      </c>
      <c r="B298" s="118" t="s">
        <v>298</v>
      </c>
      <c r="C298" s="118">
        <v>5</v>
      </c>
      <c r="D298" s="118">
        <v>2237</v>
      </c>
      <c r="E298" s="118">
        <v>5547833.6534100119</v>
      </c>
      <c r="F298" s="118">
        <v>3591427.5239940528</v>
      </c>
      <c r="G298" s="118">
        <v>619865</v>
      </c>
      <c r="H298" s="118">
        <v>242814.10925576149</v>
      </c>
      <c r="I298" s="118">
        <v>1060822.8268672123</v>
      </c>
      <c r="J298" s="118">
        <v>494952.95535434224</v>
      </c>
      <c r="K298" s="118">
        <v>674600.80329462048</v>
      </c>
      <c r="L298" s="118">
        <v>-529170</v>
      </c>
      <c r="M298" s="118">
        <v>12981.64</v>
      </c>
      <c r="N298" s="118">
        <v>20729.553155245158</v>
      </c>
      <c r="O298" s="118">
        <v>-83039.13747677565</v>
      </c>
      <c r="P298" s="136">
        <f t="shared" si="32"/>
        <v>558151.6210344471</v>
      </c>
      <c r="Q298" s="136">
        <f t="shared" si="30"/>
        <v>249.50899465107156</v>
      </c>
      <c r="R298" s="118">
        <v>13990671.5</v>
      </c>
      <c r="S298" s="118">
        <v>8145542.1100000003</v>
      </c>
      <c r="T298" s="118">
        <v>364939.64079625462</v>
      </c>
      <c r="U298" s="118">
        <v>4651275.1013396792</v>
      </c>
      <c r="V298" s="118">
        <v>1650734.9916412393</v>
      </c>
      <c r="W298" s="118">
        <v>103676.64</v>
      </c>
      <c r="X298" s="160">
        <f t="shared" si="31"/>
        <v>925496.98377717286</v>
      </c>
      <c r="Y298" s="160">
        <f t="shared" si="27"/>
        <v>413.72238881411391</v>
      </c>
      <c r="Z298" s="134">
        <f t="shared" si="29"/>
        <v>-367345.36274272576</v>
      </c>
      <c r="AA298" s="134">
        <f t="shared" si="28"/>
        <v>-164.21339416304235</v>
      </c>
    </row>
    <row r="299" spans="1:27" s="119" customFormat="1" ht="15" x14ac:dyDescent="0.2">
      <c r="A299" s="118">
        <v>989</v>
      </c>
      <c r="B299" s="118" t="s">
        <v>299</v>
      </c>
      <c r="C299" s="118">
        <v>14</v>
      </c>
      <c r="D299" s="118">
        <v>5406</v>
      </c>
      <c r="E299" s="118">
        <v>13733534.959316503</v>
      </c>
      <c r="F299" s="118">
        <v>8367074.2880708585</v>
      </c>
      <c r="G299" s="118">
        <v>2115816</v>
      </c>
      <c r="H299" s="118">
        <v>1440130.6044183623</v>
      </c>
      <c r="I299" s="118">
        <v>2879798.8735975153</v>
      </c>
      <c r="J299" s="118">
        <v>1132554.4509556792</v>
      </c>
      <c r="K299" s="118">
        <v>-939103.35555454216</v>
      </c>
      <c r="L299" s="118">
        <v>-474048</v>
      </c>
      <c r="M299" s="118">
        <v>612359.59</v>
      </c>
      <c r="N299" s="118">
        <v>47751.663855833736</v>
      </c>
      <c r="O299" s="118">
        <v>-200674.82217230627</v>
      </c>
      <c r="P299" s="136">
        <f t="shared" si="32"/>
        <v>1248124.3338548969</v>
      </c>
      <c r="Q299" s="136">
        <f t="shared" si="30"/>
        <v>230.87760522658101</v>
      </c>
      <c r="R299" s="118">
        <v>42678682.68</v>
      </c>
      <c r="S299" s="118">
        <v>18414719.66</v>
      </c>
      <c r="T299" s="118">
        <v>2164461.0937123229</v>
      </c>
      <c r="U299" s="118">
        <v>16722187.228423882</v>
      </c>
      <c r="V299" s="118">
        <v>3777222.1418359703</v>
      </c>
      <c r="W299" s="118">
        <v>2254127.59</v>
      </c>
      <c r="X299" s="160">
        <f t="shared" si="31"/>
        <v>654035.03397218138</v>
      </c>
      <c r="Y299" s="160">
        <f t="shared" si="27"/>
        <v>120.98317313580861</v>
      </c>
      <c r="Z299" s="134">
        <f t="shared" si="29"/>
        <v>594089.29988271557</v>
      </c>
      <c r="AA299" s="134">
        <f t="shared" si="28"/>
        <v>109.8944320907724</v>
      </c>
    </row>
    <row r="300" spans="1:27" s="119" customFormat="1" ht="15" x14ac:dyDescent="0.2">
      <c r="A300" s="118">
        <v>992</v>
      </c>
      <c r="B300" s="118" t="s">
        <v>300</v>
      </c>
      <c r="C300" s="118">
        <v>13</v>
      </c>
      <c r="D300" s="118">
        <v>18120</v>
      </c>
      <c r="E300" s="118">
        <v>57381445.762452364</v>
      </c>
      <c r="F300" s="118">
        <v>27414496.304933857</v>
      </c>
      <c r="G300" s="118">
        <v>5648948</v>
      </c>
      <c r="H300" s="118">
        <v>4975025.8315247046</v>
      </c>
      <c r="I300" s="118">
        <v>7127413.1408729665</v>
      </c>
      <c r="J300" s="118">
        <v>2999709.2819272261</v>
      </c>
      <c r="K300" s="118">
        <v>-143927.01839650917</v>
      </c>
      <c r="L300" s="118">
        <v>-837101</v>
      </c>
      <c r="M300" s="118">
        <v>338158.22</v>
      </c>
      <c r="N300" s="118">
        <v>177166.97360818434</v>
      </c>
      <c r="O300" s="118">
        <v>-672628.14978952822</v>
      </c>
      <c r="P300" s="136">
        <f t="shared" si="32"/>
        <v>-10354184.177771464</v>
      </c>
      <c r="Q300" s="136">
        <f t="shared" si="30"/>
        <v>-571.42296786818235</v>
      </c>
      <c r="R300" s="118">
        <v>140099891.25999999</v>
      </c>
      <c r="S300" s="118">
        <v>64878155.950000003</v>
      </c>
      <c r="T300" s="118">
        <v>7477269.1312239543</v>
      </c>
      <c r="U300" s="118">
        <v>43171683.03252621</v>
      </c>
      <c r="V300" s="118">
        <v>10004435.821346484</v>
      </c>
      <c r="W300" s="118">
        <v>5150005.22</v>
      </c>
      <c r="X300" s="160">
        <f t="shared" si="31"/>
        <v>-9418342.1049033403</v>
      </c>
      <c r="Y300" s="160">
        <f t="shared" si="27"/>
        <v>-519.77605435448902</v>
      </c>
      <c r="Z300" s="134">
        <f t="shared" si="29"/>
        <v>-935842.07286812365</v>
      </c>
      <c r="AA300" s="134">
        <f t="shared" si="28"/>
        <v>-51.646913513693356</v>
      </c>
    </row>
  </sheetData>
  <pageMargins left="0.7" right="0.7" top="0.75" bottom="0.75" header="0.3" footer="0.3"/>
  <pageSetup paperSize="9" orientation="portrait" r:id="rId1"/>
  <ignoredErrors>
    <ignoredError sqref="P7 X7 P8:P300 Z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AH310"/>
  <sheetViews>
    <sheetView zoomScale="70" zoomScaleNormal="70" workbookViewId="0">
      <selection activeCell="B1" sqref="B1"/>
    </sheetView>
  </sheetViews>
  <sheetFormatPr defaultColWidth="8.625" defaultRowHeight="12.75" x14ac:dyDescent="0.2"/>
  <cols>
    <col min="1" max="1" width="4.625" style="7" customWidth="1"/>
    <col min="2" max="2" width="19.375" style="7" customWidth="1"/>
    <col min="3" max="3" width="8.375" style="7" bestFit="1" customWidth="1"/>
    <col min="4" max="4" width="6.75" style="7" customWidth="1"/>
    <col min="5" max="5" width="14.125" style="8" customWidth="1"/>
    <col min="6" max="6" width="21.375" style="8" customWidth="1"/>
    <col min="7" max="8" width="26.125" style="8" customWidth="1"/>
    <col min="9" max="9" width="16.125" style="8" customWidth="1"/>
    <col min="10" max="15" width="20.625" style="8" customWidth="1"/>
    <col min="16" max="20" width="24.875" style="8" customWidth="1"/>
    <col min="21" max="24" width="15.5" style="8" customWidth="1"/>
    <col min="25" max="25" width="20.375" style="8" customWidth="1"/>
    <col min="26" max="26" width="13.125" style="9" customWidth="1"/>
    <col min="27" max="27" width="13.875" style="10" customWidth="1"/>
    <col min="28" max="28" width="19" style="10" customWidth="1"/>
    <col min="29" max="29" width="18.5" style="10" customWidth="1"/>
    <col min="30" max="33" width="24.125" style="4" customWidth="1"/>
    <col min="34" max="34" width="24.125" style="11" customWidth="1"/>
    <col min="35" max="16384" width="8.625" style="2"/>
  </cols>
  <sheetData>
    <row r="1" spans="1:34" s="12" customFormat="1" ht="23.25" x14ac:dyDescent="0.35">
      <c r="A1" s="44" t="s">
        <v>375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
      <c r="AE1" s="4"/>
      <c r="AF1" s="4"/>
      <c r="AG1" s="4"/>
      <c r="AH1" s="11"/>
    </row>
    <row r="2" spans="1:34" s="46" customFormat="1" ht="15.75" x14ac:dyDescent="0.25">
      <c r="A2" s="46" t="s">
        <v>359</v>
      </c>
      <c r="E2" s="47"/>
      <c r="F2" s="47"/>
      <c r="G2" s="47"/>
      <c r="H2" s="47"/>
      <c r="I2" s="47"/>
      <c r="J2" s="47"/>
      <c r="K2" s="47"/>
      <c r="L2" s="47"/>
      <c r="M2" s="47"/>
      <c r="N2" s="47"/>
      <c r="O2" s="47"/>
      <c r="P2" s="47"/>
      <c r="Q2" s="47"/>
      <c r="R2" s="47"/>
      <c r="S2" s="47"/>
      <c r="T2" s="47"/>
      <c r="U2" s="47"/>
      <c r="V2" s="47"/>
      <c r="W2" s="47"/>
      <c r="X2" s="47"/>
      <c r="Y2" s="47"/>
      <c r="Z2" s="48"/>
      <c r="AA2" s="49"/>
      <c r="AB2" s="49"/>
      <c r="AC2" s="49"/>
      <c r="AD2" s="13"/>
      <c r="AE2" s="13"/>
      <c r="AF2" s="13"/>
      <c r="AG2" s="13"/>
      <c r="AH2" s="24"/>
    </row>
    <row r="3" spans="1:34" s="46" customFormat="1" ht="15.75" x14ac:dyDescent="0.25">
      <c r="A3" s="46" t="s">
        <v>339</v>
      </c>
      <c r="E3" s="47"/>
      <c r="F3" s="47"/>
      <c r="G3" s="47"/>
      <c r="H3" s="47"/>
      <c r="I3" s="47"/>
      <c r="J3" s="47"/>
      <c r="K3" s="47"/>
      <c r="L3" s="47"/>
      <c r="M3" s="47"/>
      <c r="N3" s="47"/>
      <c r="O3" s="47"/>
      <c r="P3" s="47"/>
      <c r="Q3" s="47"/>
      <c r="R3" s="47"/>
      <c r="S3" s="47"/>
      <c r="T3" s="47"/>
      <c r="U3" s="47"/>
      <c r="V3" s="47"/>
      <c r="W3" s="47"/>
      <c r="X3" s="47"/>
      <c r="Y3" s="47"/>
      <c r="Z3" s="48"/>
      <c r="AA3" s="49"/>
      <c r="AB3" s="49"/>
      <c r="AC3" s="49"/>
      <c r="AD3" s="13"/>
      <c r="AE3" s="13"/>
      <c r="AF3" s="13"/>
      <c r="AG3" s="13"/>
      <c r="AH3" s="24"/>
    </row>
    <row r="4" spans="1:34" s="46" customFormat="1" ht="15.75" x14ac:dyDescent="0.25">
      <c r="A4" s="46" t="s">
        <v>397</v>
      </c>
      <c r="E4" s="47"/>
      <c r="F4" s="47"/>
      <c r="G4" s="47"/>
      <c r="H4" s="47"/>
      <c r="I4" s="47"/>
      <c r="J4" s="47"/>
      <c r="K4" s="47"/>
      <c r="L4" s="47"/>
      <c r="M4" s="47"/>
      <c r="N4" s="47"/>
      <c r="O4" s="47"/>
      <c r="P4" s="47"/>
      <c r="Q4" s="47"/>
      <c r="R4" s="47"/>
      <c r="S4" s="47"/>
      <c r="T4" s="47"/>
      <c r="U4" s="47"/>
      <c r="V4" s="47"/>
      <c r="W4" s="47"/>
      <c r="X4" s="47"/>
      <c r="Y4" s="47"/>
      <c r="Z4" s="48"/>
      <c r="AA4" s="49"/>
      <c r="AB4" s="49"/>
      <c r="AC4" s="49"/>
      <c r="AD4" s="13"/>
      <c r="AE4" s="13"/>
      <c r="AF4" s="13"/>
      <c r="AG4" s="13"/>
      <c r="AH4" s="24"/>
    </row>
    <row r="5" spans="1:34" s="46" customFormat="1" ht="15.75" x14ac:dyDescent="0.25">
      <c r="A5" s="46" t="s">
        <v>360</v>
      </c>
      <c r="E5" s="47"/>
      <c r="F5" s="47"/>
      <c r="G5" s="47"/>
      <c r="H5" s="47"/>
      <c r="I5" s="47"/>
      <c r="J5" s="47"/>
      <c r="K5" s="47"/>
      <c r="L5" s="47"/>
      <c r="M5" s="47"/>
      <c r="N5" s="47"/>
      <c r="O5" s="47"/>
      <c r="P5" s="47"/>
      <c r="Q5" s="47"/>
      <c r="R5" s="47"/>
      <c r="S5" s="47"/>
      <c r="T5" s="47"/>
      <c r="U5" s="47"/>
      <c r="V5" s="47"/>
      <c r="W5" s="47"/>
      <c r="X5" s="47"/>
      <c r="Y5" s="47"/>
      <c r="Z5" s="48"/>
      <c r="AA5" s="49"/>
      <c r="AB5" s="49"/>
      <c r="AC5" s="49"/>
      <c r="AD5" s="13"/>
      <c r="AE5" s="13"/>
      <c r="AF5" s="13"/>
      <c r="AG5" s="13"/>
      <c r="AH5" s="24"/>
    </row>
    <row r="6" spans="1:34" s="46" customFormat="1" ht="15.75" x14ac:dyDescent="0.25">
      <c r="A6" s="19" t="s">
        <v>366</v>
      </c>
      <c r="E6" s="47"/>
      <c r="F6" s="47"/>
      <c r="G6" s="47"/>
      <c r="H6" s="47"/>
      <c r="I6" s="47"/>
      <c r="J6" s="47"/>
      <c r="K6" s="47"/>
      <c r="L6" s="47"/>
      <c r="M6" s="47"/>
      <c r="N6" s="47"/>
      <c r="O6" s="47"/>
      <c r="P6" s="47"/>
      <c r="Q6" s="47"/>
      <c r="R6" s="47"/>
      <c r="S6" s="47"/>
      <c r="T6" s="47"/>
      <c r="U6" s="47"/>
      <c r="V6" s="47"/>
      <c r="W6" s="47"/>
      <c r="X6" s="47"/>
      <c r="Y6" s="47"/>
      <c r="Z6" s="48"/>
      <c r="AA6" s="49"/>
      <c r="AB6" s="49"/>
      <c r="AC6" s="49"/>
      <c r="AD6" s="13"/>
      <c r="AE6" s="13"/>
      <c r="AF6" s="13"/>
      <c r="AG6" s="13"/>
      <c r="AH6" s="24"/>
    </row>
    <row r="7" spans="1:34" s="46" customFormat="1" ht="15.75" x14ac:dyDescent="0.25">
      <c r="A7" s="50" t="s">
        <v>340</v>
      </c>
      <c r="E7" s="47"/>
      <c r="F7" s="47"/>
      <c r="G7" s="47"/>
      <c r="H7" s="47"/>
      <c r="I7" s="47"/>
      <c r="J7" s="47"/>
      <c r="K7" s="47"/>
      <c r="L7" s="47"/>
      <c r="M7" s="47"/>
      <c r="N7" s="47"/>
      <c r="O7" s="47"/>
      <c r="P7" s="47"/>
      <c r="Q7" s="47"/>
      <c r="R7" s="47"/>
      <c r="S7" s="47"/>
      <c r="T7" s="47"/>
      <c r="U7" s="47"/>
      <c r="V7" s="47"/>
      <c r="W7" s="47"/>
      <c r="X7" s="47"/>
      <c r="Y7" s="47"/>
      <c r="Z7" s="48"/>
      <c r="AA7" s="49"/>
      <c r="AB7" s="49"/>
      <c r="AC7" s="49"/>
      <c r="AD7" s="13"/>
      <c r="AE7" s="13"/>
      <c r="AF7" s="13"/>
      <c r="AG7" s="13"/>
      <c r="AH7" s="24"/>
    </row>
    <row r="8" spans="1:34" s="20" customFormat="1" ht="15.75" x14ac:dyDescent="0.25">
      <c r="A8" s="50" t="s">
        <v>341</v>
      </c>
      <c r="E8" s="21"/>
      <c r="F8" s="21"/>
      <c r="G8" s="21"/>
      <c r="H8" s="21"/>
      <c r="I8" s="21"/>
      <c r="J8" s="21"/>
      <c r="K8" s="21"/>
      <c r="L8" s="21"/>
      <c r="M8" s="21"/>
      <c r="N8" s="21"/>
      <c r="O8" s="21"/>
      <c r="P8" s="21"/>
      <c r="Q8" s="21"/>
      <c r="R8" s="21"/>
      <c r="S8" s="21"/>
      <c r="T8" s="21"/>
      <c r="U8" s="21"/>
      <c r="V8" s="21"/>
      <c r="W8" s="21"/>
      <c r="X8" s="21"/>
      <c r="Y8" s="21"/>
      <c r="Z8" s="22"/>
      <c r="AA8" s="23"/>
      <c r="AB8" s="23"/>
      <c r="AC8" s="23"/>
      <c r="AD8" s="18"/>
      <c r="AE8" s="18"/>
      <c r="AF8" s="18"/>
      <c r="AG8" s="18"/>
      <c r="AH8" s="24"/>
    </row>
    <row r="9" spans="1:34" s="20" customFormat="1" ht="15.75" x14ac:dyDescent="0.25">
      <c r="A9" s="20" t="s">
        <v>344</v>
      </c>
      <c r="E9" s="43">
        <v>12.64</v>
      </c>
      <c r="F9" s="21"/>
      <c r="G9" s="21"/>
      <c r="H9" s="21"/>
      <c r="I9" s="21"/>
      <c r="J9" s="21"/>
      <c r="K9" s="21"/>
      <c r="L9" s="21"/>
      <c r="M9" s="21"/>
      <c r="N9" s="21"/>
      <c r="O9" s="21"/>
      <c r="P9" s="21"/>
      <c r="Q9" s="21"/>
      <c r="R9" s="21"/>
      <c r="S9" s="21"/>
      <c r="T9" s="21"/>
      <c r="U9" s="21"/>
      <c r="V9" s="21"/>
      <c r="W9" s="21"/>
      <c r="X9" s="21"/>
      <c r="Y9" s="21"/>
      <c r="Z9" s="22"/>
      <c r="AA9" s="23"/>
      <c r="AB9" s="23"/>
      <c r="AC9" s="23"/>
      <c r="AD9" s="18"/>
      <c r="AE9" s="18"/>
      <c r="AF9" s="18"/>
      <c r="AG9" s="18"/>
      <c r="AH9" s="24"/>
    </row>
    <row r="10" spans="1:34" s="20" customFormat="1" ht="15.75" x14ac:dyDescent="0.25">
      <c r="A10" s="139"/>
      <c r="E10" s="21"/>
      <c r="F10" s="21"/>
      <c r="G10" s="21"/>
      <c r="H10" s="21"/>
      <c r="I10" s="21"/>
      <c r="J10" s="21"/>
      <c r="K10" s="21"/>
      <c r="L10" s="21"/>
      <c r="M10" s="21"/>
      <c r="N10" s="21"/>
      <c r="O10" s="21"/>
      <c r="P10" s="21"/>
      <c r="Q10" s="21"/>
      <c r="R10" s="21"/>
      <c r="S10" s="21"/>
      <c r="T10" s="21"/>
      <c r="U10" s="21"/>
      <c r="V10" s="21"/>
      <c r="W10" s="21"/>
      <c r="X10" s="21"/>
      <c r="Y10" s="21"/>
      <c r="Z10" s="22"/>
      <c r="AA10" s="23"/>
      <c r="AB10" s="23"/>
      <c r="AC10" s="23"/>
      <c r="AD10" s="18"/>
      <c r="AE10" s="18"/>
      <c r="AF10" s="18"/>
      <c r="AG10" s="18"/>
      <c r="AH10" s="24"/>
    </row>
    <row r="11" spans="1:34" s="12" customFormat="1" ht="18" x14ac:dyDescent="0.25">
      <c r="A11" s="56"/>
      <c r="B11" s="57"/>
      <c r="C11" s="57"/>
      <c r="D11" s="57"/>
      <c r="E11" s="58"/>
      <c r="F11" s="58"/>
      <c r="G11" s="58"/>
      <c r="H11" s="58"/>
      <c r="I11" s="80" t="s">
        <v>374</v>
      </c>
      <c r="J11" s="81"/>
      <c r="K11" s="81"/>
      <c r="L11" s="81"/>
      <c r="M11" s="81"/>
      <c r="N11" s="81"/>
      <c r="O11" s="82"/>
      <c r="P11" s="149" t="s">
        <v>398</v>
      </c>
      <c r="Q11" s="81"/>
      <c r="R11" s="81"/>
      <c r="S11" s="81"/>
      <c r="T11" s="81"/>
      <c r="U11" s="92" t="s">
        <v>349</v>
      </c>
      <c r="V11" s="93"/>
      <c r="W11" s="93"/>
      <c r="X11" s="93"/>
      <c r="Y11" s="94"/>
      <c r="Z11" s="80" t="s">
        <v>338</v>
      </c>
      <c r="AA11" s="101"/>
      <c r="AB11" s="101"/>
      <c r="AC11" s="101"/>
      <c r="AD11" s="102"/>
      <c r="AE11" s="103"/>
      <c r="AF11" s="103"/>
      <c r="AG11" s="103"/>
      <c r="AH11" s="104"/>
    </row>
    <row r="12" spans="1:34" s="14" customFormat="1" ht="63" x14ac:dyDescent="0.2">
      <c r="A12" s="53" t="s">
        <v>6</v>
      </c>
      <c r="B12" s="53" t="s">
        <v>347</v>
      </c>
      <c r="C12" s="53" t="s">
        <v>345</v>
      </c>
      <c r="D12" s="53" t="s">
        <v>346</v>
      </c>
      <c r="E12" s="54" t="s">
        <v>395</v>
      </c>
      <c r="F12" s="17" t="s">
        <v>348</v>
      </c>
      <c r="G12" s="54" t="s">
        <v>327</v>
      </c>
      <c r="H12" s="54" t="s">
        <v>328</v>
      </c>
      <c r="I12" s="155" t="s">
        <v>381</v>
      </c>
      <c r="J12" s="148" t="s">
        <v>382</v>
      </c>
      <c r="K12" s="148" t="s">
        <v>383</v>
      </c>
      <c r="L12" s="148" t="s">
        <v>384</v>
      </c>
      <c r="M12" s="148" t="s">
        <v>385</v>
      </c>
      <c r="N12" s="54" t="s">
        <v>329</v>
      </c>
      <c r="O12" s="83" t="s">
        <v>330</v>
      </c>
      <c r="P12" s="148" t="s">
        <v>376</v>
      </c>
      <c r="Q12" s="148" t="s">
        <v>377</v>
      </c>
      <c r="R12" s="148" t="s">
        <v>378</v>
      </c>
      <c r="S12" s="148" t="s">
        <v>379</v>
      </c>
      <c r="T12" s="148" t="s">
        <v>380</v>
      </c>
      <c r="U12" s="95" t="s">
        <v>321</v>
      </c>
      <c r="V12" s="52" t="s">
        <v>322</v>
      </c>
      <c r="W12" s="52" t="s">
        <v>323</v>
      </c>
      <c r="X12" s="52" t="s">
        <v>324</v>
      </c>
      <c r="Y12" s="96" t="s">
        <v>325</v>
      </c>
      <c r="Z12" s="17" t="s">
        <v>331</v>
      </c>
      <c r="AA12" s="55" t="s">
        <v>332</v>
      </c>
      <c r="AB12" s="55" t="s">
        <v>342</v>
      </c>
      <c r="AC12" s="55" t="s">
        <v>343</v>
      </c>
      <c r="AD12" s="53" t="s">
        <v>334</v>
      </c>
      <c r="AE12" s="53" t="s">
        <v>333</v>
      </c>
      <c r="AF12" s="53" t="s">
        <v>335</v>
      </c>
      <c r="AG12" s="53" t="s">
        <v>336</v>
      </c>
      <c r="AH12" s="105" t="s">
        <v>337</v>
      </c>
    </row>
    <row r="13" spans="1:34" ht="15.75" x14ac:dyDescent="0.25">
      <c r="A13" s="25"/>
      <c r="B13" s="26"/>
      <c r="C13" s="25"/>
      <c r="D13" s="25"/>
      <c r="E13" s="27" t="s">
        <v>2</v>
      </c>
      <c r="F13" s="62">
        <f t="shared" ref="F13:H13" si="0">MAX(F18:F310)</f>
        <v>2000.4241456138393</v>
      </c>
      <c r="G13" s="28">
        <f t="shared" si="0"/>
        <v>1639.3483046144661</v>
      </c>
      <c r="H13" s="59">
        <f t="shared" si="0"/>
        <v>503.0343511004582</v>
      </c>
      <c r="I13" s="62">
        <f t="shared" ref="I13:M13" si="1">MAX(I18:I310)</f>
        <v>582.57356570047784</v>
      </c>
      <c r="J13" s="28">
        <f t="shared" si="1"/>
        <v>564.26112724670213</v>
      </c>
      <c r="K13" s="28">
        <f t="shared" si="1"/>
        <v>547.10103617585139</v>
      </c>
      <c r="L13" s="28">
        <f t="shared" si="1"/>
        <v>530.36955191031132</v>
      </c>
      <c r="M13" s="28">
        <f t="shared" si="1"/>
        <v>514.00125057654293</v>
      </c>
      <c r="N13" s="59">
        <f t="shared" ref="N13:O13" si="2">MAX(N18:N310)</f>
        <v>1936.0057333943898</v>
      </c>
      <c r="O13" s="84">
        <f t="shared" si="2"/>
        <v>55.581587780550763</v>
      </c>
      <c r="P13" s="97">
        <f t="shared" ref="P13:T13" si="3">MAX(P18:P310)</f>
        <v>50977167.918009847</v>
      </c>
      <c r="Q13" s="97">
        <f t="shared" si="3"/>
        <v>45386856.581471905</v>
      </c>
      <c r="R13" s="97">
        <f t="shared" si="3"/>
        <v>40148326.939909011</v>
      </c>
      <c r="S13" s="97">
        <f t="shared" si="3"/>
        <v>35040639.812230557</v>
      </c>
      <c r="T13" s="97">
        <f t="shared" si="3"/>
        <v>30043822.990865752</v>
      </c>
      <c r="U13" s="62">
        <f>MAX(U18:U310)</f>
        <v>4.1539029044853635</v>
      </c>
      <c r="V13" s="28">
        <f>MAX(V18:V310)</f>
        <v>15.84146445070958</v>
      </c>
      <c r="W13" s="28">
        <f>MAX(W18:W310)</f>
        <v>28.681373379858833</v>
      </c>
      <c r="X13" s="28">
        <f>MAX(X18:X310)</f>
        <v>41.949889114318836</v>
      </c>
      <c r="Y13" s="97">
        <f>MAX(Y18:Y310)</f>
        <v>55.581587780550478</v>
      </c>
      <c r="Z13" s="106">
        <f t="shared" ref="Z13:AH13" si="4">MAX(Z18:Z310)</f>
        <v>23.5</v>
      </c>
      <c r="AA13" s="29">
        <f t="shared" si="4"/>
        <v>10.86</v>
      </c>
      <c r="AB13" s="29">
        <f t="shared" si="4"/>
        <v>-12.64</v>
      </c>
      <c r="AC13" s="28">
        <f t="shared" si="4"/>
        <v>421.86038674914448</v>
      </c>
      <c r="AD13" s="30">
        <f t="shared" si="4"/>
        <v>-9.8466294417812131E-3</v>
      </c>
      <c r="AE13" s="30">
        <f t="shared" si="4"/>
        <v>0.11199905893066886</v>
      </c>
      <c r="AF13" s="30">
        <f t="shared" si="4"/>
        <v>0.24774149107762736</v>
      </c>
      <c r="AG13" s="30">
        <f t="shared" si="4"/>
        <v>0.38009349074101673</v>
      </c>
      <c r="AH13" s="107">
        <f t="shared" si="4"/>
        <v>0.50957258406204464</v>
      </c>
    </row>
    <row r="14" spans="1:34" ht="15.75" x14ac:dyDescent="0.25">
      <c r="A14" s="25"/>
      <c r="B14" s="26"/>
      <c r="C14" s="25"/>
      <c r="D14" s="25"/>
      <c r="E14" s="27" t="s">
        <v>3</v>
      </c>
      <c r="F14" s="62">
        <f t="shared" ref="F14:G14" si="5">MIN(F18:F310)</f>
        <v>-7047.1885775850224</v>
      </c>
      <c r="G14" s="28">
        <f t="shared" si="5"/>
        <v>-6893.8570016099575</v>
      </c>
      <c r="H14" s="59">
        <f t="shared" ref="H14:I14" si="6">MIN(H18:H310)</f>
        <v>-578.41966279599251</v>
      </c>
      <c r="I14" s="62">
        <f t="shared" si="6"/>
        <v>-498.88044819597286</v>
      </c>
      <c r="J14" s="28">
        <f t="shared" ref="J14:M14" si="7">MIN(J18:J310)</f>
        <v>-487.19288664974863</v>
      </c>
      <c r="K14" s="28">
        <f t="shared" si="7"/>
        <v>-474.35297772059937</v>
      </c>
      <c r="L14" s="28">
        <f t="shared" si="7"/>
        <v>-461.08446198613939</v>
      </c>
      <c r="M14" s="28">
        <f t="shared" si="7"/>
        <v>-447.45276331990772</v>
      </c>
      <c r="N14" s="59">
        <f t="shared" ref="N14:O14" si="8">MIN(N18:N310)</f>
        <v>-6991.6069898044716</v>
      </c>
      <c r="O14" s="84">
        <f t="shared" si="8"/>
        <v>-64.418412219449692</v>
      </c>
      <c r="P14" s="97">
        <f t="shared" ref="P14:T14" si="9">MIN(P18:P310)</f>
        <v>-49812283.462658688</v>
      </c>
      <c r="Q14" s="97">
        <f t="shared" si="9"/>
        <v>-42051415.344242506</v>
      </c>
      <c r="R14" s="97">
        <f t="shared" si="9"/>
        <v>-33525356.29783738</v>
      </c>
      <c r="S14" s="97">
        <f t="shared" si="9"/>
        <v>-24714690.331715379</v>
      </c>
      <c r="T14" s="97">
        <f t="shared" si="9"/>
        <v>-15662860.729774917</v>
      </c>
      <c r="U14" s="62">
        <f>MIN(U18:U310)</f>
        <v>4.1539029044853351</v>
      </c>
      <c r="V14" s="28">
        <f>MIN(V18:V310)</f>
        <v>-14.158535549290434</v>
      </c>
      <c r="W14" s="28">
        <f>MIN(W18:W310)</f>
        <v>-31.318626620141174</v>
      </c>
      <c r="X14" s="28">
        <f>MIN(X18:X310)</f>
        <v>-48.050110885681192</v>
      </c>
      <c r="Y14" s="97">
        <f>MIN(Y18:Y310)</f>
        <v>-64.418412219449579</v>
      </c>
      <c r="Z14" s="106">
        <f t="shared" ref="Z14:AH14" si="10">MIN(Z18:Z310)</f>
        <v>17</v>
      </c>
      <c r="AA14" s="29">
        <f t="shared" si="10"/>
        <v>4.3599999999999994</v>
      </c>
      <c r="AB14" s="29">
        <f t="shared" si="10"/>
        <v>-12.64</v>
      </c>
      <c r="AC14" s="28">
        <f t="shared" si="10"/>
        <v>113.07874243168371</v>
      </c>
      <c r="AD14" s="30">
        <f t="shared" si="10"/>
        <v>-3.6734604711357727E-2</v>
      </c>
      <c r="AE14" s="30">
        <f t="shared" si="10"/>
        <v>-0.14009232955769874</v>
      </c>
      <c r="AF14" s="30">
        <f t="shared" si="10"/>
        <v>-0.25364071763697427</v>
      </c>
      <c r="AG14" s="30">
        <f t="shared" si="10"/>
        <v>-0.37097944505053881</v>
      </c>
      <c r="AH14" s="107">
        <f t="shared" si="10"/>
        <v>-0.49152994263382421</v>
      </c>
    </row>
    <row r="15" spans="1:34" ht="15.75" x14ac:dyDescent="0.25">
      <c r="A15" s="25"/>
      <c r="B15" s="26"/>
      <c r="C15" s="25"/>
      <c r="D15" s="25"/>
      <c r="E15" s="27" t="s">
        <v>4</v>
      </c>
      <c r="F15" s="62">
        <f t="shared" ref="F15:G15" si="11">F13-F14</f>
        <v>9047.6127231988612</v>
      </c>
      <c r="G15" s="28">
        <f t="shared" si="11"/>
        <v>8533.2053062244231</v>
      </c>
      <c r="H15" s="59">
        <f>H13-H14</f>
        <v>1081.4540138964508</v>
      </c>
      <c r="I15" s="62">
        <f>I13-I14</f>
        <v>1081.4540138964508</v>
      </c>
      <c r="J15" s="28">
        <f t="shared" ref="J15:M15" si="12">J13-J14</f>
        <v>1051.4540138964508</v>
      </c>
      <c r="K15" s="28">
        <f t="shared" si="12"/>
        <v>1021.4540138964508</v>
      </c>
      <c r="L15" s="28">
        <f t="shared" si="12"/>
        <v>991.45401389645076</v>
      </c>
      <c r="M15" s="28">
        <f t="shared" si="12"/>
        <v>961.45401389645065</v>
      </c>
      <c r="N15" s="59">
        <f t="shared" ref="N15" si="13">N13-N14</f>
        <v>8927.6127231988612</v>
      </c>
      <c r="O15" s="84">
        <f t="shared" ref="O15" si="14">O13-O14</f>
        <v>120.00000000000045</v>
      </c>
      <c r="P15" s="97">
        <f t="shared" ref="P15:T15" si="15">P13-P14</f>
        <v>100789451.38066854</v>
      </c>
      <c r="Q15" s="97">
        <f t="shared" si="15"/>
        <v>87438271.925714403</v>
      </c>
      <c r="R15" s="97">
        <f t="shared" si="15"/>
        <v>73673683.237746388</v>
      </c>
      <c r="S15" s="97">
        <f t="shared" si="15"/>
        <v>59755330.143945932</v>
      </c>
      <c r="T15" s="97">
        <f t="shared" si="15"/>
        <v>45706683.720640667</v>
      </c>
      <c r="U15" s="62">
        <f>U13-U14</f>
        <v>2.8421709430404007E-14</v>
      </c>
      <c r="V15" s="28">
        <f>V13-V14</f>
        <v>30.000000000000014</v>
      </c>
      <c r="W15" s="28">
        <f>W13-W14</f>
        <v>60.000000000000007</v>
      </c>
      <c r="X15" s="28">
        <f>X13-X14</f>
        <v>90.000000000000028</v>
      </c>
      <c r="Y15" s="97">
        <f>Y13-Y14</f>
        <v>120.00000000000006</v>
      </c>
      <c r="Z15" s="106">
        <f t="shared" ref="Z15:AC15" si="16">Z13-Z14</f>
        <v>6.5</v>
      </c>
      <c r="AA15" s="29">
        <f t="shared" si="16"/>
        <v>6.5</v>
      </c>
      <c r="AB15" s="29">
        <f t="shared" si="16"/>
        <v>0</v>
      </c>
      <c r="AC15" s="28">
        <f t="shared" si="16"/>
        <v>308.78164431746075</v>
      </c>
      <c r="AD15" s="30">
        <f t="shared" ref="AD15:AH15" si="17">AD13-AD14</f>
        <v>2.6887975269576515E-2</v>
      </c>
      <c r="AE15" s="30">
        <f t="shared" si="17"/>
        <v>0.2520913884883676</v>
      </c>
      <c r="AF15" s="30">
        <f t="shared" si="17"/>
        <v>0.5013822087146016</v>
      </c>
      <c r="AG15" s="30">
        <f t="shared" si="17"/>
        <v>0.75107293579155554</v>
      </c>
      <c r="AH15" s="107">
        <f t="shared" si="17"/>
        <v>1.0011025266958689</v>
      </c>
    </row>
    <row r="16" spans="1:34" ht="15.75" x14ac:dyDescent="0.25">
      <c r="A16" s="25"/>
      <c r="B16" s="26"/>
      <c r="C16" s="25"/>
      <c r="D16" s="25"/>
      <c r="E16" s="27" t="s">
        <v>5</v>
      </c>
      <c r="F16" s="62">
        <f>MEDIAN(F18:F310)</f>
        <v>71.560582618175573</v>
      </c>
      <c r="G16" s="28">
        <f>MEDIAN(G18:G310)</f>
        <v>64.47702467570069</v>
      </c>
      <c r="H16" s="59">
        <f>MEDIAN(H18:H310)</f>
        <v>-3.8510476956944473</v>
      </c>
      <c r="I16" s="62">
        <f>MEDIAN(I18:I310)</f>
        <v>8.0049506001797965</v>
      </c>
      <c r="J16" s="28">
        <f t="shared" ref="J16:M16" si="18">MEDIAN(J18:J310)</f>
        <v>0.84146445070957954</v>
      </c>
      <c r="K16" s="28">
        <f t="shared" si="18"/>
        <v>-1.3186266201411698</v>
      </c>
      <c r="L16" s="28">
        <f t="shared" si="18"/>
        <v>-3.0501108856811734</v>
      </c>
      <c r="M16" s="28">
        <f t="shared" si="18"/>
        <v>-4.4184122194495323</v>
      </c>
      <c r="N16" s="59">
        <f t="shared" ref="N16:O16" si="19">MEDIAN(N18:N310)</f>
        <v>61.369233188004813</v>
      </c>
      <c r="O16" s="84">
        <f t="shared" si="19"/>
        <v>-8.2694599151439832</v>
      </c>
      <c r="P16" s="97">
        <f t="shared" ref="P16:T16" si="20">MEDIAN(P18:P310)</f>
        <v>79531.104879039995</v>
      </c>
      <c r="Q16" s="97">
        <f t="shared" si="20"/>
        <v>16544.874029851751</v>
      </c>
      <c r="R16" s="97">
        <f t="shared" si="20"/>
        <v>-8223.9472635813836</v>
      </c>
      <c r="S16" s="97">
        <f t="shared" si="20"/>
        <v>-20752.954466174702</v>
      </c>
      <c r="T16" s="97">
        <f t="shared" si="20"/>
        <v>-29881.721840137187</v>
      </c>
      <c r="U16" s="62">
        <f>MEDIAN(U18:U310)</f>
        <v>4.1539029044853493</v>
      </c>
      <c r="V16" s="28">
        <f>MEDIAN(V18:V310)</f>
        <v>-3.0095832449848676</v>
      </c>
      <c r="W16" s="28">
        <f>MEDIAN(W18:W310)</f>
        <v>-5.1696743158356169</v>
      </c>
      <c r="X16" s="28">
        <f>MEDIAN(X18:X310)</f>
        <v>-6.9011585813756202</v>
      </c>
      <c r="Y16" s="97">
        <f>MEDIAN(Y18:Y310)</f>
        <v>-8.2694599151439796</v>
      </c>
      <c r="Z16" s="106">
        <f t="shared" ref="Z16:AH16" si="21">MEDIAN(Z18:Z310)</f>
        <v>21.25</v>
      </c>
      <c r="AA16" s="29">
        <f t="shared" si="21"/>
        <v>8.61</v>
      </c>
      <c r="AB16" s="29">
        <f t="shared" si="21"/>
        <v>-12.64</v>
      </c>
      <c r="AC16" s="28">
        <f t="shared" si="21"/>
        <v>163.70295570877784</v>
      </c>
      <c r="AD16" s="30">
        <f t="shared" si="21"/>
        <v>-2.5374635946555577E-2</v>
      </c>
      <c r="AE16" s="30">
        <f t="shared" si="21"/>
        <v>1.5253904187982708E-2</v>
      </c>
      <c r="AF16" s="30">
        <f t="shared" si="21"/>
        <v>2.6833551334091141E-2</v>
      </c>
      <c r="AG16" s="30">
        <f t="shared" si="21"/>
        <v>3.6135768108425191E-2</v>
      </c>
      <c r="AH16" s="107">
        <f t="shared" si="21"/>
        <v>4.3486822849516986E-2</v>
      </c>
    </row>
    <row r="17" spans="1:34" s="41" customFormat="1" ht="15.75" x14ac:dyDescent="0.25">
      <c r="A17" s="51"/>
      <c r="B17" s="35" t="s">
        <v>7</v>
      </c>
      <c r="C17" s="35"/>
      <c r="D17" s="35"/>
      <c r="E17" s="36">
        <f>SUM(E18:E310)</f>
        <v>5533611</v>
      </c>
      <c r="F17" s="63">
        <v>96.294839262777856</v>
      </c>
      <c r="G17" s="37">
        <v>100.44874216726321</v>
      </c>
      <c r="H17" s="61">
        <f>G17-F17</f>
        <v>4.1539029044853493</v>
      </c>
      <c r="I17" s="85">
        <v>-3.0631121085312484E-14</v>
      </c>
      <c r="J17" s="42">
        <v>-0.84146445070957954</v>
      </c>
      <c r="K17" s="42">
        <v>1.3186266201411698</v>
      </c>
      <c r="L17" s="42">
        <v>3.0501108856811734</v>
      </c>
      <c r="M17" s="42">
        <v>4.4184122194495323</v>
      </c>
      <c r="N17" s="60">
        <v>100.44874216726325</v>
      </c>
      <c r="O17" s="86">
        <v>4.1539029044853919</v>
      </c>
      <c r="P17" s="98"/>
      <c r="Q17" s="98"/>
      <c r="R17" s="98"/>
      <c r="S17" s="98"/>
      <c r="T17" s="98"/>
      <c r="U17" s="63">
        <v>4.1539029044851645</v>
      </c>
      <c r="V17" s="37">
        <v>4.1539029044852214</v>
      </c>
      <c r="W17" s="37">
        <v>4.1539029044851645</v>
      </c>
      <c r="X17" s="37">
        <v>4.1539029044852498</v>
      </c>
      <c r="Y17" s="98">
        <v>4.1539029044851929</v>
      </c>
      <c r="Z17" s="108">
        <v>20.0211907796504</v>
      </c>
      <c r="AA17" s="39">
        <v>7.39</v>
      </c>
      <c r="AB17" s="38">
        <v>-12.64</v>
      </c>
      <c r="AC17" s="37">
        <v>193.1592595821482</v>
      </c>
      <c r="AD17" s="40">
        <f t="shared" ref="AD17:AD80" si="22">-U17/$AC17</f>
        <v>-2.1505067442643421E-2</v>
      </c>
      <c r="AE17" s="40">
        <f t="shared" ref="AE17:AE80" si="23">-V17/$AC17</f>
        <v>-2.1505067442643716E-2</v>
      </c>
      <c r="AF17" s="40">
        <f t="shared" ref="AF17:AF80" si="24">-W17/$AC17</f>
        <v>-2.1505067442643421E-2</v>
      </c>
      <c r="AG17" s="40">
        <f t="shared" ref="AG17:AG80" si="25">-X17/$AC17</f>
        <v>-2.1505067442643862E-2</v>
      </c>
      <c r="AH17" s="109">
        <f t="shared" ref="AH17:AH80" si="26">-Y17/$AC17</f>
        <v>-2.150506744264357E-2</v>
      </c>
    </row>
    <row r="18" spans="1:34" ht="15.75" x14ac:dyDescent="0.25">
      <c r="A18" s="25">
        <v>5</v>
      </c>
      <c r="B18" s="26" t="s">
        <v>8</v>
      </c>
      <c r="C18" s="25">
        <v>14</v>
      </c>
      <c r="D18" s="25">
        <v>24</v>
      </c>
      <c r="E18" s="31">
        <f>'Tasapainon muutos, pl. tasaus'!D8</f>
        <v>9183</v>
      </c>
      <c r="F18" s="64">
        <v>34.912180037268634</v>
      </c>
      <c r="G18" s="32">
        <v>40.217835513423175</v>
      </c>
      <c r="H18" s="61">
        <f>G18-F18</f>
        <v>5.3056554761545414</v>
      </c>
      <c r="I18" s="64">
        <f>H18*(-1)+$H$17</f>
        <v>-1.1517525716691921</v>
      </c>
      <c r="J18" s="32">
        <f>IF($H18&lt;-15,-$H18-15,IF($H18&gt;15,15-$H18,0))-$J$17</f>
        <v>0.84146445070957954</v>
      </c>
      <c r="K18" s="32">
        <f>IF($H18&lt;-30,-$H18-30,IF($H18&gt;30,30-$H18,0))-$K$17</f>
        <v>-1.3186266201411698</v>
      </c>
      <c r="L18" s="32">
        <f>IF($H18&lt;-45,-$H18-45,IF($H18&gt;45,45-$H18,0))-$L$17</f>
        <v>-3.0501108856811734</v>
      </c>
      <c r="M18" s="32">
        <f t="shared" ref="M18:M81" si="27">IF($H18&lt;-60,-$H18-60,IF($H18&gt;60,60-$H18,0))-$M$17</f>
        <v>-4.4184122194495323</v>
      </c>
      <c r="N18" s="61">
        <f>G18+M18</f>
        <v>35.799423293973646</v>
      </c>
      <c r="O18" s="87">
        <f>N18-F18</f>
        <v>0.88724325670501258</v>
      </c>
      <c r="P18" s="32">
        <f>Taulukko5[[#This Row],[Tasaus 2023, €/asukas]]*Taulukko5[[#This Row],[Asukasluku 31.12.2022]]</f>
        <v>-10576.54386563819</v>
      </c>
      <c r="Q18" s="32">
        <f>Taulukko5[[#This Row],[Tasaus 2024, €/asukas]]*Taulukko5[[#This Row],[Asukasluku 31.12.2022]]</f>
        <v>7727.1680508660693</v>
      </c>
      <c r="R18" s="32">
        <f>Taulukko5[[#This Row],[Tasaus 2025, €/asukas]]*Taulukko5[[#This Row],[Asukasluku 31.12.2022]]</f>
        <v>-12108.948252756363</v>
      </c>
      <c r="S18" s="32">
        <f>Taulukko5[[#This Row],[Tasaus 2026, €/asukas]]*Taulukko5[[#This Row],[Asukasluku 31.12.2022]]</f>
        <v>-28009.168263210217</v>
      </c>
      <c r="T18" s="32">
        <f>Taulukko5[[#This Row],[Tasaus 2027, €/asukas]]*Taulukko5[[#This Row],[Asukasluku 31.12.2022]]</f>
        <v>-40574.279411205054</v>
      </c>
      <c r="U18" s="64">
        <f t="shared" ref="U18:U81" si="28">$H18+I18</f>
        <v>4.1539029044853493</v>
      </c>
      <c r="V18" s="32">
        <f t="shared" ref="V18:V81" si="29">$H18+J18</f>
        <v>6.1471199268641206</v>
      </c>
      <c r="W18" s="32">
        <f t="shared" ref="W18:W81" si="30">$H18+K18</f>
        <v>3.9870288560133718</v>
      </c>
      <c r="X18" s="32">
        <f t="shared" ref="X18:X81" si="31">$H18+L18</f>
        <v>2.255544590473368</v>
      </c>
      <c r="Y18" s="99">
        <f t="shared" ref="Y18:Y81" si="32">$H18+M18</f>
        <v>0.88724325670500903</v>
      </c>
      <c r="Z18" s="110">
        <v>21.75</v>
      </c>
      <c r="AA18" s="34">
        <f>Z18-$E$9</f>
        <v>9.11</v>
      </c>
      <c r="AB18" s="33">
        <f t="shared" ref="AB18:AB80" si="33">AA18-Z18</f>
        <v>-12.64</v>
      </c>
      <c r="AC18" s="32">
        <v>141.09214826026712</v>
      </c>
      <c r="AD18" s="15">
        <f t="shared" si="22"/>
        <v>-2.9441063558142216E-2</v>
      </c>
      <c r="AE18" s="15">
        <f t="shared" si="23"/>
        <v>-4.3568121987375023E-2</v>
      </c>
      <c r="AF18" s="15">
        <f t="shared" si="24"/>
        <v>-2.8258332622866134E-2</v>
      </c>
      <c r="AG18" s="15">
        <f t="shared" si="25"/>
        <v>-1.5986322543708482E-2</v>
      </c>
      <c r="AH18" s="111">
        <f t="shared" si="26"/>
        <v>-6.2883956878191857E-3</v>
      </c>
    </row>
    <row r="19" spans="1:34" ht="15.75" x14ac:dyDescent="0.25">
      <c r="A19" s="25">
        <v>9</v>
      </c>
      <c r="B19" s="26" t="s">
        <v>9</v>
      </c>
      <c r="C19" s="25">
        <v>17</v>
      </c>
      <c r="D19" s="25">
        <v>25</v>
      </c>
      <c r="E19" s="31">
        <f>'Tasapainon muutos, pl. tasaus'!D9</f>
        <v>2447</v>
      </c>
      <c r="F19" s="64">
        <v>575.77112867768278</v>
      </c>
      <c r="G19" s="32">
        <v>543.8337356578935</v>
      </c>
      <c r="H19" s="61">
        <f t="shared" ref="H19:H82" si="34">G19-F19</f>
        <v>-31.937393019789283</v>
      </c>
      <c r="I19" s="64">
        <f t="shared" ref="I19:I81" si="35">H19*(-1)+$H$17</f>
        <v>36.091295924274633</v>
      </c>
      <c r="J19" s="32">
        <f t="shared" ref="J19:J81" si="36">IF($H19&lt;-15,-$H19-15,IF($H19&gt;15,15-$H19,0))-$J$17</f>
        <v>17.778857470498863</v>
      </c>
      <c r="K19" s="32">
        <f t="shared" ref="K19:K81" si="37">IF($H19&lt;-30,-$H19-30,IF($H19&gt;30,30-$H19,0))-$K$17</f>
        <v>0.61876639964811342</v>
      </c>
      <c r="L19" s="32">
        <f t="shared" ref="L19:L81" si="38">IF($H19&lt;-45,-$H19-45,IF($H19&gt;45,45-$H19,0))-$L$17</f>
        <v>-3.0501108856811734</v>
      </c>
      <c r="M19" s="32">
        <f t="shared" si="27"/>
        <v>-4.4184122194495323</v>
      </c>
      <c r="N19" s="61">
        <f>G19+M19</f>
        <v>539.41532343844392</v>
      </c>
      <c r="O19" s="87">
        <f>N19-F19</f>
        <v>-36.355805239238862</v>
      </c>
      <c r="P19" s="32">
        <f>Taulukko5[[#This Row],[Tasaus 2023, €/asukas]]*Taulukko5[[#This Row],[Asukasluku 31.12.2022]]</f>
        <v>88315.401126700031</v>
      </c>
      <c r="Q19" s="32">
        <f>Taulukko5[[#This Row],[Tasaus 2024, €/asukas]]*Taulukko5[[#This Row],[Asukasluku 31.12.2022]]</f>
        <v>43504.864230310719</v>
      </c>
      <c r="R19" s="32">
        <f>Taulukko5[[#This Row],[Tasaus 2025, €/asukas]]*Taulukko5[[#This Row],[Asukasluku 31.12.2022]]</f>
        <v>1514.1213799389336</v>
      </c>
      <c r="S19" s="32">
        <f>Taulukko5[[#This Row],[Tasaus 2026, €/asukas]]*Taulukko5[[#This Row],[Asukasluku 31.12.2022]]</f>
        <v>-7463.6213372618313</v>
      </c>
      <c r="T19" s="32">
        <f>Taulukko5[[#This Row],[Tasaus 2027, €/asukas]]*Taulukko5[[#This Row],[Asukasluku 31.12.2022]]</f>
        <v>-10811.854700993006</v>
      </c>
      <c r="U19" s="64">
        <f t="shared" si="28"/>
        <v>4.1539029044853493</v>
      </c>
      <c r="V19" s="32">
        <f t="shared" si="29"/>
        <v>-14.15853554929042</v>
      </c>
      <c r="W19" s="32">
        <f t="shared" si="30"/>
        <v>-31.31862662014117</v>
      </c>
      <c r="X19" s="32">
        <f t="shared" si="31"/>
        <v>-34.987503905470454</v>
      </c>
      <c r="Y19" s="99">
        <f t="shared" si="32"/>
        <v>-36.355805239238819</v>
      </c>
      <c r="Z19" s="110">
        <v>22</v>
      </c>
      <c r="AA19" s="34">
        <f t="shared" ref="AA19:AA80" si="39">Z19-$E$9</f>
        <v>9.36</v>
      </c>
      <c r="AB19" s="33">
        <f t="shared" si="33"/>
        <v>-12.64</v>
      </c>
      <c r="AC19" s="32">
        <v>147.01417836506138</v>
      </c>
      <c r="AD19" s="15">
        <f t="shared" si="22"/>
        <v>-2.8255117640221726E-2</v>
      </c>
      <c r="AE19" s="15">
        <f t="shared" si="23"/>
        <v>9.6307279384525421E-2</v>
      </c>
      <c r="AF19" s="15">
        <f t="shared" si="24"/>
        <v>0.21303133458578163</v>
      </c>
      <c r="AG19" s="15">
        <f t="shared" si="25"/>
        <v>0.23798727642847134</v>
      </c>
      <c r="AH19" s="111">
        <f t="shared" si="26"/>
        <v>0.24729455106677622</v>
      </c>
    </row>
    <row r="20" spans="1:34" ht="15.75" x14ac:dyDescent="0.25">
      <c r="A20" s="25">
        <v>10</v>
      </c>
      <c r="B20" s="26" t="s">
        <v>10</v>
      </c>
      <c r="C20" s="25">
        <v>14</v>
      </c>
      <c r="D20" s="25">
        <v>23</v>
      </c>
      <c r="E20" s="31">
        <f>'Tasapainon muutos, pl. tasaus'!D10</f>
        <v>11102</v>
      </c>
      <c r="F20" s="64">
        <v>-235.51055843655274</v>
      </c>
      <c r="G20" s="32">
        <v>-127.14578248944031</v>
      </c>
      <c r="H20" s="61">
        <f t="shared" si="34"/>
        <v>108.36477594711243</v>
      </c>
      <c r="I20" s="64">
        <f t="shared" si="35"/>
        <v>-104.21087304262709</v>
      </c>
      <c r="J20" s="32">
        <f t="shared" si="36"/>
        <v>-92.523311496402854</v>
      </c>
      <c r="K20" s="32">
        <f t="shared" si="37"/>
        <v>-79.683402567253609</v>
      </c>
      <c r="L20" s="32">
        <f t="shared" si="38"/>
        <v>-66.414886832793613</v>
      </c>
      <c r="M20" s="32">
        <f t="shared" si="27"/>
        <v>-52.78318816656197</v>
      </c>
      <c r="N20" s="61">
        <f t="shared" ref="N20:N81" si="40">G20+M20</f>
        <v>-179.92897065600226</v>
      </c>
      <c r="O20" s="87">
        <f t="shared" ref="O20:O80" si="41">N20-F20</f>
        <v>55.581587780550478</v>
      </c>
      <c r="P20" s="32">
        <f>Taulukko5[[#This Row],[Tasaus 2023, €/asukas]]*Taulukko5[[#This Row],[Asukasluku 31.12.2022]]</f>
        <v>-1156949.1125192458</v>
      </c>
      <c r="Q20" s="32">
        <f>Taulukko5[[#This Row],[Tasaus 2024, €/asukas]]*Taulukko5[[#This Row],[Asukasluku 31.12.2022]]</f>
        <v>-1027193.8042330645</v>
      </c>
      <c r="R20" s="32">
        <f>Taulukko5[[#This Row],[Tasaus 2025, €/asukas]]*Taulukko5[[#This Row],[Asukasluku 31.12.2022]]</f>
        <v>-884645.13530164957</v>
      </c>
      <c r="S20" s="32">
        <f>Taulukko5[[#This Row],[Tasaus 2026, €/asukas]]*Taulukko5[[#This Row],[Asukasluku 31.12.2022]]</f>
        <v>-737338.07361767464</v>
      </c>
      <c r="T20" s="32">
        <f>Taulukko5[[#This Row],[Tasaus 2027, €/asukas]]*Taulukko5[[#This Row],[Asukasluku 31.12.2022]]</f>
        <v>-585998.95502517105</v>
      </c>
      <c r="U20" s="64">
        <f t="shared" si="28"/>
        <v>4.1539029044853493</v>
      </c>
      <c r="V20" s="32">
        <f t="shared" si="29"/>
        <v>15.84146445070958</v>
      </c>
      <c r="W20" s="32">
        <f t="shared" si="30"/>
        <v>28.681373379858826</v>
      </c>
      <c r="X20" s="32">
        <f t="shared" si="31"/>
        <v>41.949889114318822</v>
      </c>
      <c r="Y20" s="99">
        <f t="shared" si="32"/>
        <v>55.581587780550464</v>
      </c>
      <c r="Z20" s="110">
        <v>21.25</v>
      </c>
      <c r="AA20" s="34">
        <f t="shared" si="39"/>
        <v>8.61</v>
      </c>
      <c r="AB20" s="33">
        <f t="shared" si="33"/>
        <v>-12.64</v>
      </c>
      <c r="AC20" s="32">
        <v>138.76752582119332</v>
      </c>
      <c r="AD20" s="15">
        <f t="shared" si="22"/>
        <v>-2.9934257888533624E-2</v>
      </c>
      <c r="AE20" s="15">
        <f t="shared" si="23"/>
        <v>-0.1141582971733736</v>
      </c>
      <c r="AF20" s="15">
        <f t="shared" si="24"/>
        <v>-0.20668649390503477</v>
      </c>
      <c r="AG20" s="15">
        <f t="shared" si="25"/>
        <v>-0.30230335855647295</v>
      </c>
      <c r="AH20" s="111">
        <f t="shared" si="26"/>
        <v>-0.40053742726644298</v>
      </c>
    </row>
    <row r="21" spans="1:34" ht="15.75" x14ac:dyDescent="0.25">
      <c r="A21" s="25">
        <v>16</v>
      </c>
      <c r="B21" s="26" t="s">
        <v>11</v>
      </c>
      <c r="C21" s="25">
        <v>7</v>
      </c>
      <c r="D21" s="25">
        <v>24</v>
      </c>
      <c r="E21" s="31">
        <f>'Tasapainon muutos, pl. tasaus'!D11</f>
        <v>8014</v>
      </c>
      <c r="F21" s="64">
        <v>132.83800220905542</v>
      </c>
      <c r="G21" s="32">
        <v>-134.19592725122286</v>
      </c>
      <c r="H21" s="61">
        <f t="shared" si="34"/>
        <v>-267.03392946027827</v>
      </c>
      <c r="I21" s="64">
        <f t="shared" si="35"/>
        <v>271.18783236476361</v>
      </c>
      <c r="J21" s="32">
        <f t="shared" si="36"/>
        <v>252.87539391098784</v>
      </c>
      <c r="K21" s="32">
        <f t="shared" si="37"/>
        <v>235.7153028401371</v>
      </c>
      <c r="L21" s="32">
        <f t="shared" si="38"/>
        <v>218.98381857459711</v>
      </c>
      <c r="M21" s="32">
        <f t="shared" si="27"/>
        <v>202.61551724082875</v>
      </c>
      <c r="N21" s="61">
        <f t="shared" si="40"/>
        <v>68.419589989605896</v>
      </c>
      <c r="O21" s="87">
        <f t="shared" si="41"/>
        <v>-64.418412219449522</v>
      </c>
      <c r="P21" s="32">
        <f>Taulukko5[[#This Row],[Tasaus 2023, €/asukas]]*Taulukko5[[#This Row],[Asukasluku 31.12.2022]]</f>
        <v>2173299.2885712157</v>
      </c>
      <c r="Q21" s="32">
        <f>Taulukko5[[#This Row],[Tasaus 2024, €/asukas]]*Taulukko5[[#This Row],[Asukasluku 31.12.2022]]</f>
        <v>2026543.4068026566</v>
      </c>
      <c r="R21" s="32">
        <f>Taulukko5[[#This Row],[Tasaus 2025, €/asukas]]*Taulukko5[[#This Row],[Asukasluku 31.12.2022]]</f>
        <v>1889022.4369608588</v>
      </c>
      <c r="S21" s="32">
        <f>Taulukko5[[#This Row],[Tasaus 2026, €/asukas]]*Taulukko5[[#This Row],[Asukasluku 31.12.2022]]</f>
        <v>1754936.3220568213</v>
      </c>
      <c r="T21" s="32">
        <f>Taulukko5[[#This Row],[Tasaus 2027, €/asukas]]*Taulukko5[[#This Row],[Asukasluku 31.12.2022]]</f>
        <v>1623760.7551680016</v>
      </c>
      <c r="U21" s="64">
        <f t="shared" si="28"/>
        <v>4.1539029044853351</v>
      </c>
      <c r="V21" s="32">
        <f t="shared" si="29"/>
        <v>-14.158535549290434</v>
      </c>
      <c r="W21" s="32">
        <f t="shared" si="30"/>
        <v>-31.318626620141174</v>
      </c>
      <c r="X21" s="32">
        <f t="shared" si="31"/>
        <v>-48.050110885681164</v>
      </c>
      <c r="Y21" s="99">
        <f t="shared" si="32"/>
        <v>-64.418412219449522</v>
      </c>
      <c r="Z21" s="110">
        <v>20.75</v>
      </c>
      <c r="AA21" s="34">
        <f t="shared" si="39"/>
        <v>8.11</v>
      </c>
      <c r="AB21" s="33">
        <f t="shared" si="33"/>
        <v>-12.64</v>
      </c>
      <c r="AC21" s="32">
        <v>172.08555395760155</v>
      </c>
      <c r="AD21" s="15">
        <f t="shared" si="22"/>
        <v>-2.413859158397906E-2</v>
      </c>
      <c r="AE21" s="15">
        <f t="shared" si="23"/>
        <v>8.227614244004941E-2</v>
      </c>
      <c r="AF21" s="15">
        <f t="shared" si="24"/>
        <v>0.18199451319346341</v>
      </c>
      <c r="AG21" s="15">
        <f t="shared" si="25"/>
        <v>0.27922222278762432</v>
      </c>
      <c r="AH21" s="111">
        <f t="shared" si="26"/>
        <v>0.37433945347510655</v>
      </c>
    </row>
    <row r="22" spans="1:34" ht="15.75" x14ac:dyDescent="0.25">
      <c r="A22" s="25">
        <v>18</v>
      </c>
      <c r="B22" s="26" t="s">
        <v>12</v>
      </c>
      <c r="C22" s="25">
        <v>34</v>
      </c>
      <c r="D22" s="25">
        <v>25</v>
      </c>
      <c r="E22" s="31">
        <f>'Tasapainon muutos, pl. tasaus'!D12</f>
        <v>4763</v>
      </c>
      <c r="F22" s="64">
        <v>2.5209403328821236</v>
      </c>
      <c r="G22" s="32">
        <v>70.141043749357706</v>
      </c>
      <c r="H22" s="61">
        <f t="shared" si="34"/>
        <v>67.620103416475587</v>
      </c>
      <c r="I22" s="64">
        <f t="shared" si="35"/>
        <v>-63.466200511990237</v>
      </c>
      <c r="J22" s="32">
        <f t="shared" si="36"/>
        <v>-51.778638965766007</v>
      </c>
      <c r="K22" s="32">
        <f t="shared" si="37"/>
        <v>-38.938730036616754</v>
      </c>
      <c r="L22" s="32">
        <f t="shared" si="38"/>
        <v>-25.670214302156761</v>
      </c>
      <c r="M22" s="32">
        <f t="shared" si="27"/>
        <v>-12.038515635925119</v>
      </c>
      <c r="N22" s="61">
        <f t="shared" si="40"/>
        <v>58.102528113432584</v>
      </c>
      <c r="O22" s="87">
        <f t="shared" si="41"/>
        <v>55.581587780550457</v>
      </c>
      <c r="P22" s="32">
        <f>Taulukko5[[#This Row],[Tasaus 2023, €/asukas]]*Taulukko5[[#This Row],[Asukasluku 31.12.2022]]</f>
        <v>-302289.51303860953</v>
      </c>
      <c r="Q22" s="32">
        <f>Taulukko5[[#This Row],[Tasaus 2024, €/asukas]]*Taulukko5[[#This Row],[Asukasluku 31.12.2022]]</f>
        <v>-246621.65739394349</v>
      </c>
      <c r="R22" s="32">
        <f>Taulukko5[[#This Row],[Tasaus 2025, €/asukas]]*Taulukko5[[#This Row],[Asukasluku 31.12.2022]]</f>
        <v>-185465.17116440559</v>
      </c>
      <c r="S22" s="32">
        <f>Taulukko5[[#This Row],[Tasaus 2026, €/asukas]]*Taulukko5[[#This Row],[Asukasluku 31.12.2022]]</f>
        <v>-122267.23072117266</v>
      </c>
      <c r="T22" s="32">
        <f>Taulukko5[[#This Row],[Tasaus 2027, €/asukas]]*Taulukko5[[#This Row],[Asukasluku 31.12.2022]]</f>
        <v>-57339.449973911345</v>
      </c>
      <c r="U22" s="64">
        <f t="shared" si="28"/>
        <v>4.1539029044853493</v>
      </c>
      <c r="V22" s="32">
        <f t="shared" si="29"/>
        <v>15.84146445070958</v>
      </c>
      <c r="W22" s="32">
        <f t="shared" si="30"/>
        <v>28.681373379858833</v>
      </c>
      <c r="X22" s="32">
        <f t="shared" si="31"/>
        <v>41.949889114318822</v>
      </c>
      <c r="Y22" s="99">
        <f t="shared" si="32"/>
        <v>55.581587780550464</v>
      </c>
      <c r="Z22" s="110">
        <v>21.499999999999996</v>
      </c>
      <c r="AA22" s="34">
        <f t="shared" si="39"/>
        <v>8.8599999999999959</v>
      </c>
      <c r="AB22" s="33">
        <f t="shared" si="33"/>
        <v>-12.64</v>
      </c>
      <c r="AC22" s="32">
        <v>194.15634349556018</v>
      </c>
      <c r="AD22" s="15">
        <f t="shared" si="22"/>
        <v>-2.1394628832100651E-2</v>
      </c>
      <c r="AE22" s="15">
        <f t="shared" si="23"/>
        <v>-8.1591279303587783E-2</v>
      </c>
      <c r="AF22" s="15">
        <f t="shared" si="24"/>
        <v>-0.147723081633512</v>
      </c>
      <c r="AG22" s="15">
        <f t="shared" si="25"/>
        <v>-0.21606241835347553</v>
      </c>
      <c r="AH22" s="111">
        <f t="shared" si="26"/>
        <v>-0.2862723245600341</v>
      </c>
    </row>
    <row r="23" spans="1:34" ht="15.75" x14ac:dyDescent="0.25">
      <c r="A23" s="25">
        <v>19</v>
      </c>
      <c r="B23" s="26" t="s">
        <v>13</v>
      </c>
      <c r="C23" s="25">
        <v>2</v>
      </c>
      <c r="D23" s="25">
        <v>25</v>
      </c>
      <c r="E23" s="31">
        <f>'Tasapainon muutos, pl. tasaus'!D13</f>
        <v>3965</v>
      </c>
      <c r="F23" s="64">
        <v>87.271546103885171</v>
      </c>
      <c r="G23" s="32">
        <v>226.70085336048095</v>
      </c>
      <c r="H23" s="61">
        <f t="shared" si="34"/>
        <v>139.42930725659579</v>
      </c>
      <c r="I23" s="64">
        <f t="shared" si="35"/>
        <v>-135.27540435211046</v>
      </c>
      <c r="J23" s="32">
        <f t="shared" si="36"/>
        <v>-123.58784280588621</v>
      </c>
      <c r="K23" s="32">
        <f t="shared" si="37"/>
        <v>-110.74793387673697</v>
      </c>
      <c r="L23" s="32">
        <f t="shared" si="38"/>
        <v>-97.47941814227697</v>
      </c>
      <c r="M23" s="32">
        <f t="shared" si="27"/>
        <v>-83.847719476045327</v>
      </c>
      <c r="N23" s="61">
        <f t="shared" si="40"/>
        <v>142.85313388443564</v>
      </c>
      <c r="O23" s="87">
        <f t="shared" si="41"/>
        <v>55.581587780550464</v>
      </c>
      <c r="P23" s="32">
        <f>Taulukko5[[#This Row],[Tasaus 2023, €/asukas]]*Taulukko5[[#This Row],[Asukasluku 31.12.2022]]</f>
        <v>-536366.9782561179</v>
      </c>
      <c r="Q23" s="32">
        <f>Taulukko5[[#This Row],[Tasaus 2024, €/asukas]]*Taulukko5[[#This Row],[Asukasluku 31.12.2022]]</f>
        <v>-490025.79672533885</v>
      </c>
      <c r="R23" s="32">
        <f>Taulukko5[[#This Row],[Tasaus 2025, €/asukas]]*Taulukko5[[#This Row],[Asukasluku 31.12.2022]]</f>
        <v>-439115.55782126205</v>
      </c>
      <c r="S23" s="32">
        <f>Taulukko5[[#This Row],[Tasaus 2026, €/asukas]]*Taulukko5[[#This Row],[Asukasluku 31.12.2022]]</f>
        <v>-386505.89293412818</v>
      </c>
      <c r="T23" s="32">
        <f>Taulukko5[[#This Row],[Tasaus 2027, €/asukas]]*Taulukko5[[#This Row],[Asukasluku 31.12.2022]]</f>
        <v>-332456.2077225197</v>
      </c>
      <c r="U23" s="64">
        <f t="shared" si="28"/>
        <v>4.1539029044853351</v>
      </c>
      <c r="V23" s="32">
        <f t="shared" si="29"/>
        <v>15.84146445070958</v>
      </c>
      <c r="W23" s="32">
        <f t="shared" si="30"/>
        <v>28.681373379858826</v>
      </c>
      <c r="X23" s="32">
        <f t="shared" si="31"/>
        <v>41.949889114318822</v>
      </c>
      <c r="Y23" s="99">
        <f t="shared" si="32"/>
        <v>55.581587780550464</v>
      </c>
      <c r="Z23" s="110">
        <v>21.5</v>
      </c>
      <c r="AA23" s="34">
        <f t="shared" si="39"/>
        <v>8.86</v>
      </c>
      <c r="AB23" s="33">
        <f t="shared" si="33"/>
        <v>-12.64</v>
      </c>
      <c r="AC23" s="32">
        <v>179.34853353120451</v>
      </c>
      <c r="AD23" s="15">
        <f t="shared" si="22"/>
        <v>-2.3161064228956214E-2</v>
      </c>
      <c r="AE23" s="15">
        <f t="shared" si="23"/>
        <v>-8.8327817009740725E-2</v>
      </c>
      <c r="AF23" s="15">
        <f t="shared" si="24"/>
        <v>-0.15991975409639247</v>
      </c>
      <c r="AG23" s="15">
        <f t="shared" si="25"/>
        <v>-0.23390148939812791</v>
      </c>
      <c r="AH23" s="111">
        <f t="shared" si="26"/>
        <v>-0.30990823669533896</v>
      </c>
    </row>
    <row r="24" spans="1:34" ht="15.75" x14ac:dyDescent="0.25">
      <c r="A24" s="25">
        <v>20</v>
      </c>
      <c r="B24" s="26" t="s">
        <v>14</v>
      </c>
      <c r="C24" s="25">
        <v>6</v>
      </c>
      <c r="D24" s="25">
        <v>23</v>
      </c>
      <c r="E24" s="31">
        <f>'Tasapainon muutos, pl. tasaus'!D14</f>
        <v>16473</v>
      </c>
      <c r="F24" s="64">
        <v>-96.534829578738766</v>
      </c>
      <c r="G24" s="32">
        <v>54.513947838404363</v>
      </c>
      <c r="H24" s="61">
        <f t="shared" si="34"/>
        <v>151.04877741714313</v>
      </c>
      <c r="I24" s="64">
        <f t="shared" si="35"/>
        <v>-146.89487451265779</v>
      </c>
      <c r="J24" s="32">
        <f t="shared" si="36"/>
        <v>-135.20731296643356</v>
      </c>
      <c r="K24" s="32">
        <f t="shared" si="37"/>
        <v>-122.3674040372843</v>
      </c>
      <c r="L24" s="32">
        <f t="shared" si="38"/>
        <v>-109.09888830282431</v>
      </c>
      <c r="M24" s="32">
        <f t="shared" si="27"/>
        <v>-95.467189636592664</v>
      </c>
      <c r="N24" s="61">
        <f t="shared" si="40"/>
        <v>-40.953241798188301</v>
      </c>
      <c r="O24" s="87">
        <f t="shared" si="41"/>
        <v>55.581587780550464</v>
      </c>
      <c r="P24" s="32">
        <f>Taulukko5[[#This Row],[Tasaus 2023, €/asukas]]*Taulukko5[[#This Row],[Asukasluku 31.12.2022]]</f>
        <v>-2419799.2678470118</v>
      </c>
      <c r="Q24" s="32">
        <f>Taulukko5[[#This Row],[Tasaus 2024, €/asukas]]*Taulukko5[[#This Row],[Asukasluku 31.12.2022]]</f>
        <v>-2227270.0664960602</v>
      </c>
      <c r="R24" s="32">
        <f>Taulukko5[[#This Row],[Tasaus 2025, €/asukas]]*Taulukko5[[#This Row],[Asukasluku 31.12.2022]]</f>
        <v>-2015758.2467061842</v>
      </c>
      <c r="S24" s="32">
        <f>Taulukko5[[#This Row],[Tasaus 2026, €/asukas]]*Taulukko5[[#This Row],[Asukasluku 31.12.2022]]</f>
        <v>-1797185.9870124247</v>
      </c>
      <c r="T24" s="32">
        <f>Taulukko5[[#This Row],[Tasaus 2027, €/asukas]]*Taulukko5[[#This Row],[Asukasluku 31.12.2022]]</f>
        <v>-1572631.0148835909</v>
      </c>
      <c r="U24" s="64">
        <f t="shared" si="28"/>
        <v>4.1539029044853351</v>
      </c>
      <c r="V24" s="32">
        <f t="shared" si="29"/>
        <v>15.841464450709566</v>
      </c>
      <c r="W24" s="32">
        <f t="shared" si="30"/>
        <v>28.681373379858826</v>
      </c>
      <c r="X24" s="32">
        <f t="shared" si="31"/>
        <v>41.949889114318822</v>
      </c>
      <c r="Y24" s="99">
        <f t="shared" si="32"/>
        <v>55.581587780550464</v>
      </c>
      <c r="Z24" s="110">
        <v>22</v>
      </c>
      <c r="AA24" s="34">
        <f t="shared" si="39"/>
        <v>9.36</v>
      </c>
      <c r="AB24" s="33">
        <f t="shared" si="33"/>
        <v>-12.64</v>
      </c>
      <c r="AC24" s="32">
        <v>179.03575578437719</v>
      </c>
      <c r="AD24" s="15">
        <f t="shared" si="22"/>
        <v>-2.3201526903308151E-2</v>
      </c>
      <c r="AE24" s="15">
        <f t="shared" si="23"/>
        <v>-8.8482126831627594E-2</v>
      </c>
      <c r="AF24" s="15">
        <f t="shared" si="24"/>
        <v>-0.16019913594467361</v>
      </c>
      <c r="AG24" s="15">
        <f t="shared" si="25"/>
        <v>-0.23431011828073844</v>
      </c>
      <c r="AH24" s="111">
        <f t="shared" si="26"/>
        <v>-0.31044965033403993</v>
      </c>
    </row>
    <row r="25" spans="1:34" ht="15.75" x14ac:dyDescent="0.25">
      <c r="A25" s="25">
        <v>46</v>
      </c>
      <c r="B25" s="26" t="s">
        <v>15</v>
      </c>
      <c r="C25" s="25">
        <v>10</v>
      </c>
      <c r="D25" s="25">
        <v>26</v>
      </c>
      <c r="E25" s="31">
        <f>'Tasapainon muutos, pl. tasaus'!D15</f>
        <v>1341</v>
      </c>
      <c r="F25" s="64">
        <v>448.69040234688333</v>
      </c>
      <c r="G25" s="32">
        <v>222.01285586848309</v>
      </c>
      <c r="H25" s="61">
        <f t="shared" si="34"/>
        <v>-226.67754647840025</v>
      </c>
      <c r="I25" s="64">
        <f t="shared" si="35"/>
        <v>230.83144938288558</v>
      </c>
      <c r="J25" s="32">
        <f t="shared" si="36"/>
        <v>212.51901092910981</v>
      </c>
      <c r="K25" s="32">
        <f t="shared" si="37"/>
        <v>195.35891985825907</v>
      </c>
      <c r="L25" s="32">
        <f t="shared" si="38"/>
        <v>178.62743559271908</v>
      </c>
      <c r="M25" s="32">
        <f t="shared" si="27"/>
        <v>162.25913425895072</v>
      </c>
      <c r="N25" s="61">
        <f t="shared" si="40"/>
        <v>384.27199012743381</v>
      </c>
      <c r="O25" s="87">
        <f t="shared" si="41"/>
        <v>-64.418412219449522</v>
      </c>
      <c r="P25" s="32">
        <f>Taulukko5[[#This Row],[Tasaus 2023, €/asukas]]*Taulukko5[[#This Row],[Asukasluku 31.12.2022]]</f>
        <v>309544.97362244956</v>
      </c>
      <c r="Q25" s="32">
        <f>Taulukko5[[#This Row],[Tasaus 2024, €/asukas]]*Taulukko5[[#This Row],[Asukasluku 31.12.2022]]</f>
        <v>284987.99365593627</v>
      </c>
      <c r="R25" s="32">
        <f>Taulukko5[[#This Row],[Tasaus 2025, €/asukas]]*Taulukko5[[#This Row],[Asukasluku 31.12.2022]]</f>
        <v>261976.31152992541</v>
      </c>
      <c r="S25" s="32">
        <f>Taulukko5[[#This Row],[Tasaus 2026, €/asukas]]*Taulukko5[[#This Row],[Asukasluku 31.12.2022]]</f>
        <v>239539.39112983629</v>
      </c>
      <c r="T25" s="32">
        <f>Taulukko5[[#This Row],[Tasaus 2027, €/asukas]]*Taulukko5[[#This Row],[Asukasluku 31.12.2022]]</f>
        <v>217589.49904125292</v>
      </c>
      <c r="U25" s="64">
        <f t="shared" si="28"/>
        <v>4.1539029044853351</v>
      </c>
      <c r="V25" s="32">
        <f t="shared" si="29"/>
        <v>-14.158535549290434</v>
      </c>
      <c r="W25" s="32">
        <f t="shared" si="30"/>
        <v>-31.318626620141174</v>
      </c>
      <c r="X25" s="32">
        <f t="shared" si="31"/>
        <v>-48.050110885681164</v>
      </c>
      <c r="Y25" s="99">
        <f t="shared" si="32"/>
        <v>-64.418412219449522</v>
      </c>
      <c r="Z25" s="110">
        <v>21</v>
      </c>
      <c r="AA25" s="34">
        <f t="shared" si="39"/>
        <v>8.36</v>
      </c>
      <c r="AB25" s="33">
        <f t="shared" si="33"/>
        <v>-12.64</v>
      </c>
      <c r="AC25" s="32">
        <v>136.02093438767429</v>
      </c>
      <c r="AD25" s="15">
        <f t="shared" si="22"/>
        <v>-3.0538702907644093E-2</v>
      </c>
      <c r="AE25" s="15">
        <f t="shared" si="23"/>
        <v>0.10409085640403767</v>
      </c>
      <c r="AF25" s="15">
        <f t="shared" si="24"/>
        <v>0.23024857725855433</v>
      </c>
      <c r="AG25" s="15">
        <f t="shared" si="25"/>
        <v>0.3532552625225554</v>
      </c>
      <c r="AH25" s="111">
        <f t="shared" si="26"/>
        <v>0.47359189605219237</v>
      </c>
    </row>
    <row r="26" spans="1:34" ht="15.75" x14ac:dyDescent="0.25">
      <c r="A26" s="25">
        <v>47</v>
      </c>
      <c r="B26" s="26" t="s">
        <v>16</v>
      </c>
      <c r="C26" s="25">
        <v>19</v>
      </c>
      <c r="D26" s="25">
        <v>26</v>
      </c>
      <c r="E26" s="31">
        <f>'Tasapainon muutos, pl. tasaus'!D16</f>
        <v>1811</v>
      </c>
      <c r="F26" s="64">
        <v>1140.352961956854</v>
      </c>
      <c r="G26" s="32">
        <v>803.06254852296343</v>
      </c>
      <c r="H26" s="61">
        <f t="shared" si="34"/>
        <v>-337.29041343389054</v>
      </c>
      <c r="I26" s="64">
        <f t="shared" si="35"/>
        <v>341.44431633837587</v>
      </c>
      <c r="J26" s="32">
        <f t="shared" si="36"/>
        <v>323.1318778846001</v>
      </c>
      <c r="K26" s="32">
        <f t="shared" si="37"/>
        <v>305.97178681374936</v>
      </c>
      <c r="L26" s="32">
        <f t="shared" si="38"/>
        <v>289.24030254820934</v>
      </c>
      <c r="M26" s="32">
        <f t="shared" si="27"/>
        <v>272.87200121444101</v>
      </c>
      <c r="N26" s="61">
        <f t="shared" si="40"/>
        <v>1075.9345497374045</v>
      </c>
      <c r="O26" s="87">
        <f t="shared" si="41"/>
        <v>-64.418412219449465</v>
      </c>
      <c r="P26" s="32">
        <f>Taulukko5[[#This Row],[Tasaus 2023, €/asukas]]*Taulukko5[[#This Row],[Asukasluku 31.12.2022]]</f>
        <v>618355.65688879869</v>
      </c>
      <c r="Q26" s="32">
        <f>Taulukko5[[#This Row],[Tasaus 2024, €/asukas]]*Taulukko5[[#This Row],[Asukasluku 31.12.2022]]</f>
        <v>585191.83084901073</v>
      </c>
      <c r="R26" s="32">
        <f>Taulukko5[[#This Row],[Tasaus 2025, €/asukas]]*Taulukko5[[#This Row],[Asukasluku 31.12.2022]]</f>
        <v>554114.90591970005</v>
      </c>
      <c r="S26" s="32">
        <f>Taulukko5[[#This Row],[Tasaus 2026, €/asukas]]*Taulukko5[[#This Row],[Asukasluku 31.12.2022]]</f>
        <v>523814.18791480712</v>
      </c>
      <c r="T26" s="32">
        <f>Taulukko5[[#This Row],[Tasaus 2027, €/asukas]]*Taulukko5[[#This Row],[Asukasluku 31.12.2022]]</f>
        <v>494171.1941993527</v>
      </c>
      <c r="U26" s="64">
        <f t="shared" si="28"/>
        <v>4.1539029044853351</v>
      </c>
      <c r="V26" s="32">
        <f t="shared" si="29"/>
        <v>-14.158535549290434</v>
      </c>
      <c r="W26" s="32">
        <f t="shared" si="30"/>
        <v>-31.318626620141174</v>
      </c>
      <c r="X26" s="32">
        <f t="shared" si="31"/>
        <v>-48.050110885681192</v>
      </c>
      <c r="Y26" s="99">
        <f t="shared" si="32"/>
        <v>-64.418412219449522</v>
      </c>
      <c r="Z26" s="110">
        <v>21.25</v>
      </c>
      <c r="AA26" s="34">
        <f t="shared" si="39"/>
        <v>8.61</v>
      </c>
      <c r="AB26" s="33">
        <f t="shared" si="33"/>
        <v>-12.64</v>
      </c>
      <c r="AC26" s="32">
        <v>152.46555093397492</v>
      </c>
      <c r="AD26" s="15">
        <f t="shared" si="22"/>
        <v>-2.7244862062540141E-2</v>
      </c>
      <c r="AE26" s="15">
        <f t="shared" si="23"/>
        <v>9.2863833584425737E-2</v>
      </c>
      <c r="AF26" s="15">
        <f t="shared" si="24"/>
        <v>0.20541444561272518</v>
      </c>
      <c r="AG26" s="15">
        <f t="shared" si="25"/>
        <v>0.31515388618173329</v>
      </c>
      <c r="AH26" s="111">
        <f t="shared" si="26"/>
        <v>0.42251126123137062</v>
      </c>
    </row>
    <row r="27" spans="1:34" ht="15.75" x14ac:dyDescent="0.25">
      <c r="A27" s="25">
        <v>49</v>
      </c>
      <c r="B27" s="26" t="s">
        <v>17</v>
      </c>
      <c r="C27" s="25">
        <v>33</v>
      </c>
      <c r="D27" s="25">
        <v>20</v>
      </c>
      <c r="E27" s="31">
        <f>'Tasapainon muutos, pl. tasaus'!D17</f>
        <v>305274</v>
      </c>
      <c r="F27" s="64">
        <v>454.33271310113599</v>
      </c>
      <c r="G27" s="32">
        <v>291.49837620134764</v>
      </c>
      <c r="H27" s="61">
        <f t="shared" si="34"/>
        <v>-162.83433689978835</v>
      </c>
      <c r="I27" s="64">
        <f t="shared" si="35"/>
        <v>166.98823980427369</v>
      </c>
      <c r="J27" s="32">
        <f t="shared" si="36"/>
        <v>148.67580135049792</v>
      </c>
      <c r="K27" s="32">
        <f t="shared" si="37"/>
        <v>131.51571027964718</v>
      </c>
      <c r="L27" s="32">
        <f t="shared" si="38"/>
        <v>114.78422601410718</v>
      </c>
      <c r="M27" s="32">
        <f t="shared" si="27"/>
        <v>98.415924680338819</v>
      </c>
      <c r="N27" s="61">
        <f t="shared" si="40"/>
        <v>389.91430088168647</v>
      </c>
      <c r="O27" s="87">
        <f t="shared" si="41"/>
        <v>-64.418412219449522</v>
      </c>
      <c r="P27" s="32">
        <f>Taulukko5[[#This Row],[Tasaus 2023, €/asukas]]*Taulukko5[[#This Row],[Asukasluku 31.12.2022]]</f>
        <v>50977167.918009847</v>
      </c>
      <c r="Q27" s="32">
        <f>Taulukko5[[#This Row],[Tasaus 2024, €/asukas]]*Taulukko5[[#This Row],[Asukasluku 31.12.2022]]</f>
        <v>45386856.581471905</v>
      </c>
      <c r="R27" s="32">
        <f>Taulukko5[[#This Row],[Tasaus 2025, €/asukas]]*Taulukko5[[#This Row],[Asukasluku 31.12.2022]]</f>
        <v>40148326.939909011</v>
      </c>
      <c r="S27" s="32">
        <f>Taulukko5[[#This Row],[Tasaus 2026, €/asukas]]*Taulukko5[[#This Row],[Asukasluku 31.12.2022]]</f>
        <v>35040639.812230557</v>
      </c>
      <c r="T27" s="32">
        <f>Taulukko5[[#This Row],[Tasaus 2027, €/asukas]]*Taulukko5[[#This Row],[Asukasluku 31.12.2022]]</f>
        <v>30043822.990865752</v>
      </c>
      <c r="U27" s="64">
        <f t="shared" si="28"/>
        <v>4.1539029044853351</v>
      </c>
      <c r="V27" s="32">
        <f t="shared" si="29"/>
        <v>-14.158535549290434</v>
      </c>
      <c r="W27" s="32">
        <f t="shared" si="30"/>
        <v>-31.318626620141174</v>
      </c>
      <c r="X27" s="32">
        <f t="shared" si="31"/>
        <v>-48.050110885681178</v>
      </c>
      <c r="Y27" s="99">
        <f t="shared" si="32"/>
        <v>-64.418412219449536</v>
      </c>
      <c r="Z27" s="110">
        <v>18</v>
      </c>
      <c r="AA27" s="34">
        <f t="shared" si="39"/>
        <v>5.3599999999999994</v>
      </c>
      <c r="AB27" s="33">
        <f t="shared" si="33"/>
        <v>-12.64</v>
      </c>
      <c r="AC27" s="32">
        <v>271.28598097978653</v>
      </c>
      <c r="AD27" s="15">
        <f t="shared" si="22"/>
        <v>-1.5311896654161579E-2</v>
      </c>
      <c r="AE27" s="15">
        <f t="shared" si="23"/>
        <v>5.2190443082075016E-2</v>
      </c>
      <c r="AF27" s="15">
        <f t="shared" si="24"/>
        <v>0.11544506099072889</v>
      </c>
      <c r="AG27" s="15">
        <f t="shared" si="25"/>
        <v>0.17711977121759706</v>
      </c>
      <c r="AH27" s="111">
        <f t="shared" si="26"/>
        <v>0.23745573577666493</v>
      </c>
    </row>
    <row r="28" spans="1:34" ht="14.25" customHeight="1" x14ac:dyDescent="0.25">
      <c r="A28" s="25">
        <v>50</v>
      </c>
      <c r="B28" s="26" t="s">
        <v>18</v>
      </c>
      <c r="C28" s="25">
        <v>4</v>
      </c>
      <c r="D28" s="25">
        <v>23</v>
      </c>
      <c r="E28" s="31">
        <f>'Tasapainon muutos, pl. tasaus'!D18</f>
        <v>11276</v>
      </c>
      <c r="F28" s="64">
        <v>-242.22726279695766</v>
      </c>
      <c r="G28" s="32">
        <v>-188.13996486149895</v>
      </c>
      <c r="H28" s="61">
        <f t="shared" si="34"/>
        <v>54.087297935458707</v>
      </c>
      <c r="I28" s="64">
        <f t="shared" si="35"/>
        <v>-49.933395030973358</v>
      </c>
      <c r="J28" s="32">
        <f t="shared" si="36"/>
        <v>-38.245833484749127</v>
      </c>
      <c r="K28" s="32">
        <f t="shared" si="37"/>
        <v>-25.405924555599878</v>
      </c>
      <c r="L28" s="32">
        <f t="shared" si="38"/>
        <v>-12.13740882113988</v>
      </c>
      <c r="M28" s="32">
        <f t="shared" si="27"/>
        <v>-4.4184122194495323</v>
      </c>
      <c r="N28" s="61">
        <f t="shared" si="40"/>
        <v>-192.55837708094847</v>
      </c>
      <c r="O28" s="87">
        <f t="shared" si="41"/>
        <v>49.668885716009186</v>
      </c>
      <c r="P28" s="32">
        <f>Taulukko5[[#This Row],[Tasaus 2023, €/asukas]]*Taulukko5[[#This Row],[Asukasluku 31.12.2022]]</f>
        <v>-563048.96236925561</v>
      </c>
      <c r="Q28" s="32">
        <f>Taulukko5[[#This Row],[Tasaus 2024, €/asukas]]*Taulukko5[[#This Row],[Asukasluku 31.12.2022]]</f>
        <v>-431260.01837403118</v>
      </c>
      <c r="R28" s="32">
        <f>Taulukko5[[#This Row],[Tasaus 2025, €/asukas]]*Taulukko5[[#This Row],[Asukasluku 31.12.2022]]</f>
        <v>-286477.20528894424</v>
      </c>
      <c r="S28" s="32">
        <f>Taulukko5[[#This Row],[Tasaus 2026, €/asukas]]*Taulukko5[[#This Row],[Asukasluku 31.12.2022]]</f>
        <v>-136861.42186717328</v>
      </c>
      <c r="T28" s="32">
        <f>Taulukko5[[#This Row],[Tasaus 2027, €/asukas]]*Taulukko5[[#This Row],[Asukasluku 31.12.2022]]</f>
        <v>-49822.016186512927</v>
      </c>
      <c r="U28" s="64">
        <f t="shared" si="28"/>
        <v>4.1539029044853493</v>
      </c>
      <c r="V28" s="32">
        <f t="shared" si="29"/>
        <v>15.84146445070958</v>
      </c>
      <c r="W28" s="32">
        <f t="shared" si="30"/>
        <v>28.68137337985883</v>
      </c>
      <c r="X28" s="32">
        <f t="shared" si="31"/>
        <v>41.949889114318829</v>
      </c>
      <c r="Y28" s="99">
        <f t="shared" si="32"/>
        <v>49.668885716009171</v>
      </c>
      <c r="Z28" s="110">
        <v>21</v>
      </c>
      <c r="AA28" s="34">
        <f t="shared" si="39"/>
        <v>8.36</v>
      </c>
      <c r="AB28" s="33">
        <f t="shared" si="33"/>
        <v>-12.64</v>
      </c>
      <c r="AC28" s="32">
        <v>181.37064566630855</v>
      </c>
      <c r="AD28" s="15">
        <f t="shared" si="22"/>
        <v>-2.2902840143866673E-2</v>
      </c>
      <c r="AE28" s="15">
        <f t="shared" si="23"/>
        <v>-8.7343044915080728E-2</v>
      </c>
      <c r="AF28" s="15">
        <f t="shared" si="24"/>
        <v>-0.15813679922950558</v>
      </c>
      <c r="AG28" s="15">
        <f t="shared" si="25"/>
        <v>-0.23129370775632327</v>
      </c>
      <c r="AH28" s="111">
        <f t="shared" si="26"/>
        <v>-0.27385294645414426</v>
      </c>
    </row>
    <row r="29" spans="1:34" ht="15.75" x14ac:dyDescent="0.25">
      <c r="A29" s="25">
        <v>51</v>
      </c>
      <c r="B29" s="26" t="s">
        <v>19</v>
      </c>
      <c r="C29" s="25">
        <v>4</v>
      </c>
      <c r="D29" s="25">
        <v>24</v>
      </c>
      <c r="E29" s="31">
        <f>'Tasapainon muutos, pl. tasaus'!D19</f>
        <v>9211</v>
      </c>
      <c r="F29" s="64">
        <v>104.09715900099953</v>
      </c>
      <c r="G29" s="32">
        <v>607.13151010145771</v>
      </c>
      <c r="H29" s="61">
        <f t="shared" si="34"/>
        <v>503.0343511004582</v>
      </c>
      <c r="I29" s="64">
        <f t="shared" si="35"/>
        <v>-498.88044819597286</v>
      </c>
      <c r="J29" s="32">
        <f t="shared" si="36"/>
        <v>-487.19288664974863</v>
      </c>
      <c r="K29" s="32">
        <f t="shared" si="37"/>
        <v>-474.35297772059937</v>
      </c>
      <c r="L29" s="32">
        <f t="shared" si="38"/>
        <v>-461.08446198613939</v>
      </c>
      <c r="M29" s="32">
        <f t="shared" si="27"/>
        <v>-447.45276331990772</v>
      </c>
      <c r="N29" s="61">
        <f t="shared" si="40"/>
        <v>159.67874678154999</v>
      </c>
      <c r="O29" s="87">
        <f t="shared" si="41"/>
        <v>55.581587780550464</v>
      </c>
      <c r="P29" s="32">
        <f>Taulukko5[[#This Row],[Tasaus 2023, €/asukas]]*Taulukko5[[#This Row],[Asukasluku 31.12.2022]]</f>
        <v>-4595187.8083331063</v>
      </c>
      <c r="Q29" s="32">
        <f>Taulukko5[[#This Row],[Tasaus 2024, €/asukas]]*Taulukko5[[#This Row],[Asukasluku 31.12.2022]]</f>
        <v>-4487533.6789308349</v>
      </c>
      <c r="R29" s="32">
        <f>Taulukko5[[#This Row],[Tasaus 2025, €/asukas]]*Taulukko5[[#This Row],[Asukasluku 31.12.2022]]</f>
        <v>-4369265.2777844407</v>
      </c>
      <c r="S29" s="32">
        <f>Taulukko5[[#This Row],[Tasaus 2026, €/asukas]]*Taulukko5[[#This Row],[Asukasluku 31.12.2022]]</f>
        <v>-4247048.9793543303</v>
      </c>
      <c r="T29" s="32">
        <f>Taulukko5[[#This Row],[Tasaus 2027, €/asukas]]*Taulukko5[[#This Row],[Asukasluku 31.12.2022]]</f>
        <v>-4121487.4029396698</v>
      </c>
      <c r="U29" s="64">
        <f t="shared" si="28"/>
        <v>4.1539029044853351</v>
      </c>
      <c r="V29" s="32">
        <f t="shared" si="29"/>
        <v>15.841464450709566</v>
      </c>
      <c r="W29" s="32">
        <f t="shared" si="30"/>
        <v>28.681373379858826</v>
      </c>
      <c r="X29" s="32">
        <f t="shared" si="31"/>
        <v>41.949889114318808</v>
      </c>
      <c r="Y29" s="99">
        <f t="shared" si="32"/>
        <v>55.581587780550478</v>
      </c>
      <c r="Z29" s="110">
        <v>18</v>
      </c>
      <c r="AA29" s="34">
        <f t="shared" si="39"/>
        <v>5.3599999999999994</v>
      </c>
      <c r="AB29" s="33">
        <f t="shared" si="33"/>
        <v>-12.64</v>
      </c>
      <c r="AC29" s="32">
        <v>194.26967818383292</v>
      </c>
      <c r="AD29" s="15">
        <f t="shared" si="22"/>
        <v>-2.1382147452545797E-2</v>
      </c>
      <c r="AE29" s="15">
        <f t="shared" si="23"/>
        <v>-8.1543679892850565E-2</v>
      </c>
      <c r="AF29" s="15">
        <f t="shared" si="24"/>
        <v>-0.14763690169249316</v>
      </c>
      <c r="AG29" s="15">
        <f t="shared" si="25"/>
        <v>-0.21593637003208804</v>
      </c>
      <c r="AH29" s="111">
        <f t="shared" si="26"/>
        <v>-0.28610531658962701</v>
      </c>
    </row>
    <row r="30" spans="1:34" ht="15.75" x14ac:dyDescent="0.25">
      <c r="A30" s="25">
        <v>52</v>
      </c>
      <c r="B30" s="26" t="s">
        <v>20</v>
      </c>
      <c r="C30" s="25">
        <v>14</v>
      </c>
      <c r="D30" s="25">
        <v>25</v>
      </c>
      <c r="E30" s="31">
        <f>'Tasapainon muutos, pl. tasaus'!D20</f>
        <v>2346</v>
      </c>
      <c r="F30" s="64">
        <v>142.19653747441168</v>
      </c>
      <c r="G30" s="32">
        <v>51.810686733200114</v>
      </c>
      <c r="H30" s="61">
        <f t="shared" si="34"/>
        <v>-90.38585074121157</v>
      </c>
      <c r="I30" s="64">
        <f t="shared" si="35"/>
        <v>94.539753645696919</v>
      </c>
      <c r="J30" s="32">
        <f t="shared" si="36"/>
        <v>76.22731519192115</v>
      </c>
      <c r="K30" s="32">
        <f t="shared" si="37"/>
        <v>59.067224121070403</v>
      </c>
      <c r="L30" s="32">
        <f t="shared" si="38"/>
        <v>42.335739855530399</v>
      </c>
      <c r="M30" s="32">
        <f t="shared" si="27"/>
        <v>25.967438521762038</v>
      </c>
      <c r="N30" s="61">
        <f t="shared" si="40"/>
        <v>77.778125254962148</v>
      </c>
      <c r="O30" s="87">
        <f t="shared" si="41"/>
        <v>-64.418412219449536</v>
      </c>
      <c r="P30" s="32">
        <f>Taulukko5[[#This Row],[Tasaus 2023, €/asukas]]*Taulukko5[[#This Row],[Asukasluku 31.12.2022]]</f>
        <v>221790.26205280496</v>
      </c>
      <c r="Q30" s="32">
        <f>Taulukko5[[#This Row],[Tasaus 2024, €/asukas]]*Taulukko5[[#This Row],[Asukasluku 31.12.2022]]</f>
        <v>178829.28144024702</v>
      </c>
      <c r="R30" s="32">
        <f>Taulukko5[[#This Row],[Tasaus 2025, €/asukas]]*Taulukko5[[#This Row],[Asukasluku 31.12.2022]]</f>
        <v>138571.70778803117</v>
      </c>
      <c r="S30" s="32">
        <f>Taulukko5[[#This Row],[Tasaus 2026, €/asukas]]*Taulukko5[[#This Row],[Asukasluku 31.12.2022]]</f>
        <v>99319.645701074318</v>
      </c>
      <c r="T30" s="32">
        <f>Taulukko5[[#This Row],[Tasaus 2027, €/asukas]]*Taulukko5[[#This Row],[Asukasluku 31.12.2022]]</f>
        <v>60919.61077205374</v>
      </c>
      <c r="U30" s="64">
        <f t="shared" si="28"/>
        <v>4.1539029044853493</v>
      </c>
      <c r="V30" s="32">
        <f t="shared" si="29"/>
        <v>-14.15853554929042</v>
      </c>
      <c r="W30" s="32">
        <f t="shared" si="30"/>
        <v>-31.318626620141167</v>
      </c>
      <c r="X30" s="32">
        <f t="shared" si="31"/>
        <v>-48.050110885681171</v>
      </c>
      <c r="Y30" s="99">
        <f t="shared" si="32"/>
        <v>-64.418412219449536</v>
      </c>
      <c r="Z30" s="110">
        <v>22.499999999999996</v>
      </c>
      <c r="AA30" s="34">
        <f t="shared" si="39"/>
        <v>9.8599999999999959</v>
      </c>
      <c r="AB30" s="33">
        <f t="shared" si="33"/>
        <v>-12.64</v>
      </c>
      <c r="AC30" s="32">
        <v>146.22954515366266</v>
      </c>
      <c r="AD30" s="15">
        <f t="shared" si="22"/>
        <v>-2.8406727929846845E-2</v>
      </c>
      <c r="AE30" s="15">
        <f t="shared" si="23"/>
        <v>9.6824041505512312E-2</v>
      </c>
      <c r="AF30" s="15">
        <f t="shared" si="24"/>
        <v>0.21417441042595434</v>
      </c>
      <c r="AG30" s="15">
        <f t="shared" si="25"/>
        <v>0.32859372457999914</v>
      </c>
      <c r="AH30" s="111">
        <f t="shared" si="26"/>
        <v>0.44052938926778867</v>
      </c>
    </row>
    <row r="31" spans="1:34" ht="15.75" x14ac:dyDescent="0.25">
      <c r="A31" s="25">
        <v>61</v>
      </c>
      <c r="B31" s="26" t="s">
        <v>21</v>
      </c>
      <c r="C31" s="25">
        <v>5</v>
      </c>
      <c r="D31" s="25">
        <v>23</v>
      </c>
      <c r="E31" s="31">
        <f>'Tasapainon muutos, pl. tasaus'!D21</f>
        <v>16459</v>
      </c>
      <c r="F31" s="64">
        <v>101.25980439069089</v>
      </c>
      <c r="G31" s="32">
        <v>10.935084204646625</v>
      </c>
      <c r="H31" s="61">
        <f t="shared" si="34"/>
        <v>-90.32472018604426</v>
      </c>
      <c r="I31" s="64">
        <f t="shared" si="35"/>
        <v>94.478623090529609</v>
      </c>
      <c r="J31" s="32">
        <f t="shared" si="36"/>
        <v>76.16618463675384</v>
      </c>
      <c r="K31" s="32">
        <f t="shared" si="37"/>
        <v>59.006093565903093</v>
      </c>
      <c r="L31" s="32">
        <f t="shared" si="38"/>
        <v>42.274609300363089</v>
      </c>
      <c r="M31" s="32">
        <f t="shared" si="27"/>
        <v>25.906307966594728</v>
      </c>
      <c r="N31" s="61">
        <f t="shared" si="40"/>
        <v>36.841392171241353</v>
      </c>
      <c r="O31" s="87">
        <f t="shared" si="41"/>
        <v>-64.418412219449536</v>
      </c>
      <c r="P31" s="32">
        <f>Taulukko5[[#This Row],[Tasaus 2023, €/asukas]]*Taulukko5[[#This Row],[Asukasluku 31.12.2022]]</f>
        <v>1555023.6574470268</v>
      </c>
      <c r="Q31" s="32">
        <f>Taulukko5[[#This Row],[Tasaus 2024, €/asukas]]*Taulukko5[[#This Row],[Asukasluku 31.12.2022]]</f>
        <v>1253619.2329363315</v>
      </c>
      <c r="R31" s="32">
        <f>Taulukko5[[#This Row],[Tasaus 2025, €/asukas]]*Taulukko5[[#This Row],[Asukasluku 31.12.2022]]</f>
        <v>971181.29400119896</v>
      </c>
      <c r="S31" s="32">
        <f>Taulukko5[[#This Row],[Tasaus 2026, €/asukas]]*Taulukko5[[#This Row],[Asukasluku 31.12.2022]]</f>
        <v>695797.79447467613</v>
      </c>
      <c r="T31" s="32">
        <f>Taulukko5[[#This Row],[Tasaus 2027, €/asukas]]*Taulukko5[[#This Row],[Asukasluku 31.12.2022]]</f>
        <v>426391.92282218265</v>
      </c>
      <c r="U31" s="64">
        <f t="shared" si="28"/>
        <v>4.1539029044853493</v>
      </c>
      <c r="V31" s="32">
        <f t="shared" si="29"/>
        <v>-14.15853554929042</v>
      </c>
      <c r="W31" s="32">
        <f t="shared" si="30"/>
        <v>-31.318626620141167</v>
      </c>
      <c r="X31" s="32">
        <f t="shared" si="31"/>
        <v>-48.050110885681171</v>
      </c>
      <c r="Y31" s="99">
        <f t="shared" si="32"/>
        <v>-64.418412219449536</v>
      </c>
      <c r="Z31" s="110">
        <v>20.5</v>
      </c>
      <c r="AA31" s="34">
        <f t="shared" si="39"/>
        <v>7.8599999999999994</v>
      </c>
      <c r="AB31" s="33">
        <f t="shared" si="33"/>
        <v>-12.64</v>
      </c>
      <c r="AC31" s="32">
        <v>168.12118779259384</v>
      </c>
      <c r="AD31" s="15">
        <f t="shared" si="22"/>
        <v>-2.4707789416821734E-2</v>
      </c>
      <c r="AE31" s="15">
        <f t="shared" si="23"/>
        <v>8.4216247429547003E-2</v>
      </c>
      <c r="AF31" s="15">
        <f t="shared" si="24"/>
        <v>0.18628601802872125</v>
      </c>
      <c r="AG31" s="15">
        <f t="shared" si="25"/>
        <v>0.28580639666285951</v>
      </c>
      <c r="AH31" s="111">
        <f t="shared" si="26"/>
        <v>0.38316653043708349</v>
      </c>
    </row>
    <row r="32" spans="1:34" ht="15.75" x14ac:dyDescent="0.25">
      <c r="A32" s="25">
        <v>69</v>
      </c>
      <c r="B32" s="26" t="s">
        <v>22</v>
      </c>
      <c r="C32" s="25">
        <v>17</v>
      </c>
      <c r="D32" s="25">
        <v>24</v>
      </c>
      <c r="E32" s="31">
        <f>'Tasapainon muutos, pl. tasaus'!D22</f>
        <v>6687</v>
      </c>
      <c r="F32" s="64">
        <v>-250.84389068573574</v>
      </c>
      <c r="G32" s="32">
        <v>38.816761669027208</v>
      </c>
      <c r="H32" s="61">
        <f t="shared" si="34"/>
        <v>289.66065235476293</v>
      </c>
      <c r="I32" s="64">
        <f t="shared" si="35"/>
        <v>-285.5067494502776</v>
      </c>
      <c r="J32" s="32">
        <f t="shared" si="36"/>
        <v>-273.81918790405336</v>
      </c>
      <c r="K32" s="32">
        <f t="shared" si="37"/>
        <v>-260.9792789749041</v>
      </c>
      <c r="L32" s="32">
        <f t="shared" si="38"/>
        <v>-247.71076324044409</v>
      </c>
      <c r="M32" s="32">
        <f t="shared" si="27"/>
        <v>-234.07906457421245</v>
      </c>
      <c r="N32" s="61">
        <f t="shared" si="40"/>
        <v>-195.26230290518524</v>
      </c>
      <c r="O32" s="87">
        <f t="shared" si="41"/>
        <v>55.581587780550507</v>
      </c>
      <c r="P32" s="32">
        <f>Taulukko5[[#This Row],[Tasaus 2023, €/asukas]]*Taulukko5[[#This Row],[Asukasluku 31.12.2022]]</f>
        <v>-1909183.6335740064</v>
      </c>
      <c r="Q32" s="32">
        <f>Taulukko5[[#This Row],[Tasaus 2024, €/asukas]]*Taulukko5[[#This Row],[Asukasluku 31.12.2022]]</f>
        <v>-1831028.9095144048</v>
      </c>
      <c r="R32" s="32">
        <f>Taulukko5[[#This Row],[Tasaus 2025, €/asukas]]*Taulukko5[[#This Row],[Asukasluku 31.12.2022]]</f>
        <v>-1745168.4385051837</v>
      </c>
      <c r="S32" s="32">
        <f>Taulukko5[[#This Row],[Tasaus 2026, €/asukas]]*Taulukko5[[#This Row],[Asukasluku 31.12.2022]]</f>
        <v>-1656441.8737888497</v>
      </c>
      <c r="T32" s="32">
        <f>Taulukko5[[#This Row],[Tasaus 2027, €/asukas]]*Taulukko5[[#This Row],[Asukasluku 31.12.2022]]</f>
        <v>-1565286.7048077586</v>
      </c>
      <c r="U32" s="64">
        <f t="shared" si="28"/>
        <v>4.1539029044853351</v>
      </c>
      <c r="V32" s="32">
        <f t="shared" si="29"/>
        <v>15.841464450709566</v>
      </c>
      <c r="W32" s="32">
        <f t="shared" si="30"/>
        <v>28.681373379858826</v>
      </c>
      <c r="X32" s="32">
        <f t="shared" si="31"/>
        <v>41.949889114318836</v>
      </c>
      <c r="Y32" s="99">
        <f t="shared" si="32"/>
        <v>55.581587780550478</v>
      </c>
      <c r="Z32" s="110">
        <v>22.5</v>
      </c>
      <c r="AA32" s="34">
        <f t="shared" si="39"/>
        <v>9.86</v>
      </c>
      <c r="AB32" s="33">
        <f t="shared" si="33"/>
        <v>-12.64</v>
      </c>
      <c r="AC32" s="32">
        <v>151.50046430606849</v>
      </c>
      <c r="AD32" s="15">
        <f t="shared" si="22"/>
        <v>-2.7418416989755369E-2</v>
      </c>
      <c r="AE32" s="15">
        <f t="shared" si="23"/>
        <v>-0.10456380132740636</v>
      </c>
      <c r="AF32" s="15">
        <f t="shared" si="24"/>
        <v>-0.18931541570668287</v>
      </c>
      <c r="AG32" s="15">
        <f t="shared" si="25"/>
        <v>-0.27689610923943875</v>
      </c>
      <c r="AH32" s="111">
        <f t="shared" si="26"/>
        <v>-0.36687404249971073</v>
      </c>
    </row>
    <row r="33" spans="1:34" ht="15.75" x14ac:dyDescent="0.25">
      <c r="A33" s="25">
        <v>71</v>
      </c>
      <c r="B33" s="26" t="s">
        <v>23</v>
      </c>
      <c r="C33" s="25">
        <v>17</v>
      </c>
      <c r="D33" s="25">
        <v>24</v>
      </c>
      <c r="E33" s="31">
        <f>'Tasapainon muutos, pl. tasaus'!D23</f>
        <v>6591</v>
      </c>
      <c r="F33" s="64">
        <v>-232.81106489428331</v>
      </c>
      <c r="G33" s="32">
        <v>-101.10809817192266</v>
      </c>
      <c r="H33" s="61">
        <f t="shared" si="34"/>
        <v>131.70296672236066</v>
      </c>
      <c r="I33" s="64">
        <f t="shared" si="35"/>
        <v>-127.54906381787531</v>
      </c>
      <c r="J33" s="32">
        <f t="shared" si="36"/>
        <v>-115.86150227165108</v>
      </c>
      <c r="K33" s="32">
        <f t="shared" si="37"/>
        <v>-103.02159334250183</v>
      </c>
      <c r="L33" s="32">
        <f t="shared" si="38"/>
        <v>-89.753077608041835</v>
      </c>
      <c r="M33" s="32">
        <f t="shared" si="27"/>
        <v>-76.121378941810192</v>
      </c>
      <c r="N33" s="61">
        <f t="shared" si="40"/>
        <v>-177.22947711373286</v>
      </c>
      <c r="O33" s="87">
        <f t="shared" si="41"/>
        <v>55.58158778055045</v>
      </c>
      <c r="P33" s="32">
        <f>Taulukko5[[#This Row],[Tasaus 2023, €/asukas]]*Taulukko5[[#This Row],[Asukasluku 31.12.2022]]</f>
        <v>-840675.87962361611</v>
      </c>
      <c r="Q33" s="32">
        <f>Taulukko5[[#This Row],[Tasaus 2024, €/asukas]]*Taulukko5[[#This Row],[Asukasluku 31.12.2022]]</f>
        <v>-763643.16147245222</v>
      </c>
      <c r="R33" s="32">
        <f>Taulukko5[[#This Row],[Tasaus 2025, €/asukas]]*Taulukko5[[#This Row],[Asukasluku 31.12.2022]]</f>
        <v>-679015.32172042958</v>
      </c>
      <c r="S33" s="32">
        <f>Taulukko5[[#This Row],[Tasaus 2026, €/asukas]]*Taulukko5[[#This Row],[Asukasluku 31.12.2022]]</f>
        <v>-591562.53451460379</v>
      </c>
      <c r="T33" s="32">
        <f>Taulukko5[[#This Row],[Tasaus 2027, €/asukas]]*Taulukko5[[#This Row],[Asukasluku 31.12.2022]]</f>
        <v>-501716.008605471</v>
      </c>
      <c r="U33" s="64">
        <f t="shared" si="28"/>
        <v>4.1539029044853493</v>
      </c>
      <c r="V33" s="32">
        <f t="shared" si="29"/>
        <v>15.84146445070958</v>
      </c>
      <c r="W33" s="32">
        <f t="shared" si="30"/>
        <v>28.681373379858826</v>
      </c>
      <c r="X33" s="32">
        <f t="shared" si="31"/>
        <v>41.949889114318822</v>
      </c>
      <c r="Y33" s="99">
        <f t="shared" si="32"/>
        <v>55.581587780550464</v>
      </c>
      <c r="Z33" s="110">
        <v>22</v>
      </c>
      <c r="AA33" s="34">
        <f t="shared" si="39"/>
        <v>9.36</v>
      </c>
      <c r="AB33" s="33">
        <f t="shared" si="33"/>
        <v>-12.64</v>
      </c>
      <c r="AC33" s="32">
        <v>143.00613957973556</v>
      </c>
      <c r="AD33" s="15">
        <f t="shared" si="22"/>
        <v>-2.9047024950766318E-2</v>
      </c>
      <c r="AE33" s="15">
        <f t="shared" si="23"/>
        <v>-0.11077471566790247</v>
      </c>
      <c r="AF33" s="15">
        <f t="shared" si="24"/>
        <v>-0.20056043372786123</v>
      </c>
      <c r="AG33" s="15">
        <f t="shared" si="25"/>
        <v>-0.29334327349581329</v>
      </c>
      <c r="AH33" s="111">
        <f t="shared" si="26"/>
        <v>-0.38866574500852102</v>
      </c>
    </row>
    <row r="34" spans="1:34" ht="15.75" x14ac:dyDescent="0.25">
      <c r="A34" s="25">
        <v>72</v>
      </c>
      <c r="B34" s="26" t="s">
        <v>24</v>
      </c>
      <c r="C34" s="25">
        <v>17</v>
      </c>
      <c r="D34" s="25">
        <v>26</v>
      </c>
      <c r="E34" s="31">
        <f>'Tasapainon muutos, pl. tasaus'!D24</f>
        <v>960</v>
      </c>
      <c r="F34" s="64">
        <v>59.786439411845642</v>
      </c>
      <c r="G34" s="32">
        <v>149.23087678071559</v>
      </c>
      <c r="H34" s="61">
        <f t="shared" si="34"/>
        <v>89.444437368869956</v>
      </c>
      <c r="I34" s="64">
        <f t="shared" si="35"/>
        <v>-85.290534464384606</v>
      </c>
      <c r="J34" s="32">
        <f t="shared" si="36"/>
        <v>-73.602972918160376</v>
      </c>
      <c r="K34" s="32">
        <f t="shared" si="37"/>
        <v>-60.763063989011123</v>
      </c>
      <c r="L34" s="32">
        <f t="shared" si="38"/>
        <v>-47.494548254551127</v>
      </c>
      <c r="M34" s="32">
        <f t="shared" si="27"/>
        <v>-33.862849588319492</v>
      </c>
      <c r="N34" s="61">
        <f t="shared" si="40"/>
        <v>115.3680271923961</v>
      </c>
      <c r="O34" s="87">
        <f t="shared" si="41"/>
        <v>55.581587780550457</v>
      </c>
      <c r="P34" s="32">
        <f>Taulukko5[[#This Row],[Tasaus 2023, €/asukas]]*Taulukko5[[#This Row],[Asukasluku 31.12.2022]]</f>
        <v>-81878.913085809225</v>
      </c>
      <c r="Q34" s="32">
        <f>Taulukko5[[#This Row],[Tasaus 2024, €/asukas]]*Taulukko5[[#This Row],[Asukasluku 31.12.2022]]</f>
        <v>-70658.854001433967</v>
      </c>
      <c r="R34" s="32">
        <f>Taulukko5[[#This Row],[Tasaus 2025, €/asukas]]*Taulukko5[[#This Row],[Asukasluku 31.12.2022]]</f>
        <v>-58332.541429450677</v>
      </c>
      <c r="S34" s="32">
        <f>Taulukko5[[#This Row],[Tasaus 2026, €/asukas]]*Taulukko5[[#This Row],[Asukasluku 31.12.2022]]</f>
        <v>-45594.766324369084</v>
      </c>
      <c r="T34" s="32">
        <f>Taulukko5[[#This Row],[Tasaus 2027, €/asukas]]*Taulukko5[[#This Row],[Asukasluku 31.12.2022]]</f>
        <v>-32508.335604786713</v>
      </c>
      <c r="U34" s="64">
        <f t="shared" si="28"/>
        <v>4.1539029044853493</v>
      </c>
      <c r="V34" s="32">
        <f t="shared" si="29"/>
        <v>15.84146445070958</v>
      </c>
      <c r="W34" s="32">
        <f t="shared" si="30"/>
        <v>28.681373379858833</v>
      </c>
      <c r="X34" s="32">
        <f t="shared" si="31"/>
        <v>41.949889114318829</v>
      </c>
      <c r="Y34" s="99">
        <f t="shared" si="32"/>
        <v>55.581587780550464</v>
      </c>
      <c r="Z34" s="110">
        <v>20.5</v>
      </c>
      <c r="AA34" s="34">
        <f t="shared" si="39"/>
        <v>7.8599999999999994</v>
      </c>
      <c r="AB34" s="33">
        <f t="shared" si="33"/>
        <v>-12.64</v>
      </c>
      <c r="AC34" s="32">
        <v>179.62590002782909</v>
      </c>
      <c r="AD34" s="15">
        <f t="shared" si="22"/>
        <v>-2.3125300437419064E-2</v>
      </c>
      <c r="AE34" s="15">
        <f t="shared" si="23"/>
        <v>-8.8191427006101525E-2</v>
      </c>
      <c r="AF34" s="15">
        <f t="shared" si="24"/>
        <v>-0.15967281653378096</v>
      </c>
      <c r="AG34" s="15">
        <f t="shared" si="25"/>
        <v>-0.23354031410737325</v>
      </c>
      <c r="AH34" s="111">
        <f t="shared" si="26"/>
        <v>-0.30942969678615007</v>
      </c>
    </row>
    <row r="35" spans="1:34" ht="15.75" x14ac:dyDescent="0.25">
      <c r="A35" s="25">
        <v>74</v>
      </c>
      <c r="B35" s="26" t="s">
        <v>25</v>
      </c>
      <c r="C35" s="25">
        <v>16</v>
      </c>
      <c r="D35" s="25">
        <v>26</v>
      </c>
      <c r="E35" s="31">
        <f>'Tasapainon muutos, pl. tasaus'!D25</f>
        <v>1052</v>
      </c>
      <c r="F35" s="64">
        <v>514.33535727191031</v>
      </c>
      <c r="G35" s="32">
        <v>440.82257566510077</v>
      </c>
      <c r="H35" s="61">
        <f t="shared" si="34"/>
        <v>-73.51278160680954</v>
      </c>
      <c r="I35" s="64">
        <f t="shared" si="35"/>
        <v>77.666684511294889</v>
      </c>
      <c r="J35" s="32">
        <f t="shared" si="36"/>
        <v>59.35424605751912</v>
      </c>
      <c r="K35" s="32">
        <f t="shared" si="37"/>
        <v>42.194154986668373</v>
      </c>
      <c r="L35" s="32">
        <f t="shared" si="38"/>
        <v>25.462670721128365</v>
      </c>
      <c r="M35" s="32">
        <f t="shared" si="27"/>
        <v>9.0943693873600076</v>
      </c>
      <c r="N35" s="61">
        <f t="shared" si="40"/>
        <v>449.91694505246079</v>
      </c>
      <c r="O35" s="87">
        <f t="shared" si="41"/>
        <v>-64.418412219449522</v>
      </c>
      <c r="P35" s="32">
        <f>Taulukko5[[#This Row],[Tasaus 2023, €/asukas]]*Taulukko5[[#This Row],[Asukasluku 31.12.2022]]</f>
        <v>81705.352105882223</v>
      </c>
      <c r="Q35" s="32">
        <f>Taulukko5[[#This Row],[Tasaus 2024, €/asukas]]*Taulukko5[[#This Row],[Asukasluku 31.12.2022]]</f>
        <v>62440.666852510112</v>
      </c>
      <c r="R35" s="32">
        <f>Taulukko5[[#This Row],[Tasaus 2025, €/asukas]]*Taulukko5[[#This Row],[Asukasluku 31.12.2022]]</f>
        <v>44388.251045975128</v>
      </c>
      <c r="S35" s="32">
        <f>Taulukko5[[#This Row],[Tasaus 2026, €/asukas]]*Taulukko5[[#This Row],[Asukasluku 31.12.2022]]</f>
        <v>26786.72959862704</v>
      </c>
      <c r="T35" s="32">
        <f>Taulukko5[[#This Row],[Tasaus 2027, €/asukas]]*Taulukko5[[#This Row],[Asukasluku 31.12.2022]]</f>
        <v>9567.276595502728</v>
      </c>
      <c r="U35" s="64">
        <f t="shared" si="28"/>
        <v>4.1539029044853493</v>
      </c>
      <c r="V35" s="32">
        <f t="shared" si="29"/>
        <v>-14.15853554929042</v>
      </c>
      <c r="W35" s="32">
        <f t="shared" si="30"/>
        <v>-31.318626620141167</v>
      </c>
      <c r="X35" s="32">
        <f t="shared" si="31"/>
        <v>-48.050110885681178</v>
      </c>
      <c r="Y35" s="99">
        <f t="shared" si="32"/>
        <v>-64.418412219449536</v>
      </c>
      <c r="Z35" s="110">
        <v>23.5</v>
      </c>
      <c r="AA35" s="34">
        <f t="shared" si="39"/>
        <v>10.86</v>
      </c>
      <c r="AB35" s="33">
        <f t="shared" si="33"/>
        <v>-12.64</v>
      </c>
      <c r="AC35" s="32">
        <v>139.71852023455011</v>
      </c>
      <c r="AD35" s="15">
        <f t="shared" si="22"/>
        <v>-2.9730510296788533E-2</v>
      </c>
      <c r="AE35" s="15">
        <f t="shared" si="23"/>
        <v>0.10133614015895685</v>
      </c>
      <c r="AF35" s="15">
        <f t="shared" si="24"/>
        <v>0.22415515543369305</v>
      </c>
      <c r="AG35" s="15">
        <f t="shared" si="25"/>
        <v>0.3439065258135991</v>
      </c>
      <c r="AH35" s="111">
        <f t="shared" si="26"/>
        <v>0.46105850614011806</v>
      </c>
    </row>
    <row r="36" spans="1:34" ht="15.75" x14ac:dyDescent="0.25">
      <c r="A36" s="25">
        <v>75</v>
      </c>
      <c r="B36" s="26" t="s">
        <v>26</v>
      </c>
      <c r="C36" s="25">
        <v>8</v>
      </c>
      <c r="D36" s="25">
        <v>22</v>
      </c>
      <c r="E36" s="31">
        <f>'Tasapainon muutos, pl. tasaus'!D26</f>
        <v>19549</v>
      </c>
      <c r="F36" s="64">
        <v>113.4848630491413</v>
      </c>
      <c r="G36" s="32">
        <v>168.12227459069132</v>
      </c>
      <c r="H36" s="61">
        <f t="shared" si="34"/>
        <v>54.637411541550023</v>
      </c>
      <c r="I36" s="64">
        <f t="shared" si="35"/>
        <v>-50.483508637064674</v>
      </c>
      <c r="J36" s="32">
        <f t="shared" si="36"/>
        <v>-38.795947090840443</v>
      </c>
      <c r="K36" s="32">
        <f t="shared" si="37"/>
        <v>-25.956038161691193</v>
      </c>
      <c r="L36" s="32">
        <f t="shared" si="38"/>
        <v>-12.687522427231196</v>
      </c>
      <c r="M36" s="32">
        <f t="shared" si="27"/>
        <v>-4.4184122194495323</v>
      </c>
      <c r="N36" s="61">
        <f t="shared" si="40"/>
        <v>163.7038623712418</v>
      </c>
      <c r="O36" s="87">
        <f t="shared" si="41"/>
        <v>50.218999322100501</v>
      </c>
      <c r="P36" s="32">
        <f>Taulukko5[[#This Row],[Tasaus 2023, €/asukas]]*Taulukko5[[#This Row],[Asukasluku 31.12.2022]]</f>
        <v>-986902.11034597736</v>
      </c>
      <c r="Q36" s="32">
        <f>Taulukko5[[#This Row],[Tasaus 2024, €/asukas]]*Taulukko5[[#This Row],[Asukasluku 31.12.2022]]</f>
        <v>-758421.96967883979</v>
      </c>
      <c r="R36" s="32">
        <f>Taulukko5[[#This Row],[Tasaus 2025, €/asukas]]*Taulukko5[[#This Row],[Asukasluku 31.12.2022]]</f>
        <v>-507414.59002290113</v>
      </c>
      <c r="S36" s="32">
        <f>Taulukko5[[#This Row],[Tasaus 2026, €/asukas]]*Taulukko5[[#This Row],[Asukasluku 31.12.2022]]</f>
        <v>-248028.37592994265</v>
      </c>
      <c r="T36" s="32">
        <f>Taulukko5[[#This Row],[Tasaus 2027, €/asukas]]*Taulukko5[[#This Row],[Asukasluku 31.12.2022]]</f>
        <v>-86375.540478018913</v>
      </c>
      <c r="U36" s="64">
        <f t="shared" si="28"/>
        <v>4.1539029044853493</v>
      </c>
      <c r="V36" s="32">
        <f t="shared" si="29"/>
        <v>15.84146445070958</v>
      </c>
      <c r="W36" s="32">
        <f t="shared" si="30"/>
        <v>28.68137337985883</v>
      </c>
      <c r="X36" s="32">
        <f t="shared" si="31"/>
        <v>41.949889114318829</v>
      </c>
      <c r="Y36" s="99">
        <f t="shared" si="32"/>
        <v>50.218999322100487</v>
      </c>
      <c r="Z36" s="110">
        <v>21</v>
      </c>
      <c r="AA36" s="34">
        <f t="shared" si="39"/>
        <v>8.36</v>
      </c>
      <c r="AB36" s="33">
        <f t="shared" si="33"/>
        <v>-12.64</v>
      </c>
      <c r="AC36" s="32">
        <v>188.95567003423017</v>
      </c>
      <c r="AD36" s="15">
        <f t="shared" si="22"/>
        <v>-2.1983478472664256E-2</v>
      </c>
      <c r="AE36" s="15">
        <f t="shared" si="23"/>
        <v>-8.3836936186354336E-2</v>
      </c>
      <c r="AF36" s="15">
        <f t="shared" si="24"/>
        <v>-0.15178890040538645</v>
      </c>
      <c r="AG36" s="15">
        <f t="shared" si="25"/>
        <v>-0.2220091575273683</v>
      </c>
      <c r="AH36" s="111">
        <f t="shared" si="26"/>
        <v>-0.26577132780933799</v>
      </c>
    </row>
    <row r="37" spans="1:34" ht="15.75" x14ac:dyDescent="0.25">
      <c r="A37" s="25">
        <v>77</v>
      </c>
      <c r="B37" s="26" t="s">
        <v>27</v>
      </c>
      <c r="C37" s="25">
        <v>13</v>
      </c>
      <c r="D37" s="25">
        <v>25</v>
      </c>
      <c r="E37" s="31">
        <f>'Tasapainon muutos, pl. tasaus'!D27</f>
        <v>4601</v>
      </c>
      <c r="F37" s="64">
        <v>-29.682107115131608</v>
      </c>
      <c r="G37" s="32">
        <v>37.194551874902295</v>
      </c>
      <c r="H37" s="61">
        <f t="shared" si="34"/>
        <v>66.876658990033903</v>
      </c>
      <c r="I37" s="64">
        <f t="shared" si="35"/>
        <v>-62.722756085548554</v>
      </c>
      <c r="J37" s="32">
        <f t="shared" si="36"/>
        <v>-51.035194539324323</v>
      </c>
      <c r="K37" s="32">
        <f t="shared" si="37"/>
        <v>-38.19528561017507</v>
      </c>
      <c r="L37" s="32">
        <f t="shared" si="38"/>
        <v>-24.926769875715078</v>
      </c>
      <c r="M37" s="32">
        <f t="shared" si="27"/>
        <v>-11.295071209483435</v>
      </c>
      <c r="N37" s="61">
        <f t="shared" si="40"/>
        <v>25.89948066541886</v>
      </c>
      <c r="O37" s="87">
        <f t="shared" si="41"/>
        <v>55.581587780550464</v>
      </c>
      <c r="P37" s="32">
        <f>Taulukko5[[#This Row],[Tasaus 2023, €/asukas]]*Taulukko5[[#This Row],[Asukasluku 31.12.2022]]</f>
        <v>-288587.40074960887</v>
      </c>
      <c r="Q37" s="32">
        <f>Taulukko5[[#This Row],[Tasaus 2024, €/asukas]]*Taulukko5[[#This Row],[Asukasluku 31.12.2022]]</f>
        <v>-234812.93007543121</v>
      </c>
      <c r="R37" s="32">
        <f>Taulukko5[[#This Row],[Tasaus 2025, €/asukas]]*Taulukko5[[#This Row],[Asukasluku 31.12.2022]]</f>
        <v>-175736.50909241551</v>
      </c>
      <c r="S37" s="32">
        <f>Taulukko5[[#This Row],[Tasaus 2026, €/asukas]]*Taulukko5[[#This Row],[Asukasluku 31.12.2022]]</f>
        <v>-114688.06819816507</v>
      </c>
      <c r="T37" s="32">
        <f>Taulukko5[[#This Row],[Tasaus 2027, €/asukas]]*Taulukko5[[#This Row],[Asukasluku 31.12.2022]]</f>
        <v>-51968.622634833286</v>
      </c>
      <c r="U37" s="64">
        <f t="shared" si="28"/>
        <v>4.1539029044853493</v>
      </c>
      <c r="V37" s="32">
        <f t="shared" si="29"/>
        <v>15.84146445070958</v>
      </c>
      <c r="W37" s="32">
        <f t="shared" si="30"/>
        <v>28.681373379858833</v>
      </c>
      <c r="X37" s="32">
        <f t="shared" si="31"/>
        <v>41.949889114318822</v>
      </c>
      <c r="Y37" s="99">
        <f t="shared" si="32"/>
        <v>55.581587780550464</v>
      </c>
      <c r="Z37" s="110">
        <v>22</v>
      </c>
      <c r="AA37" s="34">
        <f t="shared" si="39"/>
        <v>9.36</v>
      </c>
      <c r="AB37" s="33">
        <f t="shared" si="33"/>
        <v>-12.64</v>
      </c>
      <c r="AC37" s="32">
        <v>142.60876480319456</v>
      </c>
      <c r="AD37" s="15">
        <f t="shared" si="22"/>
        <v>-2.9127963559728541E-2</v>
      </c>
      <c r="AE37" s="15">
        <f t="shared" si="23"/>
        <v>-0.1110833858814456</v>
      </c>
      <c r="AF37" s="15">
        <f t="shared" si="24"/>
        <v>-0.20111928898227402</v>
      </c>
      <c r="AG37" s="15">
        <f t="shared" si="25"/>
        <v>-0.29416066517518219</v>
      </c>
      <c r="AH37" s="111">
        <f t="shared" si="26"/>
        <v>-0.38974874971573548</v>
      </c>
    </row>
    <row r="38" spans="1:34" ht="15.75" x14ac:dyDescent="0.25">
      <c r="A38" s="25">
        <v>78</v>
      </c>
      <c r="B38" s="26" t="s">
        <v>28</v>
      </c>
      <c r="C38" s="25">
        <v>33</v>
      </c>
      <c r="D38" s="25">
        <v>24</v>
      </c>
      <c r="E38" s="31">
        <f>'Tasapainon muutos, pl. tasaus'!D28</f>
        <v>7832</v>
      </c>
      <c r="F38" s="64">
        <v>217.31741535963454</v>
      </c>
      <c r="G38" s="32">
        <v>321.48884741709151</v>
      </c>
      <c r="H38" s="61">
        <f t="shared" si="34"/>
        <v>104.17143205745697</v>
      </c>
      <c r="I38" s="64">
        <f t="shared" si="35"/>
        <v>-100.01752915297162</v>
      </c>
      <c r="J38" s="32">
        <f t="shared" si="36"/>
        <v>-88.329967606747388</v>
      </c>
      <c r="K38" s="32">
        <f t="shared" si="37"/>
        <v>-75.490058677598142</v>
      </c>
      <c r="L38" s="32">
        <f t="shared" si="38"/>
        <v>-62.221542943138139</v>
      </c>
      <c r="M38" s="32">
        <f t="shared" si="27"/>
        <v>-48.589844276906504</v>
      </c>
      <c r="N38" s="61">
        <f t="shared" si="40"/>
        <v>272.89900314018502</v>
      </c>
      <c r="O38" s="87">
        <f t="shared" si="41"/>
        <v>55.581587780550478</v>
      </c>
      <c r="P38" s="32">
        <f>Taulukko5[[#This Row],[Tasaus 2023, €/asukas]]*Taulukko5[[#This Row],[Asukasluku 31.12.2022]]</f>
        <v>-783337.28832607367</v>
      </c>
      <c r="Q38" s="32">
        <f>Taulukko5[[#This Row],[Tasaus 2024, €/asukas]]*Taulukko5[[#This Row],[Asukasluku 31.12.2022]]</f>
        <v>-691800.30629604554</v>
      </c>
      <c r="R38" s="32">
        <f>Taulukko5[[#This Row],[Tasaus 2025, €/asukas]]*Taulukko5[[#This Row],[Asukasluku 31.12.2022]]</f>
        <v>-591238.13956294861</v>
      </c>
      <c r="S38" s="32">
        <f>Taulukko5[[#This Row],[Tasaus 2026, €/asukas]]*Taulukko5[[#This Row],[Asukasluku 31.12.2022]]</f>
        <v>-487319.12433065788</v>
      </c>
      <c r="T38" s="32">
        <f>Taulukko5[[#This Row],[Tasaus 2027, €/asukas]]*Taulukko5[[#This Row],[Asukasluku 31.12.2022]]</f>
        <v>-380555.66037673171</v>
      </c>
      <c r="U38" s="64">
        <f t="shared" si="28"/>
        <v>4.1539029044853493</v>
      </c>
      <c r="V38" s="32">
        <f t="shared" si="29"/>
        <v>15.84146445070958</v>
      </c>
      <c r="W38" s="32">
        <f t="shared" si="30"/>
        <v>28.681373379858826</v>
      </c>
      <c r="X38" s="32">
        <f t="shared" si="31"/>
        <v>41.949889114318829</v>
      </c>
      <c r="Y38" s="99">
        <f t="shared" si="32"/>
        <v>55.581587780550464</v>
      </c>
      <c r="Z38" s="110">
        <v>21.75</v>
      </c>
      <c r="AA38" s="34">
        <f t="shared" si="39"/>
        <v>9.11</v>
      </c>
      <c r="AB38" s="33">
        <f t="shared" si="33"/>
        <v>-12.64</v>
      </c>
      <c r="AC38" s="32">
        <v>208.31836240145248</v>
      </c>
      <c r="AD38" s="15">
        <f t="shared" si="22"/>
        <v>-1.9940166851351873E-2</v>
      </c>
      <c r="AE38" s="15">
        <f t="shared" si="23"/>
        <v>-7.6044493956712894E-2</v>
      </c>
      <c r="AF38" s="15">
        <f t="shared" si="24"/>
        <v>-0.13768048600817365</v>
      </c>
      <c r="AG38" s="15">
        <f t="shared" si="25"/>
        <v>-0.20137393857521194</v>
      </c>
      <c r="AH38" s="111">
        <f t="shared" si="26"/>
        <v>-0.26681079449654377</v>
      </c>
    </row>
    <row r="39" spans="1:34" ht="15.75" x14ac:dyDescent="0.25">
      <c r="A39" s="25">
        <v>79</v>
      </c>
      <c r="B39" s="26" t="s">
        <v>29</v>
      </c>
      <c r="C39" s="25">
        <v>4</v>
      </c>
      <c r="D39" s="25">
        <v>24</v>
      </c>
      <c r="E39" s="31">
        <f>'Tasapainon muutos, pl. tasaus'!D29</f>
        <v>6753</v>
      </c>
      <c r="F39" s="64">
        <v>332.46386423953044</v>
      </c>
      <c r="G39" s="32">
        <v>473.31465636932023</v>
      </c>
      <c r="H39" s="61">
        <f t="shared" si="34"/>
        <v>140.8507921297898</v>
      </c>
      <c r="I39" s="64">
        <f t="shared" si="35"/>
        <v>-136.69688922530446</v>
      </c>
      <c r="J39" s="32">
        <f t="shared" si="36"/>
        <v>-125.00932767908022</v>
      </c>
      <c r="K39" s="32">
        <f t="shared" si="37"/>
        <v>-112.16941874993097</v>
      </c>
      <c r="L39" s="32">
        <f t="shared" si="38"/>
        <v>-98.900903015470973</v>
      </c>
      <c r="M39" s="32">
        <f t="shared" si="27"/>
        <v>-85.269204349239331</v>
      </c>
      <c r="N39" s="61">
        <f t="shared" si="40"/>
        <v>388.04545202008092</v>
      </c>
      <c r="O39" s="87">
        <f t="shared" si="41"/>
        <v>55.581587780550478</v>
      </c>
      <c r="P39" s="32">
        <f>Taulukko5[[#This Row],[Tasaus 2023, €/asukas]]*Taulukko5[[#This Row],[Asukasluku 31.12.2022]]</f>
        <v>-923114.09293848102</v>
      </c>
      <c r="Q39" s="32">
        <f>Taulukko5[[#This Row],[Tasaus 2024, €/asukas]]*Taulukko5[[#This Row],[Asukasluku 31.12.2022]]</f>
        <v>-844187.98981682875</v>
      </c>
      <c r="R39" s="32">
        <f>Taulukko5[[#This Row],[Tasaus 2025, €/asukas]]*Taulukko5[[#This Row],[Asukasluku 31.12.2022]]</f>
        <v>-757480.08481828379</v>
      </c>
      <c r="S39" s="32">
        <f>Taulukko5[[#This Row],[Tasaus 2026, €/asukas]]*Taulukko5[[#This Row],[Asukasluku 31.12.2022]]</f>
        <v>-667877.79806347552</v>
      </c>
      <c r="T39" s="32">
        <f>Taulukko5[[#This Row],[Tasaus 2027, €/asukas]]*Taulukko5[[#This Row],[Asukasluku 31.12.2022]]</f>
        <v>-575822.9369704132</v>
      </c>
      <c r="U39" s="64">
        <f t="shared" si="28"/>
        <v>4.1539029044853351</v>
      </c>
      <c r="V39" s="32">
        <f t="shared" si="29"/>
        <v>15.84146445070958</v>
      </c>
      <c r="W39" s="32">
        <f t="shared" si="30"/>
        <v>28.681373379858826</v>
      </c>
      <c r="X39" s="32">
        <f t="shared" si="31"/>
        <v>41.949889114318822</v>
      </c>
      <c r="Y39" s="99">
        <f t="shared" si="32"/>
        <v>55.581587780550464</v>
      </c>
      <c r="Z39" s="110">
        <v>21.5</v>
      </c>
      <c r="AA39" s="34">
        <f t="shared" si="39"/>
        <v>8.86</v>
      </c>
      <c r="AB39" s="33">
        <f t="shared" si="33"/>
        <v>-12.64</v>
      </c>
      <c r="AC39" s="32">
        <v>184.66968295184651</v>
      </c>
      <c r="AD39" s="15">
        <f t="shared" si="22"/>
        <v>-2.2493691644927365E-2</v>
      </c>
      <c r="AE39" s="15">
        <f t="shared" si="23"/>
        <v>-8.5782702376980394E-2</v>
      </c>
      <c r="AF39" s="15">
        <f t="shared" si="24"/>
        <v>-0.1553117594691362</v>
      </c>
      <c r="AG39" s="15">
        <f t="shared" si="25"/>
        <v>-0.22716175413187584</v>
      </c>
      <c r="AH39" s="111">
        <f t="shared" si="26"/>
        <v>-0.30097841124817237</v>
      </c>
    </row>
    <row r="40" spans="1:34" ht="15.75" x14ac:dyDescent="0.25">
      <c r="A40" s="25">
        <v>81</v>
      </c>
      <c r="B40" s="26" t="s">
        <v>30</v>
      </c>
      <c r="C40" s="25">
        <v>7</v>
      </c>
      <c r="D40" s="25">
        <v>25</v>
      </c>
      <c r="E40" s="31">
        <f>'Tasapainon muutos, pl. tasaus'!D30</f>
        <v>2574</v>
      </c>
      <c r="F40" s="64">
        <v>-426.33988533486416</v>
      </c>
      <c r="G40" s="32">
        <v>-476.33566525565186</v>
      </c>
      <c r="H40" s="61">
        <f t="shared" si="34"/>
        <v>-49.995779920787697</v>
      </c>
      <c r="I40" s="64">
        <f t="shared" si="35"/>
        <v>54.149682825273047</v>
      </c>
      <c r="J40" s="32">
        <f t="shared" si="36"/>
        <v>35.837244371497277</v>
      </c>
      <c r="K40" s="32">
        <f t="shared" si="37"/>
        <v>18.677153300646527</v>
      </c>
      <c r="L40" s="32">
        <f t="shared" si="38"/>
        <v>1.945669035106524</v>
      </c>
      <c r="M40" s="32">
        <f t="shared" si="27"/>
        <v>-4.4184122194495323</v>
      </c>
      <c r="N40" s="61">
        <f t="shared" si="40"/>
        <v>-480.75407747510138</v>
      </c>
      <c r="O40" s="87">
        <f t="shared" si="41"/>
        <v>-54.414192140237219</v>
      </c>
      <c r="P40" s="32">
        <f>Taulukko5[[#This Row],[Tasaus 2023, €/asukas]]*Taulukko5[[#This Row],[Asukasluku 31.12.2022]]</f>
        <v>139381.28359225282</v>
      </c>
      <c r="Q40" s="32">
        <f>Taulukko5[[#This Row],[Tasaus 2024, €/asukas]]*Taulukko5[[#This Row],[Asukasluku 31.12.2022]]</f>
        <v>92245.067012233994</v>
      </c>
      <c r="R40" s="32">
        <f>Taulukko5[[#This Row],[Tasaus 2025, €/asukas]]*Taulukko5[[#This Row],[Asukasluku 31.12.2022]]</f>
        <v>48074.992595864162</v>
      </c>
      <c r="S40" s="32">
        <f>Taulukko5[[#This Row],[Tasaus 2026, €/asukas]]*Taulukko5[[#This Row],[Asukasluku 31.12.2022]]</f>
        <v>5008.1520963641924</v>
      </c>
      <c r="T40" s="32">
        <f>Taulukko5[[#This Row],[Tasaus 2027, €/asukas]]*Taulukko5[[#This Row],[Asukasluku 31.12.2022]]</f>
        <v>-11372.993052863096</v>
      </c>
      <c r="U40" s="64">
        <f t="shared" si="28"/>
        <v>4.1539029044853493</v>
      </c>
      <c r="V40" s="32">
        <f t="shared" si="29"/>
        <v>-14.15853554929042</v>
      </c>
      <c r="W40" s="32">
        <f t="shared" si="30"/>
        <v>-31.31862662014117</v>
      </c>
      <c r="X40" s="32">
        <f t="shared" si="31"/>
        <v>-48.050110885681171</v>
      </c>
      <c r="Y40" s="99">
        <f t="shared" si="32"/>
        <v>-54.414192140237233</v>
      </c>
      <c r="Z40" s="110">
        <v>21.5</v>
      </c>
      <c r="AA40" s="34">
        <f t="shared" si="39"/>
        <v>8.86</v>
      </c>
      <c r="AB40" s="33">
        <f t="shared" si="33"/>
        <v>-12.64</v>
      </c>
      <c r="AC40" s="32">
        <v>143.39084310816051</v>
      </c>
      <c r="AD40" s="15">
        <f t="shared" si="22"/>
        <v>-2.8969094639830224E-2</v>
      </c>
      <c r="AE40" s="15">
        <f t="shared" si="23"/>
        <v>9.8740862682636973E-2</v>
      </c>
      <c r="AF40" s="15">
        <f t="shared" si="24"/>
        <v>0.21841441155707103</v>
      </c>
      <c r="AG40" s="15">
        <f t="shared" si="25"/>
        <v>0.33509887970626345</v>
      </c>
      <c r="AH40" s="111">
        <f t="shared" si="26"/>
        <v>0.3794816388602465</v>
      </c>
    </row>
    <row r="41" spans="1:34" ht="15.75" x14ac:dyDescent="0.25">
      <c r="A41" s="25">
        <v>82</v>
      </c>
      <c r="B41" s="26" t="s">
        <v>31</v>
      </c>
      <c r="C41" s="25">
        <v>5</v>
      </c>
      <c r="D41" s="25">
        <v>24</v>
      </c>
      <c r="E41" s="31">
        <f>'Tasapainon muutos, pl. tasaus'!D31</f>
        <v>9359</v>
      </c>
      <c r="F41" s="64">
        <v>62.849330121333054</v>
      </c>
      <c r="G41" s="32">
        <v>28.582966687789245</v>
      </c>
      <c r="H41" s="61">
        <f t="shared" si="34"/>
        <v>-34.266363433543809</v>
      </c>
      <c r="I41" s="64">
        <f t="shared" si="35"/>
        <v>38.420266338029158</v>
      </c>
      <c r="J41" s="32">
        <f t="shared" si="36"/>
        <v>20.107827884253389</v>
      </c>
      <c r="K41" s="32">
        <f t="shared" si="37"/>
        <v>2.9477368134026394</v>
      </c>
      <c r="L41" s="32">
        <f t="shared" si="38"/>
        <v>-3.0501108856811734</v>
      </c>
      <c r="M41" s="32">
        <f t="shared" si="27"/>
        <v>-4.4184122194495323</v>
      </c>
      <c r="N41" s="61">
        <f t="shared" si="40"/>
        <v>24.164554468339713</v>
      </c>
      <c r="O41" s="87">
        <f t="shared" si="41"/>
        <v>-38.684775652993338</v>
      </c>
      <c r="P41" s="32">
        <f>Taulukko5[[#This Row],[Tasaus 2023, €/asukas]]*Taulukko5[[#This Row],[Asukasluku 31.12.2022]]</f>
        <v>359575.2726576149</v>
      </c>
      <c r="Q41" s="32">
        <f>Taulukko5[[#This Row],[Tasaus 2024, €/asukas]]*Taulukko5[[#This Row],[Asukasluku 31.12.2022]]</f>
        <v>188189.16116872747</v>
      </c>
      <c r="R41" s="32">
        <f>Taulukko5[[#This Row],[Tasaus 2025, €/asukas]]*Taulukko5[[#This Row],[Asukasluku 31.12.2022]]</f>
        <v>27587.868836635302</v>
      </c>
      <c r="S41" s="32">
        <f>Taulukko5[[#This Row],[Tasaus 2026, €/asukas]]*Taulukko5[[#This Row],[Asukasluku 31.12.2022]]</f>
        <v>-28545.987779090101</v>
      </c>
      <c r="T41" s="32">
        <f>Taulukko5[[#This Row],[Tasaus 2027, €/asukas]]*Taulukko5[[#This Row],[Asukasluku 31.12.2022]]</f>
        <v>-41351.919961828171</v>
      </c>
      <c r="U41" s="64">
        <f t="shared" si="28"/>
        <v>4.1539029044853493</v>
      </c>
      <c r="V41" s="32">
        <f t="shared" si="29"/>
        <v>-14.15853554929042</v>
      </c>
      <c r="W41" s="32">
        <f t="shared" si="30"/>
        <v>-31.31862662014117</v>
      </c>
      <c r="X41" s="32">
        <f t="shared" si="31"/>
        <v>-37.31647431922498</v>
      </c>
      <c r="Y41" s="99">
        <f t="shared" si="32"/>
        <v>-38.684775652993338</v>
      </c>
      <c r="Z41" s="110">
        <v>20.75</v>
      </c>
      <c r="AA41" s="34">
        <f t="shared" si="39"/>
        <v>8.11</v>
      </c>
      <c r="AB41" s="33">
        <f t="shared" si="33"/>
        <v>-12.64</v>
      </c>
      <c r="AC41" s="32">
        <v>200.55282826173135</v>
      </c>
      <c r="AD41" s="15">
        <f t="shared" si="22"/>
        <v>-2.0712262900946483E-2</v>
      </c>
      <c r="AE41" s="15">
        <f t="shared" si="23"/>
        <v>7.0597536180406442E-2</v>
      </c>
      <c r="AF41" s="15">
        <f t="shared" si="24"/>
        <v>0.15616148070107899</v>
      </c>
      <c r="AG41" s="15">
        <f t="shared" si="25"/>
        <v>0.18606805320404227</v>
      </c>
      <c r="AH41" s="111">
        <f t="shared" si="26"/>
        <v>0.19289070110997286</v>
      </c>
    </row>
    <row r="42" spans="1:34" ht="15.75" x14ac:dyDescent="0.25">
      <c r="A42" s="25">
        <v>86</v>
      </c>
      <c r="B42" s="26" t="s">
        <v>32</v>
      </c>
      <c r="C42" s="25">
        <v>5</v>
      </c>
      <c r="D42" s="25">
        <v>24</v>
      </c>
      <c r="E42" s="31">
        <f>'Tasapainon muutos, pl. tasaus'!D32</f>
        <v>8031</v>
      </c>
      <c r="F42" s="64">
        <v>10.838776552009932</v>
      </c>
      <c r="G42" s="32">
        <v>70.462128201365289</v>
      </c>
      <c r="H42" s="61">
        <f t="shared" si="34"/>
        <v>59.623351649355357</v>
      </c>
      <c r="I42" s="64">
        <f t="shared" si="35"/>
        <v>-55.469448744870007</v>
      </c>
      <c r="J42" s="32">
        <f t="shared" si="36"/>
        <v>-43.781887198645776</v>
      </c>
      <c r="K42" s="32">
        <f t="shared" si="37"/>
        <v>-30.941978269496527</v>
      </c>
      <c r="L42" s="32">
        <f t="shared" si="38"/>
        <v>-17.673462535036531</v>
      </c>
      <c r="M42" s="32">
        <f t="shared" si="27"/>
        <v>-4.4184122194495323</v>
      </c>
      <c r="N42" s="61">
        <f t="shared" si="40"/>
        <v>66.043715981915753</v>
      </c>
      <c r="O42" s="87">
        <f t="shared" si="41"/>
        <v>55.204939429905821</v>
      </c>
      <c r="P42" s="32">
        <f>Taulukko5[[#This Row],[Tasaus 2023, €/asukas]]*Taulukko5[[#This Row],[Asukasluku 31.12.2022]]</f>
        <v>-445475.14287005103</v>
      </c>
      <c r="Q42" s="32">
        <f>Taulukko5[[#This Row],[Tasaus 2024, €/asukas]]*Taulukko5[[#This Row],[Asukasluku 31.12.2022]]</f>
        <v>-351612.33609232423</v>
      </c>
      <c r="R42" s="32">
        <f>Taulukko5[[#This Row],[Tasaus 2025, €/asukas]]*Taulukko5[[#This Row],[Asukasluku 31.12.2022]]</f>
        <v>-248495.02748232661</v>
      </c>
      <c r="S42" s="32">
        <f>Taulukko5[[#This Row],[Tasaus 2026, €/asukas]]*Taulukko5[[#This Row],[Asukasluku 31.12.2022]]</f>
        <v>-141935.57761887839</v>
      </c>
      <c r="T42" s="32">
        <f>Taulukko5[[#This Row],[Tasaus 2027, €/asukas]]*Taulukko5[[#This Row],[Asukasluku 31.12.2022]]</f>
        <v>-35484.268534399191</v>
      </c>
      <c r="U42" s="64">
        <f t="shared" si="28"/>
        <v>4.1539029044853493</v>
      </c>
      <c r="V42" s="32">
        <f t="shared" si="29"/>
        <v>15.84146445070958</v>
      </c>
      <c r="W42" s="32">
        <f t="shared" si="30"/>
        <v>28.68137337985883</v>
      </c>
      <c r="X42" s="32">
        <f t="shared" si="31"/>
        <v>41.949889114318822</v>
      </c>
      <c r="Y42" s="99">
        <f t="shared" si="32"/>
        <v>55.204939429905821</v>
      </c>
      <c r="Z42" s="110">
        <v>21.5</v>
      </c>
      <c r="AA42" s="34">
        <f t="shared" si="39"/>
        <v>8.86</v>
      </c>
      <c r="AB42" s="33">
        <f t="shared" si="33"/>
        <v>-12.64</v>
      </c>
      <c r="AC42" s="32">
        <v>190.91107689011179</v>
      </c>
      <c r="AD42" s="15">
        <f t="shared" si="22"/>
        <v>-2.1758312677039329E-2</v>
      </c>
      <c r="AE42" s="15">
        <f t="shared" si="23"/>
        <v>-8.2978236301227873E-2</v>
      </c>
      <c r="AF42" s="15">
        <f t="shared" si="24"/>
        <v>-0.15023420247305921</v>
      </c>
      <c r="AG42" s="15">
        <f t="shared" si="25"/>
        <v>-0.21973522855598962</v>
      </c>
      <c r="AH42" s="111">
        <f t="shared" si="26"/>
        <v>-0.28916572222617404</v>
      </c>
    </row>
    <row r="43" spans="1:34" ht="15.75" x14ac:dyDescent="0.25">
      <c r="A43" s="25">
        <v>90</v>
      </c>
      <c r="B43" s="26" t="s">
        <v>33</v>
      </c>
      <c r="C43" s="25">
        <v>12</v>
      </c>
      <c r="D43" s="25">
        <v>25</v>
      </c>
      <c r="E43" s="31">
        <f>'Tasapainon muutos, pl. tasaus'!D33</f>
        <v>3061</v>
      </c>
      <c r="F43" s="64">
        <v>-133.11789835708709</v>
      </c>
      <c r="G43" s="32">
        <v>220.41637561292129</v>
      </c>
      <c r="H43" s="61">
        <f t="shared" si="34"/>
        <v>353.53427397000837</v>
      </c>
      <c r="I43" s="64">
        <f t="shared" si="35"/>
        <v>-349.38037106552304</v>
      </c>
      <c r="J43" s="32">
        <f t="shared" si="36"/>
        <v>-337.69280951929881</v>
      </c>
      <c r="K43" s="32">
        <f t="shared" si="37"/>
        <v>-324.85290059014955</v>
      </c>
      <c r="L43" s="32">
        <f t="shared" si="38"/>
        <v>-311.58438485568956</v>
      </c>
      <c r="M43" s="32">
        <f t="shared" si="27"/>
        <v>-297.95268618945789</v>
      </c>
      <c r="N43" s="61">
        <f t="shared" si="40"/>
        <v>-77.536310576536607</v>
      </c>
      <c r="O43" s="87">
        <f t="shared" si="41"/>
        <v>55.581587780550478</v>
      </c>
      <c r="P43" s="32">
        <f>Taulukko5[[#This Row],[Tasaus 2023, €/asukas]]*Taulukko5[[#This Row],[Asukasluku 31.12.2022]]</f>
        <v>-1069453.315831566</v>
      </c>
      <c r="Q43" s="32">
        <f>Taulukko5[[#This Row],[Tasaus 2024, €/asukas]]*Taulukko5[[#This Row],[Asukasluku 31.12.2022]]</f>
        <v>-1033677.6899385736</v>
      </c>
      <c r="R43" s="32">
        <f>Taulukko5[[#This Row],[Tasaus 2025, €/asukas]]*Taulukko5[[#This Row],[Asukasluku 31.12.2022]]</f>
        <v>-994374.72870644776</v>
      </c>
      <c r="S43" s="32">
        <f>Taulukko5[[#This Row],[Tasaus 2026, €/asukas]]*Taulukko5[[#This Row],[Asukasluku 31.12.2022]]</f>
        <v>-953759.80204326578</v>
      </c>
      <c r="T43" s="32">
        <f>Taulukko5[[#This Row],[Tasaus 2027, €/asukas]]*Taulukko5[[#This Row],[Asukasluku 31.12.2022]]</f>
        <v>-912033.17242593062</v>
      </c>
      <c r="U43" s="64">
        <f t="shared" si="28"/>
        <v>4.1539029044853351</v>
      </c>
      <c r="V43" s="32">
        <f t="shared" si="29"/>
        <v>15.841464450709566</v>
      </c>
      <c r="W43" s="32">
        <f t="shared" si="30"/>
        <v>28.681373379858826</v>
      </c>
      <c r="X43" s="32">
        <f t="shared" si="31"/>
        <v>41.949889114318808</v>
      </c>
      <c r="Y43" s="99">
        <f t="shared" si="32"/>
        <v>55.581587780550478</v>
      </c>
      <c r="Z43" s="110">
        <v>21.5</v>
      </c>
      <c r="AA43" s="34">
        <f t="shared" si="39"/>
        <v>8.86</v>
      </c>
      <c r="AB43" s="33">
        <f t="shared" si="33"/>
        <v>-12.64</v>
      </c>
      <c r="AC43" s="32">
        <v>144.18784469333355</v>
      </c>
      <c r="AD43" s="15">
        <f t="shared" si="22"/>
        <v>-2.8808967311496188E-2</v>
      </c>
      <c r="AE43" s="15">
        <f t="shared" si="23"/>
        <v>-0.10986685101231691</v>
      </c>
      <c r="AF43" s="15">
        <f t="shared" si="24"/>
        <v>-0.19891672173101632</v>
      </c>
      <c r="AG43" s="15">
        <f t="shared" si="25"/>
        <v>-0.29093915096338452</v>
      </c>
      <c r="AH43" s="111">
        <f t="shared" si="26"/>
        <v>-0.38548039814843188</v>
      </c>
    </row>
    <row r="44" spans="1:34" ht="15.75" x14ac:dyDescent="0.25">
      <c r="A44" s="25">
        <v>91</v>
      </c>
      <c r="B44" s="26" t="s">
        <v>34</v>
      </c>
      <c r="C44" s="25">
        <v>31</v>
      </c>
      <c r="D44" s="25">
        <v>20</v>
      </c>
      <c r="E44" s="31">
        <f>'Tasapainon muutos, pl. tasaus'!D34</f>
        <v>664028</v>
      </c>
      <c r="F44" s="64">
        <v>367.86298195439701</v>
      </c>
      <c r="G44" s="32">
        <v>447.03222075233668</v>
      </c>
      <c r="H44" s="61">
        <f t="shared" si="34"/>
        <v>79.16923879793967</v>
      </c>
      <c r="I44" s="64">
        <f t="shared" si="35"/>
        <v>-75.015335893454321</v>
      </c>
      <c r="J44" s="32">
        <f t="shared" si="36"/>
        <v>-63.32777434723009</v>
      </c>
      <c r="K44" s="32">
        <f t="shared" si="37"/>
        <v>-50.487865418080837</v>
      </c>
      <c r="L44" s="32">
        <f t="shared" si="38"/>
        <v>-37.219349683620841</v>
      </c>
      <c r="M44" s="32">
        <f t="shared" si="27"/>
        <v>-23.587651017389202</v>
      </c>
      <c r="N44" s="61">
        <f t="shared" si="40"/>
        <v>423.44456973494749</v>
      </c>
      <c r="O44" s="87">
        <f t="shared" si="41"/>
        <v>55.581587780550478</v>
      </c>
      <c r="P44" s="32">
        <f>Taulukko5[[#This Row],[Tasaus 2023, €/asukas]]*Taulukko5[[#This Row],[Asukasluku 31.12.2022]]</f>
        <v>-49812283.462658688</v>
      </c>
      <c r="Q44" s="32">
        <f>Taulukko5[[#This Row],[Tasaus 2024, €/asukas]]*Taulukko5[[#This Row],[Asukasluku 31.12.2022]]</f>
        <v>-42051415.344242506</v>
      </c>
      <c r="R44" s="32">
        <f>Taulukko5[[#This Row],[Tasaus 2025, €/asukas]]*Taulukko5[[#This Row],[Asukasluku 31.12.2022]]</f>
        <v>-33525356.29783738</v>
      </c>
      <c r="S44" s="32">
        <f>Taulukko5[[#This Row],[Tasaus 2026, €/asukas]]*Taulukko5[[#This Row],[Asukasluku 31.12.2022]]</f>
        <v>-24714690.331715379</v>
      </c>
      <c r="T44" s="32">
        <f>Taulukko5[[#This Row],[Tasaus 2027, €/asukas]]*Taulukko5[[#This Row],[Asukasluku 31.12.2022]]</f>
        <v>-15662860.729774917</v>
      </c>
      <c r="U44" s="64">
        <f t="shared" si="28"/>
        <v>4.1539029044853493</v>
      </c>
      <c r="V44" s="32">
        <f t="shared" si="29"/>
        <v>15.84146445070958</v>
      </c>
      <c r="W44" s="32">
        <f t="shared" si="30"/>
        <v>28.681373379858833</v>
      </c>
      <c r="X44" s="32">
        <f t="shared" si="31"/>
        <v>41.949889114318829</v>
      </c>
      <c r="Y44" s="99">
        <f t="shared" si="32"/>
        <v>55.581587780550464</v>
      </c>
      <c r="Z44" s="110">
        <v>18</v>
      </c>
      <c r="AA44" s="34">
        <f t="shared" si="39"/>
        <v>5.3599999999999994</v>
      </c>
      <c r="AB44" s="33">
        <f t="shared" si="33"/>
        <v>-12.64</v>
      </c>
      <c r="AC44" s="32">
        <v>257.85387428010665</v>
      </c>
      <c r="AD44" s="15">
        <f t="shared" si="22"/>
        <v>-1.6109522946213189E-2</v>
      </c>
      <c r="AE44" s="15">
        <f t="shared" si="23"/>
        <v>-6.1435820946793292E-2</v>
      </c>
      <c r="AF44" s="15">
        <f t="shared" si="24"/>
        <v>-0.11123111281509099</v>
      </c>
      <c r="AG44" s="15">
        <f t="shared" si="25"/>
        <v>-0.16268861281001606</v>
      </c>
      <c r="AH44" s="111">
        <f t="shared" si="26"/>
        <v>-0.21555459632214868</v>
      </c>
    </row>
    <row r="45" spans="1:34" ht="15.75" x14ac:dyDescent="0.25">
      <c r="A45" s="25">
        <v>92</v>
      </c>
      <c r="B45" s="26" t="s">
        <v>35</v>
      </c>
      <c r="C45" s="25">
        <v>32</v>
      </c>
      <c r="D45" s="25">
        <v>20</v>
      </c>
      <c r="E45" s="31">
        <f>'Tasapainon muutos, pl. tasaus'!D35</f>
        <v>242819</v>
      </c>
      <c r="F45" s="64">
        <v>68.256793813025908</v>
      </c>
      <c r="G45" s="32">
        <v>79.47011785121785</v>
      </c>
      <c r="H45" s="61">
        <f t="shared" si="34"/>
        <v>11.213324038191942</v>
      </c>
      <c r="I45" s="64">
        <f t="shared" si="35"/>
        <v>-7.0594211337065929</v>
      </c>
      <c r="J45" s="32">
        <f t="shared" si="36"/>
        <v>0.84146445070957954</v>
      </c>
      <c r="K45" s="32">
        <f t="shared" si="37"/>
        <v>-1.3186266201411698</v>
      </c>
      <c r="L45" s="32">
        <f t="shared" si="38"/>
        <v>-3.0501108856811734</v>
      </c>
      <c r="M45" s="32">
        <f t="shared" si="27"/>
        <v>-4.4184122194495323</v>
      </c>
      <c r="N45" s="61">
        <f t="shared" si="40"/>
        <v>75.051705631768314</v>
      </c>
      <c r="O45" s="87">
        <f t="shared" si="41"/>
        <v>6.7949118187424062</v>
      </c>
      <c r="P45" s="32">
        <f>Taulukko5[[#This Row],[Tasaus 2023, €/asukas]]*Taulukko5[[#This Row],[Asukasluku 31.12.2022]]</f>
        <v>-1714161.5802655013</v>
      </c>
      <c r="Q45" s="32">
        <f>Taulukko5[[#This Row],[Tasaus 2024, €/asukas]]*Taulukko5[[#This Row],[Asukasluku 31.12.2022]]</f>
        <v>204323.55645684939</v>
      </c>
      <c r="R45" s="32">
        <f>Taulukko5[[#This Row],[Tasaus 2025, €/asukas]]*Taulukko5[[#This Row],[Asukasluku 31.12.2022]]</f>
        <v>-320187.59727605869</v>
      </c>
      <c r="S45" s="32">
        <f>Taulukko5[[#This Row],[Tasaus 2026, €/asukas]]*Taulukko5[[#This Row],[Asukasluku 31.12.2022]]</f>
        <v>-740624.87515021686</v>
      </c>
      <c r="T45" s="32">
        <f>Taulukko5[[#This Row],[Tasaus 2027, €/asukas]]*Taulukko5[[#This Row],[Asukasluku 31.12.2022]]</f>
        <v>-1072874.436714516</v>
      </c>
      <c r="U45" s="64">
        <f t="shared" si="28"/>
        <v>4.1539029044853493</v>
      </c>
      <c r="V45" s="32">
        <f t="shared" si="29"/>
        <v>12.054788488901522</v>
      </c>
      <c r="W45" s="32">
        <f t="shared" si="30"/>
        <v>9.8946974180507716</v>
      </c>
      <c r="X45" s="32">
        <f t="shared" si="31"/>
        <v>8.1632131525107692</v>
      </c>
      <c r="Y45" s="99">
        <f t="shared" si="32"/>
        <v>6.7949118187424098</v>
      </c>
      <c r="Z45" s="110">
        <v>19</v>
      </c>
      <c r="AA45" s="34">
        <f t="shared" si="39"/>
        <v>6.3599999999999994</v>
      </c>
      <c r="AB45" s="33">
        <f t="shared" si="33"/>
        <v>-12.64</v>
      </c>
      <c r="AC45" s="32">
        <v>214.2188473898818</v>
      </c>
      <c r="AD45" s="15">
        <f t="shared" si="22"/>
        <v>-1.939093107398332E-2</v>
      </c>
      <c r="AE45" s="15">
        <f t="shared" si="23"/>
        <v>-5.627323942678867E-2</v>
      </c>
      <c r="AF45" s="15">
        <f t="shared" si="24"/>
        <v>-4.6189667896225119E-2</v>
      </c>
      <c r="AG45" s="15">
        <f t="shared" si="25"/>
        <v>-3.8106885794477213E-2</v>
      </c>
      <c r="AH45" s="111">
        <f t="shared" si="26"/>
        <v>-3.1719486410901832E-2</v>
      </c>
    </row>
    <row r="46" spans="1:34" ht="15.75" x14ac:dyDescent="0.25">
      <c r="A46" s="25">
        <v>97</v>
      </c>
      <c r="B46" s="26" t="s">
        <v>36</v>
      </c>
      <c r="C46" s="25">
        <v>10</v>
      </c>
      <c r="D46" s="25">
        <v>25</v>
      </c>
      <c r="E46" s="31">
        <f>'Tasapainon muutos, pl. tasaus'!D36</f>
        <v>2091</v>
      </c>
      <c r="F46" s="64">
        <v>90.672704855834382</v>
      </c>
      <c r="G46" s="32">
        <v>1.0376799416878415</v>
      </c>
      <c r="H46" s="61">
        <f t="shared" si="34"/>
        <v>-89.635024914146541</v>
      </c>
      <c r="I46" s="64">
        <f t="shared" si="35"/>
        <v>93.78892781863189</v>
      </c>
      <c r="J46" s="32">
        <f t="shared" si="36"/>
        <v>75.476489364856121</v>
      </c>
      <c r="K46" s="32">
        <f t="shared" si="37"/>
        <v>58.316398294005374</v>
      </c>
      <c r="L46" s="32">
        <f t="shared" si="38"/>
        <v>41.58491402846537</v>
      </c>
      <c r="M46" s="32">
        <f t="shared" si="27"/>
        <v>25.216612694697009</v>
      </c>
      <c r="N46" s="61">
        <f t="shared" si="40"/>
        <v>26.25429263638485</v>
      </c>
      <c r="O46" s="87">
        <f t="shared" si="41"/>
        <v>-64.418412219449536</v>
      </c>
      <c r="P46" s="32">
        <f>Taulukko5[[#This Row],[Tasaus 2023, €/asukas]]*Taulukko5[[#This Row],[Asukasluku 31.12.2022]]</f>
        <v>196112.64806875927</v>
      </c>
      <c r="Q46" s="32">
        <f>Taulukko5[[#This Row],[Tasaus 2024, €/asukas]]*Taulukko5[[#This Row],[Asukasluku 31.12.2022]]</f>
        <v>157821.33926191414</v>
      </c>
      <c r="R46" s="32">
        <f>Taulukko5[[#This Row],[Tasaus 2025, €/asukas]]*Taulukko5[[#This Row],[Asukasluku 31.12.2022]]</f>
        <v>121939.58883276524</v>
      </c>
      <c r="S46" s="32">
        <f>Taulukko5[[#This Row],[Tasaus 2026, €/asukas]]*Taulukko5[[#This Row],[Asukasluku 31.12.2022]]</f>
        <v>86954.055233521081</v>
      </c>
      <c r="T46" s="32">
        <f>Taulukko5[[#This Row],[Tasaus 2027, €/asukas]]*Taulukko5[[#This Row],[Asukasluku 31.12.2022]]</f>
        <v>52727.937144611446</v>
      </c>
      <c r="U46" s="64">
        <f t="shared" si="28"/>
        <v>4.1539029044853493</v>
      </c>
      <c r="V46" s="32">
        <f t="shared" si="29"/>
        <v>-14.15853554929042</v>
      </c>
      <c r="W46" s="32">
        <f t="shared" si="30"/>
        <v>-31.318626620141167</v>
      </c>
      <c r="X46" s="32">
        <f t="shared" si="31"/>
        <v>-48.050110885681171</v>
      </c>
      <c r="Y46" s="99">
        <f t="shared" si="32"/>
        <v>-64.418412219449536</v>
      </c>
      <c r="Z46" s="110">
        <v>20</v>
      </c>
      <c r="AA46" s="34">
        <f t="shared" si="39"/>
        <v>7.3599999999999994</v>
      </c>
      <c r="AB46" s="33">
        <f t="shared" si="33"/>
        <v>-12.64</v>
      </c>
      <c r="AC46" s="32">
        <v>156.67949451036711</v>
      </c>
      <c r="AD46" s="15">
        <f t="shared" si="22"/>
        <v>-2.6512103051305771E-2</v>
      </c>
      <c r="AE46" s="15">
        <f t="shared" si="23"/>
        <v>9.0366231991855089E-2</v>
      </c>
      <c r="AF46" s="15">
        <f t="shared" si="24"/>
        <v>0.19988976041832257</v>
      </c>
      <c r="AG46" s="15">
        <f t="shared" si="25"/>
        <v>0.30667772471337534</v>
      </c>
      <c r="AH46" s="111">
        <f t="shared" si="26"/>
        <v>0.41114768987965505</v>
      </c>
    </row>
    <row r="47" spans="1:34" ht="15.75" x14ac:dyDescent="0.25">
      <c r="A47" s="25">
        <v>98</v>
      </c>
      <c r="B47" s="26" t="s">
        <v>37</v>
      </c>
      <c r="C47" s="25">
        <v>7</v>
      </c>
      <c r="D47" s="25">
        <v>22</v>
      </c>
      <c r="E47" s="31">
        <f>'Tasapainon muutos, pl. tasaus'!D37</f>
        <v>22943</v>
      </c>
      <c r="F47" s="64">
        <v>283.6617907167107</v>
      </c>
      <c r="G47" s="32">
        <v>146.57917812083943</v>
      </c>
      <c r="H47" s="61">
        <f t="shared" si="34"/>
        <v>-137.08261259587127</v>
      </c>
      <c r="I47" s="64">
        <f t="shared" si="35"/>
        <v>141.23651550035663</v>
      </c>
      <c r="J47" s="32">
        <f t="shared" si="36"/>
        <v>122.92407704658085</v>
      </c>
      <c r="K47" s="32">
        <f t="shared" si="37"/>
        <v>105.76398597573009</v>
      </c>
      <c r="L47" s="32">
        <f t="shared" si="38"/>
        <v>89.03250171019009</v>
      </c>
      <c r="M47" s="32">
        <f t="shared" si="27"/>
        <v>72.664200376421732</v>
      </c>
      <c r="N47" s="61">
        <f t="shared" si="40"/>
        <v>219.24337849726118</v>
      </c>
      <c r="O47" s="87">
        <f t="shared" si="41"/>
        <v>-64.418412219449522</v>
      </c>
      <c r="P47" s="32">
        <f>Taulukko5[[#This Row],[Tasaus 2023, €/asukas]]*Taulukko5[[#This Row],[Asukasluku 31.12.2022]]</f>
        <v>3240389.3751246822</v>
      </c>
      <c r="Q47" s="32">
        <f>Taulukko5[[#This Row],[Tasaus 2024, €/asukas]]*Taulukko5[[#This Row],[Asukasluku 31.12.2022]]</f>
        <v>2820247.0996797043</v>
      </c>
      <c r="R47" s="32">
        <f>Taulukko5[[#This Row],[Tasaus 2025, €/asukas]]*Taulukko5[[#This Row],[Asukasluku 31.12.2022]]</f>
        <v>2426543.1302411756</v>
      </c>
      <c r="S47" s="32">
        <f>Taulukko5[[#This Row],[Tasaus 2026, €/asukas]]*Taulukko5[[#This Row],[Asukasluku 31.12.2022]]</f>
        <v>2042672.6867368913</v>
      </c>
      <c r="T47" s="32">
        <f>Taulukko5[[#This Row],[Tasaus 2027, €/asukas]]*Taulukko5[[#This Row],[Asukasluku 31.12.2022]]</f>
        <v>1667134.7492362438</v>
      </c>
      <c r="U47" s="64">
        <f t="shared" si="28"/>
        <v>4.1539029044853635</v>
      </c>
      <c r="V47" s="32">
        <f t="shared" si="29"/>
        <v>-14.15853554929042</v>
      </c>
      <c r="W47" s="32">
        <f t="shared" si="30"/>
        <v>-31.318626620141174</v>
      </c>
      <c r="X47" s="32">
        <f t="shared" si="31"/>
        <v>-48.050110885681178</v>
      </c>
      <c r="Y47" s="99">
        <f t="shared" si="32"/>
        <v>-64.418412219449536</v>
      </c>
      <c r="Z47" s="110">
        <v>21</v>
      </c>
      <c r="AA47" s="34">
        <f t="shared" si="39"/>
        <v>8.36</v>
      </c>
      <c r="AB47" s="33">
        <f t="shared" si="33"/>
        <v>-12.64</v>
      </c>
      <c r="AC47" s="32">
        <v>195.40661942475757</v>
      </c>
      <c r="AD47" s="15">
        <f t="shared" si="22"/>
        <v>-2.1257738948218422E-2</v>
      </c>
      <c r="AE47" s="15">
        <f t="shared" si="23"/>
        <v>7.2456785706495705E-2</v>
      </c>
      <c r="AF47" s="15">
        <f t="shared" si="24"/>
        <v>0.16027413355974152</v>
      </c>
      <c r="AG47" s="15">
        <f t="shared" si="25"/>
        <v>0.2458980715552635</v>
      </c>
      <c r="AH47" s="111">
        <f t="shared" si="26"/>
        <v>0.32966340858403836</v>
      </c>
    </row>
    <row r="48" spans="1:34" ht="15.75" x14ac:dyDescent="0.25">
      <c r="A48" s="25">
        <v>102</v>
      </c>
      <c r="B48" s="26" t="s">
        <v>38</v>
      </c>
      <c r="C48" s="25">
        <v>4</v>
      </c>
      <c r="D48" s="25">
        <v>23</v>
      </c>
      <c r="E48" s="31">
        <f>'Tasapainon muutos, pl. tasaus'!D38</f>
        <v>9745</v>
      </c>
      <c r="F48" s="64">
        <v>-62.351980385104774</v>
      </c>
      <c r="G48" s="32">
        <v>-75.868281385187856</v>
      </c>
      <c r="H48" s="61">
        <f t="shared" si="34"/>
        <v>-13.516301000083082</v>
      </c>
      <c r="I48" s="64">
        <f t="shared" si="35"/>
        <v>17.670203904568432</v>
      </c>
      <c r="J48" s="32">
        <f t="shared" si="36"/>
        <v>0.84146445070957954</v>
      </c>
      <c r="K48" s="32">
        <f t="shared" si="37"/>
        <v>-1.3186266201411698</v>
      </c>
      <c r="L48" s="32">
        <f t="shared" si="38"/>
        <v>-3.0501108856811734</v>
      </c>
      <c r="M48" s="32">
        <f t="shared" si="27"/>
        <v>-4.4184122194495323</v>
      </c>
      <c r="N48" s="61">
        <f t="shared" si="40"/>
        <v>-80.286693604637392</v>
      </c>
      <c r="O48" s="87">
        <f t="shared" si="41"/>
        <v>-17.934713219532618</v>
      </c>
      <c r="P48" s="32">
        <f>Taulukko5[[#This Row],[Tasaus 2023, €/asukas]]*Taulukko5[[#This Row],[Asukasluku 31.12.2022]]</f>
        <v>172196.13705001937</v>
      </c>
      <c r="Q48" s="32">
        <f>Taulukko5[[#This Row],[Tasaus 2024, €/asukas]]*Taulukko5[[#This Row],[Asukasluku 31.12.2022]]</f>
        <v>8200.071072164852</v>
      </c>
      <c r="R48" s="32">
        <f>Taulukko5[[#This Row],[Tasaus 2025, €/asukas]]*Taulukko5[[#This Row],[Asukasluku 31.12.2022]]</f>
        <v>-12850.0164132757</v>
      </c>
      <c r="S48" s="32">
        <f>Taulukko5[[#This Row],[Tasaus 2026, €/asukas]]*Taulukko5[[#This Row],[Asukasluku 31.12.2022]]</f>
        <v>-29723.330580963036</v>
      </c>
      <c r="T48" s="32">
        <f>Taulukko5[[#This Row],[Tasaus 2027, €/asukas]]*Taulukko5[[#This Row],[Asukasluku 31.12.2022]]</f>
        <v>-43057.427078535693</v>
      </c>
      <c r="U48" s="64">
        <f t="shared" si="28"/>
        <v>4.1539029044853493</v>
      </c>
      <c r="V48" s="32">
        <f t="shared" si="29"/>
        <v>-12.674836549373502</v>
      </c>
      <c r="W48" s="32">
        <f t="shared" si="30"/>
        <v>-14.834927620224253</v>
      </c>
      <c r="X48" s="32">
        <f t="shared" si="31"/>
        <v>-16.566411885764257</v>
      </c>
      <c r="Y48" s="99">
        <f t="shared" si="32"/>
        <v>-17.934713219532615</v>
      </c>
      <c r="Z48" s="110">
        <v>21</v>
      </c>
      <c r="AA48" s="34">
        <f t="shared" si="39"/>
        <v>8.36</v>
      </c>
      <c r="AB48" s="33">
        <f t="shared" si="33"/>
        <v>-12.64</v>
      </c>
      <c r="AC48" s="32">
        <v>163.70295570877784</v>
      </c>
      <c r="AD48" s="15">
        <f t="shared" si="22"/>
        <v>-2.5374635946555577E-2</v>
      </c>
      <c r="AE48" s="15">
        <f t="shared" si="23"/>
        <v>7.7425825908248216E-2</v>
      </c>
      <c r="AF48" s="15">
        <f t="shared" si="24"/>
        <v>9.0621012650590749E-2</v>
      </c>
      <c r="AG48" s="15">
        <f t="shared" si="25"/>
        <v>0.10119800106257922</v>
      </c>
      <c r="AH48" s="111">
        <f t="shared" si="26"/>
        <v>0.10955644106657353</v>
      </c>
    </row>
    <row r="49" spans="1:34" ht="15.75" x14ac:dyDescent="0.25">
      <c r="A49" s="25">
        <v>103</v>
      </c>
      <c r="B49" s="26" t="s">
        <v>39</v>
      </c>
      <c r="C49" s="25">
        <v>5</v>
      </c>
      <c r="D49" s="25">
        <v>25</v>
      </c>
      <c r="E49" s="31">
        <f>'Tasapainon muutos, pl. tasaus'!D39</f>
        <v>2161</v>
      </c>
      <c r="F49" s="64">
        <v>-69.727535585387983</v>
      </c>
      <c r="G49" s="32">
        <v>-103.73582708225351</v>
      </c>
      <c r="H49" s="61">
        <f t="shared" si="34"/>
        <v>-34.008291496865525</v>
      </c>
      <c r="I49" s="64">
        <f t="shared" si="35"/>
        <v>38.162194401350874</v>
      </c>
      <c r="J49" s="32">
        <f t="shared" si="36"/>
        <v>19.849755947575105</v>
      </c>
      <c r="K49" s="32">
        <f t="shared" si="37"/>
        <v>2.6896648767243549</v>
      </c>
      <c r="L49" s="32">
        <f t="shared" si="38"/>
        <v>-3.0501108856811734</v>
      </c>
      <c r="M49" s="32">
        <f t="shared" si="27"/>
        <v>-4.4184122194495323</v>
      </c>
      <c r="N49" s="61">
        <f t="shared" si="40"/>
        <v>-108.15423930170304</v>
      </c>
      <c r="O49" s="87">
        <f t="shared" si="41"/>
        <v>-38.42670371631506</v>
      </c>
      <c r="P49" s="32">
        <f>Taulukko5[[#This Row],[Tasaus 2023, €/asukas]]*Taulukko5[[#This Row],[Asukasluku 31.12.2022]]</f>
        <v>82468.502101319245</v>
      </c>
      <c r="Q49" s="32">
        <f>Taulukko5[[#This Row],[Tasaus 2024, €/asukas]]*Taulukko5[[#This Row],[Asukasluku 31.12.2022]]</f>
        <v>42895.322602709799</v>
      </c>
      <c r="R49" s="32">
        <f>Taulukko5[[#This Row],[Tasaus 2025, €/asukas]]*Taulukko5[[#This Row],[Asukasluku 31.12.2022]]</f>
        <v>5812.3657986013313</v>
      </c>
      <c r="S49" s="32">
        <f>Taulukko5[[#This Row],[Tasaus 2026, €/asukas]]*Taulukko5[[#This Row],[Asukasluku 31.12.2022]]</f>
        <v>-6591.2896239570155</v>
      </c>
      <c r="T49" s="32">
        <f>Taulukko5[[#This Row],[Tasaus 2027, €/asukas]]*Taulukko5[[#This Row],[Asukasluku 31.12.2022]]</f>
        <v>-9548.1888062304388</v>
      </c>
      <c r="U49" s="64">
        <f t="shared" si="28"/>
        <v>4.1539029044853493</v>
      </c>
      <c r="V49" s="32">
        <f t="shared" si="29"/>
        <v>-14.15853554929042</v>
      </c>
      <c r="W49" s="32">
        <f t="shared" si="30"/>
        <v>-31.31862662014117</v>
      </c>
      <c r="X49" s="32">
        <f t="shared" si="31"/>
        <v>-37.058402382546696</v>
      </c>
      <c r="Y49" s="99">
        <f t="shared" si="32"/>
        <v>-38.42670371631506</v>
      </c>
      <c r="Z49" s="110">
        <v>22</v>
      </c>
      <c r="AA49" s="34">
        <f t="shared" si="39"/>
        <v>9.36</v>
      </c>
      <c r="AB49" s="33">
        <f t="shared" si="33"/>
        <v>-12.64</v>
      </c>
      <c r="AC49" s="32">
        <v>153.20791901938682</v>
      </c>
      <c r="AD49" s="15">
        <f t="shared" si="22"/>
        <v>-2.7112847241007935E-2</v>
      </c>
      <c r="AE49" s="15">
        <f t="shared" si="23"/>
        <v>9.2413862415942141E-2</v>
      </c>
      <c r="AF49" s="15">
        <f t="shared" si="24"/>
        <v>0.20441911110468208</v>
      </c>
      <c r="AG49" s="15">
        <f t="shared" si="25"/>
        <v>0.24188307379762369</v>
      </c>
      <c r="AH49" s="111">
        <f t="shared" si="26"/>
        <v>0.25081408299431684</v>
      </c>
    </row>
    <row r="50" spans="1:34" ht="15.75" x14ac:dyDescent="0.25">
      <c r="A50" s="25">
        <v>105</v>
      </c>
      <c r="B50" s="26" t="s">
        <v>40</v>
      </c>
      <c r="C50" s="25">
        <v>18</v>
      </c>
      <c r="D50" s="25">
        <v>25</v>
      </c>
      <c r="E50" s="31">
        <f>'Tasapainon muutos, pl. tasaus'!D40</f>
        <v>2094</v>
      </c>
      <c r="F50" s="64">
        <v>502.95467165486804</v>
      </c>
      <c r="G50" s="32">
        <v>317.93531268216498</v>
      </c>
      <c r="H50" s="61">
        <f t="shared" si="34"/>
        <v>-185.01935897270306</v>
      </c>
      <c r="I50" s="64">
        <f t="shared" si="35"/>
        <v>189.17326187718839</v>
      </c>
      <c r="J50" s="32">
        <f t="shared" si="36"/>
        <v>170.86082342341263</v>
      </c>
      <c r="K50" s="32">
        <f t="shared" si="37"/>
        <v>153.70073235256189</v>
      </c>
      <c r="L50" s="32">
        <f t="shared" si="38"/>
        <v>136.9692480870219</v>
      </c>
      <c r="M50" s="32">
        <f t="shared" si="27"/>
        <v>120.60094675325352</v>
      </c>
      <c r="N50" s="61">
        <f t="shared" si="40"/>
        <v>438.53625943541851</v>
      </c>
      <c r="O50" s="87">
        <f t="shared" si="41"/>
        <v>-64.418412219449522</v>
      </c>
      <c r="P50" s="32">
        <f>Taulukko5[[#This Row],[Tasaus 2023, €/asukas]]*Taulukko5[[#This Row],[Asukasluku 31.12.2022]]</f>
        <v>396128.81037083251</v>
      </c>
      <c r="Q50" s="32">
        <f>Taulukko5[[#This Row],[Tasaus 2024, €/asukas]]*Taulukko5[[#This Row],[Asukasluku 31.12.2022]]</f>
        <v>357782.56424862606</v>
      </c>
      <c r="R50" s="32">
        <f>Taulukko5[[#This Row],[Tasaus 2025, €/asukas]]*Taulukko5[[#This Row],[Asukasluku 31.12.2022]]</f>
        <v>321849.33354626456</v>
      </c>
      <c r="S50" s="32">
        <f>Taulukko5[[#This Row],[Tasaus 2026, €/asukas]]*Taulukko5[[#This Row],[Asukasluku 31.12.2022]]</f>
        <v>286813.60549422383</v>
      </c>
      <c r="T50" s="32">
        <f>Taulukko5[[#This Row],[Tasaus 2027, €/asukas]]*Taulukko5[[#This Row],[Asukasluku 31.12.2022]]</f>
        <v>252538.38250131288</v>
      </c>
      <c r="U50" s="64">
        <f t="shared" si="28"/>
        <v>4.1539029044853351</v>
      </c>
      <c r="V50" s="32">
        <f t="shared" si="29"/>
        <v>-14.158535549290434</v>
      </c>
      <c r="W50" s="32">
        <f t="shared" si="30"/>
        <v>-31.318626620141174</v>
      </c>
      <c r="X50" s="32">
        <f t="shared" si="31"/>
        <v>-48.050110885681164</v>
      </c>
      <c r="Y50" s="99">
        <f t="shared" si="32"/>
        <v>-64.418412219449536</v>
      </c>
      <c r="Z50" s="110">
        <v>21.75</v>
      </c>
      <c r="AA50" s="34">
        <f t="shared" si="39"/>
        <v>9.11</v>
      </c>
      <c r="AB50" s="33">
        <f t="shared" si="33"/>
        <v>-12.64</v>
      </c>
      <c r="AC50" s="32">
        <v>141.41654384246064</v>
      </c>
      <c r="AD50" s="15">
        <f t="shared" si="22"/>
        <v>-2.9373528666581061E-2</v>
      </c>
      <c r="AE50" s="15">
        <f t="shared" si="23"/>
        <v>0.10011937192485185</v>
      </c>
      <c r="AF50" s="15">
        <f t="shared" si="24"/>
        <v>0.22146366874182993</v>
      </c>
      <c r="AG50" s="15">
        <f t="shared" si="25"/>
        <v>0.33977715463906005</v>
      </c>
      <c r="AH50" s="111">
        <f t="shared" si="26"/>
        <v>0.4555224620056636</v>
      </c>
    </row>
    <row r="51" spans="1:34" ht="15.75" x14ac:dyDescent="0.25">
      <c r="A51" s="25">
        <v>106</v>
      </c>
      <c r="B51" s="26" t="s">
        <v>41</v>
      </c>
      <c r="C51" s="25">
        <v>35</v>
      </c>
      <c r="D51" s="25">
        <v>21</v>
      </c>
      <c r="E51" s="31">
        <f>'Tasapainon muutos, pl. tasaus'!D41</f>
        <v>46797</v>
      </c>
      <c r="F51" s="64">
        <v>272.7591798043922</v>
      </c>
      <c r="G51" s="32">
        <v>237.81850818335153</v>
      </c>
      <c r="H51" s="61">
        <f t="shared" si="34"/>
        <v>-34.940671621040678</v>
      </c>
      <c r="I51" s="64">
        <f t="shared" si="35"/>
        <v>39.094574525526028</v>
      </c>
      <c r="J51" s="32">
        <f t="shared" si="36"/>
        <v>20.782136071750259</v>
      </c>
      <c r="K51" s="32">
        <f t="shared" si="37"/>
        <v>3.6220450008995089</v>
      </c>
      <c r="L51" s="32">
        <f t="shared" si="38"/>
        <v>-3.0501108856811734</v>
      </c>
      <c r="M51" s="32">
        <f t="shared" si="27"/>
        <v>-4.4184122194495323</v>
      </c>
      <c r="N51" s="61">
        <f t="shared" si="40"/>
        <v>233.400095963902</v>
      </c>
      <c r="O51" s="87">
        <f t="shared" si="41"/>
        <v>-39.3590838404902</v>
      </c>
      <c r="P51" s="32">
        <f>Taulukko5[[#This Row],[Tasaus 2023, €/asukas]]*Taulukko5[[#This Row],[Asukasluku 31.12.2022]]</f>
        <v>1829508.8040710415</v>
      </c>
      <c r="Q51" s="32">
        <f>Taulukko5[[#This Row],[Tasaus 2024, €/asukas]]*Taulukko5[[#This Row],[Asukasluku 31.12.2022]]</f>
        <v>972541.6217496969</v>
      </c>
      <c r="R51" s="32">
        <f>Taulukko5[[#This Row],[Tasaus 2025, €/asukas]]*Taulukko5[[#This Row],[Asukasluku 31.12.2022]]</f>
        <v>169500.83990709431</v>
      </c>
      <c r="S51" s="32">
        <f>Taulukko5[[#This Row],[Tasaus 2026, €/asukas]]*Taulukko5[[#This Row],[Asukasluku 31.12.2022]]</f>
        <v>-142736.03911722187</v>
      </c>
      <c r="T51" s="32">
        <f>Taulukko5[[#This Row],[Tasaus 2027, €/asukas]]*Taulukko5[[#This Row],[Asukasluku 31.12.2022]]</f>
        <v>-206768.43663357975</v>
      </c>
      <c r="U51" s="64">
        <f t="shared" si="28"/>
        <v>4.1539029044853493</v>
      </c>
      <c r="V51" s="32">
        <f t="shared" si="29"/>
        <v>-14.15853554929042</v>
      </c>
      <c r="W51" s="32">
        <f t="shared" si="30"/>
        <v>-31.31862662014117</v>
      </c>
      <c r="X51" s="32">
        <f t="shared" si="31"/>
        <v>-37.99078250672185</v>
      </c>
      <c r="Y51" s="99">
        <f t="shared" si="32"/>
        <v>-39.359083840490214</v>
      </c>
      <c r="Z51" s="110">
        <v>20.25</v>
      </c>
      <c r="AA51" s="34">
        <f t="shared" si="39"/>
        <v>7.6099999999999994</v>
      </c>
      <c r="AB51" s="33">
        <f t="shared" si="33"/>
        <v>-12.64</v>
      </c>
      <c r="AC51" s="32">
        <v>216.10080341358068</v>
      </c>
      <c r="AD51" s="15">
        <f t="shared" si="22"/>
        <v>-1.9222061366127714E-2</v>
      </c>
      <c r="AE51" s="15">
        <f t="shared" si="23"/>
        <v>6.5518199495970209E-2</v>
      </c>
      <c r="AF51" s="15">
        <f t="shared" si="24"/>
        <v>0.14492600733280281</v>
      </c>
      <c r="AG51" s="15">
        <f t="shared" si="25"/>
        <v>0.1758012090034384</v>
      </c>
      <c r="AH51" s="111">
        <f t="shared" si="26"/>
        <v>0.18213298247283019</v>
      </c>
    </row>
    <row r="52" spans="1:34" ht="15.75" x14ac:dyDescent="0.25">
      <c r="A52" s="25">
        <v>108</v>
      </c>
      <c r="B52" s="26" t="s">
        <v>42</v>
      </c>
      <c r="C52" s="25">
        <v>6</v>
      </c>
      <c r="D52" s="25">
        <v>23</v>
      </c>
      <c r="E52" s="31">
        <f>'Tasapainon muutos, pl. tasaus'!D42</f>
        <v>10257</v>
      </c>
      <c r="F52" s="64">
        <v>92.014073406614457</v>
      </c>
      <c r="G52" s="32">
        <v>67.872003638689222</v>
      </c>
      <c r="H52" s="61">
        <f t="shared" si="34"/>
        <v>-24.142069767925236</v>
      </c>
      <c r="I52" s="64">
        <f t="shared" si="35"/>
        <v>28.295972672410585</v>
      </c>
      <c r="J52" s="32">
        <f t="shared" si="36"/>
        <v>9.9835342186348157</v>
      </c>
      <c r="K52" s="32">
        <f t="shared" si="37"/>
        <v>-1.3186266201411698</v>
      </c>
      <c r="L52" s="32">
        <f t="shared" si="38"/>
        <v>-3.0501108856811734</v>
      </c>
      <c r="M52" s="32">
        <f t="shared" si="27"/>
        <v>-4.4184122194495323</v>
      </c>
      <c r="N52" s="61">
        <f t="shared" si="40"/>
        <v>63.453591419239686</v>
      </c>
      <c r="O52" s="87">
        <f t="shared" si="41"/>
        <v>-28.560481987374772</v>
      </c>
      <c r="P52" s="32">
        <f>Taulukko5[[#This Row],[Tasaus 2023, €/asukas]]*Taulukko5[[#This Row],[Asukasluku 31.12.2022]]</f>
        <v>290231.79170091538</v>
      </c>
      <c r="Q52" s="32">
        <f>Taulukko5[[#This Row],[Tasaus 2024, €/asukas]]*Taulukko5[[#This Row],[Asukasluku 31.12.2022]]</f>
        <v>102401.1104805373</v>
      </c>
      <c r="R52" s="32">
        <f>Taulukko5[[#This Row],[Tasaus 2025, €/asukas]]*Taulukko5[[#This Row],[Asukasluku 31.12.2022]]</f>
        <v>-13525.153242787979</v>
      </c>
      <c r="S52" s="32">
        <f>Taulukko5[[#This Row],[Tasaus 2026, €/asukas]]*Taulukko5[[#This Row],[Asukasluku 31.12.2022]]</f>
        <v>-31284.987354431796</v>
      </c>
      <c r="T52" s="32">
        <f>Taulukko5[[#This Row],[Tasaus 2027, €/asukas]]*Taulukko5[[#This Row],[Asukasluku 31.12.2022]]</f>
        <v>-45319.654134893855</v>
      </c>
      <c r="U52" s="64">
        <f t="shared" si="28"/>
        <v>4.1539029044853493</v>
      </c>
      <c r="V52" s="32">
        <f t="shared" si="29"/>
        <v>-14.15853554929042</v>
      </c>
      <c r="W52" s="32">
        <f t="shared" si="30"/>
        <v>-25.460696388066406</v>
      </c>
      <c r="X52" s="32">
        <f t="shared" si="31"/>
        <v>-27.19218065360641</v>
      </c>
      <c r="Y52" s="99">
        <f t="shared" si="32"/>
        <v>-28.560481987374768</v>
      </c>
      <c r="Z52" s="110">
        <v>22.000000000000004</v>
      </c>
      <c r="AA52" s="34">
        <f t="shared" si="39"/>
        <v>9.360000000000003</v>
      </c>
      <c r="AB52" s="33">
        <f t="shared" si="33"/>
        <v>-12.64</v>
      </c>
      <c r="AC52" s="32">
        <v>172.04382907671624</v>
      </c>
      <c r="AD52" s="15">
        <f t="shared" si="22"/>
        <v>-2.4144445789061567E-2</v>
      </c>
      <c r="AE52" s="15">
        <f t="shared" si="23"/>
        <v>8.2296096438175495E-2</v>
      </c>
      <c r="AF52" s="15">
        <f t="shared" si="24"/>
        <v>0.14798959384188781</v>
      </c>
      <c r="AG52" s="15">
        <f t="shared" si="25"/>
        <v>0.1580537982648661</v>
      </c>
      <c r="AH52" s="111">
        <f t="shared" si="26"/>
        <v>0.16600701193786693</v>
      </c>
    </row>
    <row r="53" spans="1:34" ht="15.75" x14ac:dyDescent="0.25">
      <c r="A53" s="25">
        <v>109</v>
      </c>
      <c r="B53" s="26" t="s">
        <v>43</v>
      </c>
      <c r="C53" s="25">
        <v>5</v>
      </c>
      <c r="D53" s="25">
        <v>21</v>
      </c>
      <c r="E53" s="31">
        <f>'Tasapainon muutos, pl. tasaus'!D43</f>
        <v>68043</v>
      </c>
      <c r="F53" s="64">
        <v>105.18942496577488</v>
      </c>
      <c r="G53" s="32">
        <v>54.416830424426379</v>
      </c>
      <c r="H53" s="61">
        <f t="shared" si="34"/>
        <v>-50.772594541348496</v>
      </c>
      <c r="I53" s="64">
        <f t="shared" si="35"/>
        <v>54.926497445833846</v>
      </c>
      <c r="J53" s="32">
        <f t="shared" si="36"/>
        <v>36.614058992058077</v>
      </c>
      <c r="K53" s="32">
        <f t="shared" si="37"/>
        <v>19.453967921207326</v>
      </c>
      <c r="L53" s="32">
        <f t="shared" si="38"/>
        <v>2.7224836556673231</v>
      </c>
      <c r="M53" s="32">
        <f t="shared" si="27"/>
        <v>-4.4184122194495323</v>
      </c>
      <c r="N53" s="61">
        <f t="shared" si="40"/>
        <v>49.998418204976844</v>
      </c>
      <c r="O53" s="87">
        <f t="shared" si="41"/>
        <v>-55.191006760798032</v>
      </c>
      <c r="P53" s="32">
        <f>Taulukko5[[#This Row],[Tasaus 2023, €/asukas]]*Taulukko5[[#This Row],[Asukasluku 31.12.2022]]</f>
        <v>3737363.6657068725</v>
      </c>
      <c r="Q53" s="32">
        <f>Taulukko5[[#This Row],[Tasaus 2024, €/asukas]]*Taulukko5[[#This Row],[Asukasluku 31.12.2022]]</f>
        <v>2491330.4159966079</v>
      </c>
      <c r="R53" s="32">
        <f>Taulukko5[[#This Row],[Tasaus 2025, €/asukas]]*Taulukko5[[#This Row],[Asukasluku 31.12.2022]]</f>
        <v>1323706.3392627102</v>
      </c>
      <c r="S53" s="32">
        <f>Taulukko5[[#This Row],[Tasaus 2026, €/asukas]]*Taulukko5[[#This Row],[Asukasluku 31.12.2022]]</f>
        <v>185245.95538257167</v>
      </c>
      <c r="T53" s="32">
        <f>Taulukko5[[#This Row],[Tasaus 2027, €/asukas]]*Taulukko5[[#This Row],[Asukasluku 31.12.2022]]</f>
        <v>-300642.02264800452</v>
      </c>
      <c r="U53" s="64">
        <f t="shared" si="28"/>
        <v>4.1539029044853493</v>
      </c>
      <c r="V53" s="32">
        <f t="shared" si="29"/>
        <v>-14.15853554929042</v>
      </c>
      <c r="W53" s="32">
        <f t="shared" si="30"/>
        <v>-31.31862662014117</v>
      </c>
      <c r="X53" s="32">
        <f t="shared" si="31"/>
        <v>-48.050110885681171</v>
      </c>
      <c r="Y53" s="99">
        <f t="shared" si="32"/>
        <v>-55.191006760798032</v>
      </c>
      <c r="Z53" s="110">
        <v>21</v>
      </c>
      <c r="AA53" s="34">
        <f t="shared" si="39"/>
        <v>8.36</v>
      </c>
      <c r="AB53" s="33">
        <f t="shared" si="33"/>
        <v>-12.64</v>
      </c>
      <c r="AC53" s="32">
        <v>195.59879405341835</v>
      </c>
      <c r="AD53" s="15">
        <f t="shared" si="22"/>
        <v>-2.1236853348650563E-2</v>
      </c>
      <c r="AE53" s="15">
        <f t="shared" si="23"/>
        <v>7.2385597354059861E-2</v>
      </c>
      <c r="AF53" s="15">
        <f t="shared" si="24"/>
        <v>0.16011666519573736</v>
      </c>
      <c r="AG53" s="15">
        <f t="shared" si="25"/>
        <v>0.2456564781915711</v>
      </c>
      <c r="AH53" s="111">
        <f t="shared" si="26"/>
        <v>0.28216435089945024</v>
      </c>
    </row>
    <row r="54" spans="1:34" ht="15.75" x14ac:dyDescent="0.25">
      <c r="A54" s="25">
        <v>111</v>
      </c>
      <c r="B54" s="26" t="s">
        <v>44</v>
      </c>
      <c r="C54" s="25">
        <v>7</v>
      </c>
      <c r="D54" s="25">
        <v>23</v>
      </c>
      <c r="E54" s="31">
        <f>'Tasapainon muutos, pl. tasaus'!D44</f>
        <v>18131</v>
      </c>
      <c r="F54" s="64">
        <v>-92.509246680829051</v>
      </c>
      <c r="G54" s="32">
        <v>-304.08595277664193</v>
      </c>
      <c r="H54" s="61">
        <f t="shared" si="34"/>
        <v>-211.57670609581288</v>
      </c>
      <c r="I54" s="64">
        <f t="shared" si="35"/>
        <v>215.73060900029822</v>
      </c>
      <c r="J54" s="32">
        <f t="shared" si="36"/>
        <v>197.41817054652245</v>
      </c>
      <c r="K54" s="32">
        <f t="shared" si="37"/>
        <v>180.25807947567171</v>
      </c>
      <c r="L54" s="32">
        <f t="shared" si="38"/>
        <v>163.52659521013172</v>
      </c>
      <c r="M54" s="32">
        <f t="shared" si="27"/>
        <v>147.15829387636336</v>
      </c>
      <c r="N54" s="61">
        <f t="shared" si="40"/>
        <v>-156.92765890027857</v>
      </c>
      <c r="O54" s="87">
        <f t="shared" si="41"/>
        <v>-64.418412219449522</v>
      </c>
      <c r="P54" s="32">
        <f>Taulukko5[[#This Row],[Tasaus 2023, €/asukas]]*Taulukko5[[#This Row],[Asukasluku 31.12.2022]]</f>
        <v>3911411.671784407</v>
      </c>
      <c r="Q54" s="32">
        <f>Taulukko5[[#This Row],[Tasaus 2024, €/asukas]]*Taulukko5[[#This Row],[Asukasluku 31.12.2022]]</f>
        <v>3579388.8501789984</v>
      </c>
      <c r="R54" s="32">
        <f>Taulukko5[[#This Row],[Tasaus 2025, €/asukas]]*Taulukko5[[#This Row],[Asukasluku 31.12.2022]]</f>
        <v>3268259.2389734038</v>
      </c>
      <c r="S54" s="32">
        <f>Taulukko5[[#This Row],[Tasaus 2026, €/asukas]]*Taulukko5[[#This Row],[Asukasluku 31.12.2022]]</f>
        <v>2964900.6977548981</v>
      </c>
      <c r="T54" s="32">
        <f>Taulukko5[[#This Row],[Tasaus 2027, €/asukas]]*Taulukko5[[#This Row],[Asukasluku 31.12.2022]]</f>
        <v>2668127.0262723439</v>
      </c>
      <c r="U54" s="64">
        <f t="shared" si="28"/>
        <v>4.1539029044853351</v>
      </c>
      <c r="V54" s="32">
        <f t="shared" si="29"/>
        <v>-14.158535549290434</v>
      </c>
      <c r="W54" s="32">
        <f t="shared" si="30"/>
        <v>-31.318626620141174</v>
      </c>
      <c r="X54" s="32">
        <f t="shared" si="31"/>
        <v>-48.050110885681164</v>
      </c>
      <c r="Y54" s="99">
        <f t="shared" si="32"/>
        <v>-64.418412219449522</v>
      </c>
      <c r="Z54" s="110">
        <v>20.5</v>
      </c>
      <c r="AA54" s="34">
        <f t="shared" si="39"/>
        <v>7.8599999999999994</v>
      </c>
      <c r="AB54" s="33">
        <f t="shared" si="33"/>
        <v>-12.64</v>
      </c>
      <c r="AC54" s="32">
        <v>178.14922450084319</v>
      </c>
      <c r="AD54" s="15">
        <f t="shared" si="22"/>
        <v>-2.3316985612057348E-2</v>
      </c>
      <c r="AE54" s="15">
        <f t="shared" si="23"/>
        <v>7.9475706891013839E-2</v>
      </c>
      <c r="AF54" s="15">
        <f t="shared" si="24"/>
        <v>0.1757999604426734</v>
      </c>
      <c r="AG54" s="15">
        <f t="shared" si="25"/>
        <v>0.26971832754429836</v>
      </c>
      <c r="AH54" s="111">
        <f t="shared" si="26"/>
        <v>0.36159805017363195</v>
      </c>
    </row>
    <row r="55" spans="1:34" ht="15.75" x14ac:dyDescent="0.25">
      <c r="A55" s="25">
        <v>139</v>
      </c>
      <c r="B55" s="26" t="s">
        <v>45</v>
      </c>
      <c r="C55" s="25">
        <v>17</v>
      </c>
      <c r="D55" s="25">
        <v>24</v>
      </c>
      <c r="E55" s="31">
        <f>'Tasapainon muutos, pl. tasaus'!D45</f>
        <v>9853</v>
      </c>
      <c r="F55" s="64">
        <v>12.303961790245911</v>
      </c>
      <c r="G55" s="32">
        <v>135.95562196106906</v>
      </c>
      <c r="H55" s="61">
        <f t="shared" si="34"/>
        <v>123.65166017082315</v>
      </c>
      <c r="I55" s="64">
        <f t="shared" si="35"/>
        <v>-119.4977572663378</v>
      </c>
      <c r="J55" s="32">
        <f t="shared" si="36"/>
        <v>-107.81019572011357</v>
      </c>
      <c r="K55" s="32">
        <f t="shared" si="37"/>
        <v>-94.970286790964323</v>
      </c>
      <c r="L55" s="32">
        <f t="shared" si="38"/>
        <v>-81.701771056504327</v>
      </c>
      <c r="M55" s="32">
        <f t="shared" si="27"/>
        <v>-68.070072390272685</v>
      </c>
      <c r="N55" s="61">
        <f t="shared" si="40"/>
        <v>67.885549570796371</v>
      </c>
      <c r="O55" s="87">
        <f t="shared" si="41"/>
        <v>55.581587780550464</v>
      </c>
      <c r="P55" s="32">
        <f>Taulukko5[[#This Row],[Tasaus 2023, €/asukas]]*Taulukko5[[#This Row],[Asukasluku 31.12.2022]]</f>
        <v>-1177411.4023452264</v>
      </c>
      <c r="Q55" s="32">
        <f>Taulukko5[[#This Row],[Tasaus 2024, €/asukas]]*Taulukko5[[#This Row],[Asukasluku 31.12.2022]]</f>
        <v>-1062253.858430279</v>
      </c>
      <c r="R55" s="32">
        <f>Taulukko5[[#This Row],[Tasaus 2025, €/asukas]]*Taulukko5[[#This Row],[Asukasluku 31.12.2022]]</f>
        <v>-935742.23575137148</v>
      </c>
      <c r="S55" s="32">
        <f>Taulukko5[[#This Row],[Tasaus 2026, €/asukas]]*Taulukko5[[#This Row],[Asukasluku 31.12.2022]]</f>
        <v>-805007.55021973711</v>
      </c>
      <c r="T55" s="32">
        <f>Taulukko5[[#This Row],[Tasaus 2027, €/asukas]]*Taulukko5[[#This Row],[Asukasluku 31.12.2022]]</f>
        <v>-670694.42326135677</v>
      </c>
      <c r="U55" s="64">
        <f t="shared" si="28"/>
        <v>4.1539029044853493</v>
      </c>
      <c r="V55" s="32">
        <f t="shared" si="29"/>
        <v>15.84146445070958</v>
      </c>
      <c r="W55" s="32">
        <f t="shared" si="30"/>
        <v>28.681373379858826</v>
      </c>
      <c r="X55" s="32">
        <f t="shared" si="31"/>
        <v>41.949889114318822</v>
      </c>
      <c r="Y55" s="99">
        <f t="shared" si="32"/>
        <v>55.581587780550464</v>
      </c>
      <c r="Z55" s="110">
        <v>21.5</v>
      </c>
      <c r="AA55" s="34">
        <f t="shared" si="39"/>
        <v>8.86</v>
      </c>
      <c r="AB55" s="33">
        <f t="shared" si="33"/>
        <v>-12.64</v>
      </c>
      <c r="AC55" s="32">
        <v>157.1554892637582</v>
      </c>
      <c r="AD55" s="15">
        <f t="shared" si="22"/>
        <v>-2.6431802821177595E-2</v>
      </c>
      <c r="AE55" s="15">
        <f t="shared" si="23"/>
        <v>-0.10080121620265159</v>
      </c>
      <c r="AF55" s="15">
        <f t="shared" si="24"/>
        <v>-0.18250315985922783</v>
      </c>
      <c r="AG55" s="15">
        <f t="shared" si="25"/>
        <v>-0.26693238213215204</v>
      </c>
      <c r="AH55" s="111">
        <f t="shared" si="26"/>
        <v>-0.35367258274552804</v>
      </c>
    </row>
    <row r="56" spans="1:34" ht="15.75" x14ac:dyDescent="0.25">
      <c r="A56" s="25">
        <v>140</v>
      </c>
      <c r="B56" s="26" t="s">
        <v>46</v>
      </c>
      <c r="C56" s="25">
        <v>11</v>
      </c>
      <c r="D56" s="25">
        <v>22</v>
      </c>
      <c r="E56" s="31">
        <f>'Tasapainon muutos, pl. tasaus'!D46</f>
        <v>20801</v>
      </c>
      <c r="F56" s="64">
        <v>200.03290324374939</v>
      </c>
      <c r="G56" s="32">
        <v>43.313087040601708</v>
      </c>
      <c r="H56" s="61">
        <f t="shared" si="34"/>
        <v>-156.71981620314767</v>
      </c>
      <c r="I56" s="64">
        <f t="shared" si="35"/>
        <v>160.87371910763301</v>
      </c>
      <c r="J56" s="32">
        <f t="shared" si="36"/>
        <v>142.56128065385724</v>
      </c>
      <c r="K56" s="32">
        <f t="shared" si="37"/>
        <v>125.4011895830065</v>
      </c>
      <c r="L56" s="32">
        <f t="shared" si="38"/>
        <v>108.66970531746649</v>
      </c>
      <c r="M56" s="32">
        <f t="shared" si="27"/>
        <v>92.301403983698137</v>
      </c>
      <c r="N56" s="61">
        <f t="shared" si="40"/>
        <v>135.61449102429984</v>
      </c>
      <c r="O56" s="87">
        <f t="shared" si="41"/>
        <v>-64.41841221944955</v>
      </c>
      <c r="P56" s="32">
        <f>Taulukko5[[#This Row],[Tasaus 2023, €/asukas]]*Taulukko5[[#This Row],[Asukasluku 31.12.2022]]</f>
        <v>3346334.2311578742</v>
      </c>
      <c r="Q56" s="32">
        <f>Taulukko5[[#This Row],[Tasaus 2024, €/asukas]]*Taulukko5[[#This Row],[Asukasluku 31.12.2022]]</f>
        <v>2965417.1988808843</v>
      </c>
      <c r="R56" s="32">
        <f>Taulukko5[[#This Row],[Tasaus 2025, €/asukas]]*Taulukko5[[#This Row],[Asukasluku 31.12.2022]]</f>
        <v>2608470.1445161183</v>
      </c>
      <c r="S56" s="32">
        <f>Taulukko5[[#This Row],[Tasaus 2026, €/asukas]]*Taulukko5[[#This Row],[Asukasluku 31.12.2022]]</f>
        <v>2260438.5403086208</v>
      </c>
      <c r="T56" s="32">
        <f>Taulukko5[[#This Row],[Tasaus 2027, €/asukas]]*Taulukko5[[#This Row],[Asukasluku 31.12.2022]]</f>
        <v>1919961.5042649049</v>
      </c>
      <c r="U56" s="64">
        <f t="shared" si="28"/>
        <v>4.1539029044853351</v>
      </c>
      <c r="V56" s="32">
        <f t="shared" si="29"/>
        <v>-14.158535549290434</v>
      </c>
      <c r="W56" s="32">
        <f t="shared" si="30"/>
        <v>-31.318626620141174</v>
      </c>
      <c r="X56" s="32">
        <f t="shared" si="31"/>
        <v>-48.050110885681178</v>
      </c>
      <c r="Y56" s="99">
        <f t="shared" si="32"/>
        <v>-64.418412219449536</v>
      </c>
      <c r="Z56" s="110">
        <v>20.5</v>
      </c>
      <c r="AA56" s="34">
        <f t="shared" si="39"/>
        <v>7.8599999999999994</v>
      </c>
      <c r="AB56" s="33">
        <f t="shared" si="33"/>
        <v>-12.64</v>
      </c>
      <c r="AC56" s="32">
        <v>169.2029506313269</v>
      </c>
      <c r="AD56" s="15">
        <f t="shared" si="22"/>
        <v>-2.4549825455090293E-2</v>
      </c>
      <c r="AE56" s="15">
        <f t="shared" si="23"/>
        <v>8.3677828882193661E-2</v>
      </c>
      <c r="AF56" s="15">
        <f t="shared" si="24"/>
        <v>0.18509503825604517</v>
      </c>
      <c r="AG56" s="15">
        <f t="shared" si="25"/>
        <v>0.28397915465656776</v>
      </c>
      <c r="AH56" s="111">
        <f t="shared" si="26"/>
        <v>0.38071683726018224</v>
      </c>
    </row>
    <row r="57" spans="1:34" ht="15.75" x14ac:dyDescent="0.25">
      <c r="A57" s="25">
        <v>142</v>
      </c>
      <c r="B57" s="26" t="s">
        <v>47</v>
      </c>
      <c r="C57" s="25">
        <v>7</v>
      </c>
      <c r="D57" s="25">
        <v>24</v>
      </c>
      <c r="E57" s="31">
        <f>'Tasapainon muutos, pl. tasaus'!D47</f>
        <v>6504</v>
      </c>
      <c r="F57" s="64">
        <v>291.14812952578342</v>
      </c>
      <c r="G57" s="32">
        <v>234.32015222909908</v>
      </c>
      <c r="H57" s="61">
        <f t="shared" si="34"/>
        <v>-56.827977296684338</v>
      </c>
      <c r="I57" s="64">
        <f t="shared" si="35"/>
        <v>60.981880201169687</v>
      </c>
      <c r="J57" s="32">
        <f t="shared" si="36"/>
        <v>42.669441747393918</v>
      </c>
      <c r="K57" s="32">
        <f t="shared" si="37"/>
        <v>25.509350676543168</v>
      </c>
      <c r="L57" s="32">
        <f t="shared" si="38"/>
        <v>8.7778664110031652</v>
      </c>
      <c r="M57" s="32">
        <f t="shared" si="27"/>
        <v>-4.4184122194495323</v>
      </c>
      <c r="N57" s="61">
        <f t="shared" si="40"/>
        <v>229.90174000964956</v>
      </c>
      <c r="O57" s="87">
        <f t="shared" si="41"/>
        <v>-61.24638951613386</v>
      </c>
      <c r="P57" s="32">
        <f>Taulukko5[[#This Row],[Tasaus 2023, €/asukas]]*Taulukko5[[#This Row],[Asukasluku 31.12.2022]]</f>
        <v>396626.14882840763</v>
      </c>
      <c r="Q57" s="32">
        <f>Taulukko5[[#This Row],[Tasaus 2024, €/asukas]]*Taulukko5[[#This Row],[Asukasluku 31.12.2022]]</f>
        <v>277522.04912505002</v>
      </c>
      <c r="R57" s="32">
        <f>Taulukko5[[#This Row],[Tasaus 2025, €/asukas]]*Taulukko5[[#This Row],[Asukasluku 31.12.2022]]</f>
        <v>165912.81680023676</v>
      </c>
      <c r="S57" s="32">
        <f>Taulukko5[[#This Row],[Tasaus 2026, €/asukas]]*Taulukko5[[#This Row],[Asukasluku 31.12.2022]]</f>
        <v>57091.243137164587</v>
      </c>
      <c r="T57" s="32">
        <f>Taulukko5[[#This Row],[Tasaus 2027, €/asukas]]*Taulukko5[[#This Row],[Asukasluku 31.12.2022]]</f>
        <v>-28737.353075299758</v>
      </c>
      <c r="U57" s="64">
        <f t="shared" si="28"/>
        <v>4.1539029044853493</v>
      </c>
      <c r="V57" s="32">
        <f t="shared" si="29"/>
        <v>-14.15853554929042</v>
      </c>
      <c r="W57" s="32">
        <f t="shared" si="30"/>
        <v>-31.31862662014117</v>
      </c>
      <c r="X57" s="32">
        <f t="shared" si="31"/>
        <v>-48.050110885681171</v>
      </c>
      <c r="Y57" s="99">
        <f t="shared" si="32"/>
        <v>-61.246389516133874</v>
      </c>
      <c r="Z57" s="110">
        <v>21.249999999999996</v>
      </c>
      <c r="AA57" s="34">
        <f t="shared" si="39"/>
        <v>8.6099999999999959</v>
      </c>
      <c r="AB57" s="33">
        <f t="shared" si="33"/>
        <v>-12.64</v>
      </c>
      <c r="AC57" s="32">
        <v>164.80627706869234</v>
      </c>
      <c r="AD57" s="15">
        <f t="shared" si="22"/>
        <v>-2.5204761483411067E-2</v>
      </c>
      <c r="AE57" s="15">
        <f t="shared" si="23"/>
        <v>8.59101716337482E-2</v>
      </c>
      <c r="AF57" s="15">
        <f t="shared" si="24"/>
        <v>0.1900329719060844</v>
      </c>
      <c r="AG57" s="15">
        <f t="shared" si="25"/>
        <v>0.29155510178567756</v>
      </c>
      <c r="AH57" s="111">
        <f t="shared" si="26"/>
        <v>0.37162655819599621</v>
      </c>
    </row>
    <row r="58" spans="1:34" ht="15.75" x14ac:dyDescent="0.25">
      <c r="A58" s="25">
        <v>143</v>
      </c>
      <c r="B58" s="26" t="s">
        <v>48</v>
      </c>
      <c r="C58" s="25">
        <v>6</v>
      </c>
      <c r="D58" s="25">
        <v>24</v>
      </c>
      <c r="E58" s="31">
        <f>'Tasapainon muutos, pl. tasaus'!D48</f>
        <v>6804</v>
      </c>
      <c r="F58" s="64">
        <v>-3.0774633022773132</v>
      </c>
      <c r="G58" s="32">
        <v>4.8470531913864127E-2</v>
      </c>
      <c r="H58" s="61">
        <f t="shared" si="34"/>
        <v>3.1259338341911773</v>
      </c>
      <c r="I58" s="64">
        <f t="shared" si="35"/>
        <v>1.0279690702941719</v>
      </c>
      <c r="J58" s="32">
        <f t="shared" si="36"/>
        <v>0.84146445070957954</v>
      </c>
      <c r="K58" s="32">
        <f t="shared" si="37"/>
        <v>-1.3186266201411698</v>
      </c>
      <c r="L58" s="32">
        <f t="shared" si="38"/>
        <v>-3.0501108856811734</v>
      </c>
      <c r="M58" s="32">
        <f t="shared" si="27"/>
        <v>-4.4184122194495323</v>
      </c>
      <c r="N58" s="61">
        <f t="shared" si="40"/>
        <v>-4.3699416875356683</v>
      </c>
      <c r="O58" s="87">
        <f t="shared" si="41"/>
        <v>-1.292478385258355</v>
      </c>
      <c r="P58" s="32">
        <f>Taulukko5[[#This Row],[Tasaus 2023, €/asukas]]*Taulukko5[[#This Row],[Asukasluku 31.12.2022]]</f>
        <v>6994.3015542815456</v>
      </c>
      <c r="Q58" s="32">
        <f>Taulukko5[[#This Row],[Tasaus 2024, €/asukas]]*Taulukko5[[#This Row],[Asukasluku 31.12.2022]]</f>
        <v>5725.3241226279788</v>
      </c>
      <c r="R58" s="32">
        <f>Taulukko5[[#This Row],[Tasaus 2025, €/asukas]]*Taulukko5[[#This Row],[Asukasluku 31.12.2022]]</f>
        <v>-8971.9355234405193</v>
      </c>
      <c r="S58" s="32">
        <f>Taulukko5[[#This Row],[Tasaus 2026, €/asukas]]*Taulukko5[[#This Row],[Asukasluku 31.12.2022]]</f>
        <v>-20752.954466174702</v>
      </c>
      <c r="T58" s="32">
        <f>Taulukko5[[#This Row],[Tasaus 2027, €/asukas]]*Taulukko5[[#This Row],[Asukasluku 31.12.2022]]</f>
        <v>-30062.876741134616</v>
      </c>
      <c r="U58" s="64">
        <f t="shared" si="28"/>
        <v>4.1539029044853493</v>
      </c>
      <c r="V58" s="32">
        <f t="shared" si="29"/>
        <v>3.967398284900757</v>
      </c>
      <c r="W58" s="32">
        <f t="shared" si="30"/>
        <v>1.8073072140500075</v>
      </c>
      <c r="X58" s="32">
        <f t="shared" si="31"/>
        <v>7.5822948510003929E-2</v>
      </c>
      <c r="Y58" s="99">
        <f t="shared" si="32"/>
        <v>-1.292478385258355</v>
      </c>
      <c r="Z58" s="110">
        <v>22</v>
      </c>
      <c r="AA58" s="34">
        <f t="shared" si="39"/>
        <v>9.36</v>
      </c>
      <c r="AB58" s="33">
        <f t="shared" si="33"/>
        <v>-12.64</v>
      </c>
      <c r="AC58" s="32">
        <v>154.41650250859792</v>
      </c>
      <c r="AD58" s="15">
        <f t="shared" si="22"/>
        <v>-2.6900641039024051E-2</v>
      </c>
      <c r="AE58" s="15">
        <f t="shared" si="23"/>
        <v>-2.5692838656799988E-2</v>
      </c>
      <c r="AF58" s="15">
        <f t="shared" si="24"/>
        <v>-1.1704106651096936E-2</v>
      </c>
      <c r="AG58" s="15">
        <f t="shared" si="25"/>
        <v>-4.9102879082358513E-4</v>
      </c>
      <c r="AH58" s="111">
        <f t="shared" si="26"/>
        <v>8.3700793908759192E-3</v>
      </c>
    </row>
    <row r="59" spans="1:34" ht="15.75" x14ac:dyDescent="0.25">
      <c r="A59" s="25">
        <v>145</v>
      </c>
      <c r="B59" s="26" t="s">
        <v>49</v>
      </c>
      <c r="C59" s="25">
        <v>14</v>
      </c>
      <c r="D59" s="25">
        <v>23</v>
      </c>
      <c r="E59" s="31">
        <f>'Tasapainon muutos, pl. tasaus'!D49</f>
        <v>12369</v>
      </c>
      <c r="F59" s="64">
        <v>-154.47381753326474</v>
      </c>
      <c r="G59" s="32">
        <v>-119.06270270921728</v>
      </c>
      <c r="H59" s="61">
        <f t="shared" si="34"/>
        <v>35.411114824047459</v>
      </c>
      <c r="I59" s="64">
        <f t="shared" si="35"/>
        <v>-31.25721191956211</v>
      </c>
      <c r="J59" s="32">
        <f t="shared" si="36"/>
        <v>-19.569650373337879</v>
      </c>
      <c r="K59" s="32">
        <f t="shared" si="37"/>
        <v>-6.7297414441886287</v>
      </c>
      <c r="L59" s="32">
        <f t="shared" si="38"/>
        <v>-3.0501108856811734</v>
      </c>
      <c r="M59" s="32">
        <f t="shared" si="27"/>
        <v>-4.4184122194495323</v>
      </c>
      <c r="N59" s="61">
        <f t="shared" si="40"/>
        <v>-123.48111492866681</v>
      </c>
      <c r="O59" s="87">
        <f t="shared" si="41"/>
        <v>30.992702604597923</v>
      </c>
      <c r="P59" s="32">
        <f>Taulukko5[[#This Row],[Tasaus 2023, €/asukas]]*Taulukko5[[#This Row],[Asukasluku 31.12.2022]]</f>
        <v>-386620.45423306373</v>
      </c>
      <c r="Q59" s="32">
        <f>Taulukko5[[#This Row],[Tasaus 2024, €/asukas]]*Taulukko5[[#This Row],[Asukasluku 31.12.2022]]</f>
        <v>-242057.00546781623</v>
      </c>
      <c r="R59" s="32">
        <f>Taulukko5[[#This Row],[Tasaus 2025, €/asukas]]*Taulukko5[[#This Row],[Asukasluku 31.12.2022]]</f>
        <v>-83240.171923169153</v>
      </c>
      <c r="S59" s="32">
        <f>Taulukko5[[#This Row],[Tasaus 2026, €/asukas]]*Taulukko5[[#This Row],[Asukasluku 31.12.2022]]</f>
        <v>-37726.821544990431</v>
      </c>
      <c r="T59" s="32">
        <f>Taulukko5[[#This Row],[Tasaus 2027, €/asukas]]*Taulukko5[[#This Row],[Asukasluku 31.12.2022]]</f>
        <v>-54651.340742371263</v>
      </c>
      <c r="U59" s="64">
        <f t="shared" si="28"/>
        <v>4.1539029044853493</v>
      </c>
      <c r="V59" s="32">
        <f t="shared" si="29"/>
        <v>15.84146445070958</v>
      </c>
      <c r="W59" s="32">
        <f t="shared" si="30"/>
        <v>28.68137337985883</v>
      </c>
      <c r="X59" s="32">
        <f t="shared" si="31"/>
        <v>32.361003938366288</v>
      </c>
      <c r="Y59" s="99">
        <f t="shared" si="32"/>
        <v>30.992702604597927</v>
      </c>
      <c r="Z59" s="110">
        <v>21</v>
      </c>
      <c r="AA59" s="34">
        <f t="shared" si="39"/>
        <v>8.36</v>
      </c>
      <c r="AB59" s="33">
        <f t="shared" si="33"/>
        <v>-12.64</v>
      </c>
      <c r="AC59" s="32">
        <v>168.60130653448098</v>
      </c>
      <c r="AD59" s="15">
        <f t="shared" si="22"/>
        <v>-2.4637430099842237E-2</v>
      </c>
      <c r="AE59" s="15">
        <f t="shared" si="23"/>
        <v>-9.3958135772036919E-2</v>
      </c>
      <c r="AF59" s="15">
        <f t="shared" si="24"/>
        <v>-0.17011358909008897</v>
      </c>
      <c r="AG59" s="15">
        <f t="shared" si="25"/>
        <v>-0.19193803775030696</v>
      </c>
      <c r="AH59" s="111">
        <f t="shared" si="26"/>
        <v>-0.18382243436683895</v>
      </c>
    </row>
    <row r="60" spans="1:34" ht="15.75" x14ac:dyDescent="0.25">
      <c r="A60" s="25">
        <v>146</v>
      </c>
      <c r="B60" s="26" t="s">
        <v>50</v>
      </c>
      <c r="C60" s="25">
        <v>12</v>
      </c>
      <c r="D60" s="25">
        <v>25</v>
      </c>
      <c r="E60" s="31">
        <f>'Tasapainon muutos, pl. tasaus'!D50</f>
        <v>4492</v>
      </c>
      <c r="F60" s="64">
        <v>20.318925722507977</v>
      </c>
      <c r="G60" s="32">
        <v>39.933416953893378</v>
      </c>
      <c r="H60" s="61">
        <f t="shared" si="34"/>
        <v>19.614491231385401</v>
      </c>
      <c r="I60" s="64">
        <f t="shared" si="35"/>
        <v>-15.460588326900051</v>
      </c>
      <c r="J60" s="32">
        <f t="shared" si="36"/>
        <v>-3.7730267806758211</v>
      </c>
      <c r="K60" s="32">
        <f t="shared" si="37"/>
        <v>-1.3186266201411698</v>
      </c>
      <c r="L60" s="32">
        <f t="shared" si="38"/>
        <v>-3.0501108856811734</v>
      </c>
      <c r="M60" s="32">
        <f t="shared" si="27"/>
        <v>-4.4184122194495323</v>
      </c>
      <c r="N60" s="61">
        <f t="shared" si="40"/>
        <v>35.515004734443849</v>
      </c>
      <c r="O60" s="87">
        <f t="shared" si="41"/>
        <v>15.196079011935872</v>
      </c>
      <c r="P60" s="32">
        <f>Taulukko5[[#This Row],[Tasaus 2023, €/asukas]]*Taulukko5[[#This Row],[Asukasluku 31.12.2022]]</f>
        <v>-69448.962764435026</v>
      </c>
      <c r="Q60" s="32">
        <f>Taulukko5[[#This Row],[Tasaus 2024, €/asukas]]*Taulukko5[[#This Row],[Asukasluku 31.12.2022]]</f>
        <v>-16948.436298795787</v>
      </c>
      <c r="R60" s="32">
        <f>Taulukko5[[#This Row],[Tasaus 2025, €/asukas]]*Taulukko5[[#This Row],[Asukasluku 31.12.2022]]</f>
        <v>-5923.2707776741345</v>
      </c>
      <c r="S60" s="32">
        <f>Taulukko5[[#This Row],[Tasaus 2026, €/asukas]]*Taulukko5[[#This Row],[Asukasluku 31.12.2022]]</f>
        <v>-13701.098098479832</v>
      </c>
      <c r="T60" s="32">
        <f>Taulukko5[[#This Row],[Tasaus 2027, €/asukas]]*Taulukko5[[#This Row],[Asukasluku 31.12.2022]]</f>
        <v>-19847.507689767299</v>
      </c>
      <c r="U60" s="64">
        <f t="shared" si="28"/>
        <v>4.1539029044853493</v>
      </c>
      <c r="V60" s="32">
        <f t="shared" si="29"/>
        <v>15.84146445070958</v>
      </c>
      <c r="W60" s="32">
        <f t="shared" si="30"/>
        <v>18.29586461124423</v>
      </c>
      <c r="X60" s="32">
        <f t="shared" si="31"/>
        <v>16.564380345704226</v>
      </c>
      <c r="Y60" s="99">
        <f t="shared" si="32"/>
        <v>15.196079011935868</v>
      </c>
      <c r="Z60" s="110">
        <v>21</v>
      </c>
      <c r="AA60" s="34">
        <f t="shared" si="39"/>
        <v>8.36</v>
      </c>
      <c r="AB60" s="33">
        <f t="shared" si="33"/>
        <v>-12.64</v>
      </c>
      <c r="AC60" s="32">
        <v>145.0533719738786</v>
      </c>
      <c r="AD60" s="15">
        <f t="shared" si="22"/>
        <v>-2.8637065432945533E-2</v>
      </c>
      <c r="AE60" s="15">
        <f t="shared" si="23"/>
        <v>-0.10921128020079623</v>
      </c>
      <c r="AF60" s="15">
        <f t="shared" si="24"/>
        <v>-0.12613194965601332</v>
      </c>
      <c r="AG60" s="15">
        <f t="shared" si="25"/>
        <v>-0.11419507261566564</v>
      </c>
      <c r="AH60" s="111">
        <f t="shared" si="26"/>
        <v>-0.10476198384876154</v>
      </c>
    </row>
    <row r="61" spans="1:34" ht="15.75" x14ac:dyDescent="0.25">
      <c r="A61" s="25">
        <v>148</v>
      </c>
      <c r="B61" s="26" t="s">
        <v>51</v>
      </c>
      <c r="C61" s="25">
        <v>19</v>
      </c>
      <c r="D61" s="25">
        <v>24</v>
      </c>
      <c r="E61" s="31">
        <f>'Tasapainon muutos, pl. tasaus'!D51</f>
        <v>7047</v>
      </c>
      <c r="F61" s="64">
        <v>528.99911211290623</v>
      </c>
      <c r="G61" s="32">
        <v>180.43097340774275</v>
      </c>
      <c r="H61" s="61">
        <f t="shared" si="34"/>
        <v>-348.56813870516351</v>
      </c>
      <c r="I61" s="64">
        <f t="shared" si="35"/>
        <v>352.72204160964884</v>
      </c>
      <c r="J61" s="32">
        <f t="shared" si="36"/>
        <v>334.40960315587307</v>
      </c>
      <c r="K61" s="32">
        <f t="shared" si="37"/>
        <v>317.24951208502233</v>
      </c>
      <c r="L61" s="32">
        <f t="shared" si="38"/>
        <v>300.51802781948231</v>
      </c>
      <c r="M61" s="32">
        <f t="shared" si="27"/>
        <v>284.14972648571398</v>
      </c>
      <c r="N61" s="61">
        <f t="shared" si="40"/>
        <v>464.58069989345677</v>
      </c>
      <c r="O61" s="87">
        <f t="shared" si="41"/>
        <v>-64.418412219449465</v>
      </c>
      <c r="P61" s="32">
        <f>Taulukko5[[#This Row],[Tasaus 2023, €/asukas]]*Taulukko5[[#This Row],[Asukasluku 31.12.2022]]</f>
        <v>2485632.2272231956</v>
      </c>
      <c r="Q61" s="32">
        <f>Taulukko5[[#This Row],[Tasaus 2024, €/asukas]]*Taulukko5[[#This Row],[Asukasluku 31.12.2022]]</f>
        <v>2356584.4734394373</v>
      </c>
      <c r="R61" s="32">
        <f>Taulukko5[[#This Row],[Tasaus 2025, €/asukas]]*Taulukko5[[#This Row],[Asukasluku 31.12.2022]]</f>
        <v>2235657.3116631522</v>
      </c>
      <c r="S61" s="32">
        <f>Taulukko5[[#This Row],[Tasaus 2026, €/asukas]]*Taulukko5[[#This Row],[Asukasluku 31.12.2022]]</f>
        <v>2117750.5420438917</v>
      </c>
      <c r="T61" s="32">
        <f>Taulukko5[[#This Row],[Tasaus 2027, €/asukas]]*Taulukko5[[#This Row],[Asukasluku 31.12.2022]]</f>
        <v>2002403.1225448265</v>
      </c>
      <c r="U61" s="64">
        <f t="shared" si="28"/>
        <v>4.1539029044853351</v>
      </c>
      <c r="V61" s="32">
        <f t="shared" si="29"/>
        <v>-14.158535549290434</v>
      </c>
      <c r="W61" s="32">
        <f t="shared" si="30"/>
        <v>-31.318626620141174</v>
      </c>
      <c r="X61" s="32">
        <f t="shared" si="31"/>
        <v>-48.050110885681192</v>
      </c>
      <c r="Y61" s="99">
        <f t="shared" si="32"/>
        <v>-64.418412219449522</v>
      </c>
      <c r="Z61" s="110">
        <v>19</v>
      </c>
      <c r="AA61" s="34">
        <f t="shared" si="39"/>
        <v>6.3599999999999994</v>
      </c>
      <c r="AB61" s="33">
        <f t="shared" si="33"/>
        <v>-12.64</v>
      </c>
      <c r="AC61" s="32">
        <v>185.02094679374761</v>
      </c>
      <c r="AD61" s="15">
        <f t="shared" si="22"/>
        <v>-2.2450987179932144E-2</v>
      </c>
      <c r="AE61" s="15">
        <f t="shared" si="23"/>
        <v>7.6523960095576007E-2</v>
      </c>
      <c r="AF61" s="15">
        <f t="shared" si="24"/>
        <v>0.16927070779209483</v>
      </c>
      <c r="AG61" s="15">
        <f t="shared" si="25"/>
        <v>0.25970092423775742</v>
      </c>
      <c r="AH61" s="111">
        <f t="shared" si="26"/>
        <v>0.34816821195526604</v>
      </c>
    </row>
    <row r="62" spans="1:34" ht="15.75" x14ac:dyDescent="0.25">
      <c r="A62" s="25">
        <v>149</v>
      </c>
      <c r="B62" s="26" t="s">
        <v>52</v>
      </c>
      <c r="C62" s="25">
        <v>33</v>
      </c>
      <c r="D62" s="25">
        <v>24</v>
      </c>
      <c r="E62" s="31">
        <f>'Tasapainon muutos, pl. tasaus'!D52</f>
        <v>5384</v>
      </c>
      <c r="F62" s="64">
        <v>92.784232895789501</v>
      </c>
      <c r="G62" s="32">
        <v>-3.5504286677824308</v>
      </c>
      <c r="H62" s="61">
        <f t="shared" si="34"/>
        <v>-96.334661563571927</v>
      </c>
      <c r="I62" s="64">
        <f t="shared" si="35"/>
        <v>100.48856446805728</v>
      </c>
      <c r="J62" s="32">
        <f t="shared" si="36"/>
        <v>82.176126014281508</v>
      </c>
      <c r="K62" s="32">
        <f t="shared" si="37"/>
        <v>65.016034943430753</v>
      </c>
      <c r="L62" s="32">
        <f t="shared" si="38"/>
        <v>48.284550677890756</v>
      </c>
      <c r="M62" s="32">
        <f t="shared" si="27"/>
        <v>31.916249344122395</v>
      </c>
      <c r="N62" s="61">
        <f t="shared" si="40"/>
        <v>28.365820676339965</v>
      </c>
      <c r="O62" s="87">
        <f t="shared" si="41"/>
        <v>-64.418412219449536</v>
      </c>
      <c r="P62" s="32">
        <f>Taulukko5[[#This Row],[Tasaus 2023, €/asukas]]*Taulukko5[[#This Row],[Asukasluku 31.12.2022]]</f>
        <v>541030.43109602039</v>
      </c>
      <c r="Q62" s="32">
        <f>Taulukko5[[#This Row],[Tasaus 2024, €/asukas]]*Taulukko5[[#This Row],[Asukasluku 31.12.2022]]</f>
        <v>442436.26246089162</v>
      </c>
      <c r="R62" s="32">
        <f>Taulukko5[[#This Row],[Tasaus 2025, €/asukas]]*Taulukko5[[#This Row],[Asukasluku 31.12.2022]]</f>
        <v>350046.33213543118</v>
      </c>
      <c r="S62" s="32">
        <f>Taulukko5[[#This Row],[Tasaus 2026, €/asukas]]*Taulukko5[[#This Row],[Asukasluku 31.12.2022]]</f>
        <v>259964.02084976382</v>
      </c>
      <c r="T62" s="32">
        <f>Taulukko5[[#This Row],[Tasaus 2027, €/asukas]]*Taulukko5[[#This Row],[Asukasluku 31.12.2022]]</f>
        <v>171837.08646875498</v>
      </c>
      <c r="U62" s="64">
        <f t="shared" si="28"/>
        <v>4.1539029044853493</v>
      </c>
      <c r="V62" s="32">
        <f t="shared" si="29"/>
        <v>-14.15853554929042</v>
      </c>
      <c r="W62" s="32">
        <f t="shared" si="30"/>
        <v>-31.318626620141174</v>
      </c>
      <c r="X62" s="32">
        <f t="shared" si="31"/>
        <v>-48.050110885681171</v>
      </c>
      <c r="Y62" s="99">
        <f t="shared" si="32"/>
        <v>-64.418412219449536</v>
      </c>
      <c r="Z62" s="110">
        <v>20.75</v>
      </c>
      <c r="AA62" s="34">
        <f t="shared" si="39"/>
        <v>8.11</v>
      </c>
      <c r="AB62" s="33">
        <f t="shared" si="33"/>
        <v>-12.64</v>
      </c>
      <c r="AC62" s="32">
        <v>219.42879602979184</v>
      </c>
      <c r="AD62" s="15">
        <f t="shared" si="22"/>
        <v>-1.8930527713971388E-2</v>
      </c>
      <c r="AE62" s="15">
        <f t="shared" si="23"/>
        <v>6.4524510025421256E-2</v>
      </c>
      <c r="AF62" s="15">
        <f t="shared" si="24"/>
        <v>0.14272797001487919</v>
      </c>
      <c r="AG62" s="15">
        <f t="shared" si="25"/>
        <v>0.21897814578154734</v>
      </c>
      <c r="AH62" s="111">
        <f t="shared" si="26"/>
        <v>0.29357319269392268</v>
      </c>
    </row>
    <row r="63" spans="1:34" ht="15.75" x14ac:dyDescent="0.25">
      <c r="A63" s="25">
        <v>151</v>
      </c>
      <c r="B63" s="26" t="s">
        <v>53</v>
      </c>
      <c r="C63" s="25">
        <v>14</v>
      </c>
      <c r="D63" s="25">
        <v>26</v>
      </c>
      <c r="E63" s="31">
        <f>'Tasapainon muutos, pl. tasaus'!D53</f>
        <v>1852</v>
      </c>
      <c r="F63" s="64">
        <v>283.82772174974917</v>
      </c>
      <c r="G63" s="32">
        <v>446.84795614334774</v>
      </c>
      <c r="H63" s="61">
        <f t="shared" si="34"/>
        <v>163.02023439359857</v>
      </c>
      <c r="I63" s="64">
        <f t="shared" si="35"/>
        <v>-158.86633148911324</v>
      </c>
      <c r="J63" s="32">
        <f t="shared" si="36"/>
        <v>-147.17876994288901</v>
      </c>
      <c r="K63" s="32">
        <f t="shared" si="37"/>
        <v>-134.33886101373974</v>
      </c>
      <c r="L63" s="32">
        <f t="shared" si="38"/>
        <v>-121.07034527927975</v>
      </c>
      <c r="M63" s="32">
        <f t="shared" si="27"/>
        <v>-107.43864661304811</v>
      </c>
      <c r="N63" s="61">
        <f t="shared" si="40"/>
        <v>339.40930953029965</v>
      </c>
      <c r="O63" s="87">
        <f t="shared" si="41"/>
        <v>55.581587780550478</v>
      </c>
      <c r="P63" s="32">
        <f>Taulukko5[[#This Row],[Tasaus 2023, €/asukas]]*Taulukko5[[#This Row],[Asukasluku 31.12.2022]]</f>
        <v>-294220.44591783773</v>
      </c>
      <c r="Q63" s="32">
        <f>Taulukko5[[#This Row],[Tasaus 2024, €/asukas]]*Taulukko5[[#This Row],[Asukasluku 31.12.2022]]</f>
        <v>-272575.08193423046</v>
      </c>
      <c r="R63" s="32">
        <f>Taulukko5[[#This Row],[Tasaus 2025, €/asukas]]*Taulukko5[[#This Row],[Asukasluku 31.12.2022]]</f>
        <v>-248795.570597446</v>
      </c>
      <c r="S63" s="32">
        <f>Taulukko5[[#This Row],[Tasaus 2026, €/asukas]]*Taulukko5[[#This Row],[Asukasluku 31.12.2022]]</f>
        <v>-224222.2794572261</v>
      </c>
      <c r="T63" s="32">
        <f>Taulukko5[[#This Row],[Tasaus 2027, €/asukas]]*Taulukko5[[#This Row],[Asukasluku 31.12.2022]]</f>
        <v>-198976.3735273651</v>
      </c>
      <c r="U63" s="64">
        <f t="shared" si="28"/>
        <v>4.1539029044853351</v>
      </c>
      <c r="V63" s="32">
        <f t="shared" si="29"/>
        <v>15.841464450709566</v>
      </c>
      <c r="W63" s="32">
        <f t="shared" si="30"/>
        <v>28.681373379858826</v>
      </c>
      <c r="X63" s="32">
        <f t="shared" si="31"/>
        <v>41.949889114318822</v>
      </c>
      <c r="Y63" s="99">
        <f t="shared" si="32"/>
        <v>55.581587780550464</v>
      </c>
      <c r="Z63" s="110">
        <v>22.5</v>
      </c>
      <c r="AA63" s="34">
        <f t="shared" si="39"/>
        <v>9.86</v>
      </c>
      <c r="AB63" s="33">
        <f t="shared" si="33"/>
        <v>-12.64</v>
      </c>
      <c r="AC63" s="32">
        <v>146.08978747224688</v>
      </c>
      <c r="AD63" s="15">
        <f t="shared" si="22"/>
        <v>-2.8433903398445731E-2</v>
      </c>
      <c r="AE63" s="15">
        <f t="shared" si="23"/>
        <v>-0.10843649460246506</v>
      </c>
      <c r="AF63" s="15">
        <f t="shared" si="24"/>
        <v>-0.19632702515435935</v>
      </c>
      <c r="AG63" s="15">
        <f t="shared" si="25"/>
        <v>-0.28715141448397391</v>
      </c>
      <c r="AH63" s="111">
        <f t="shared" si="26"/>
        <v>-0.38046182927817229</v>
      </c>
    </row>
    <row r="64" spans="1:34" ht="15.75" x14ac:dyDescent="0.25">
      <c r="A64" s="25">
        <v>152</v>
      </c>
      <c r="B64" s="26" t="s">
        <v>54</v>
      </c>
      <c r="C64" s="25">
        <v>14</v>
      </c>
      <c r="D64" s="25">
        <v>25</v>
      </c>
      <c r="E64" s="31">
        <f>'Tasapainon muutos, pl. tasaus'!D54</f>
        <v>4406</v>
      </c>
      <c r="F64" s="64">
        <v>192.13420918380018</v>
      </c>
      <c r="G64" s="32">
        <v>244.38980827439633</v>
      </c>
      <c r="H64" s="61">
        <f t="shared" si="34"/>
        <v>52.255599090596149</v>
      </c>
      <c r="I64" s="64">
        <f t="shared" si="35"/>
        <v>-48.1016961861108</v>
      </c>
      <c r="J64" s="32">
        <f t="shared" si="36"/>
        <v>-36.414134639886569</v>
      </c>
      <c r="K64" s="32">
        <f t="shared" si="37"/>
        <v>-23.57422571073732</v>
      </c>
      <c r="L64" s="32">
        <f t="shared" si="38"/>
        <v>-10.305709976277322</v>
      </c>
      <c r="M64" s="32">
        <f t="shared" si="27"/>
        <v>-4.4184122194495323</v>
      </c>
      <c r="N64" s="61">
        <f t="shared" si="40"/>
        <v>239.97139605494681</v>
      </c>
      <c r="O64" s="87">
        <f t="shared" si="41"/>
        <v>47.837186871146628</v>
      </c>
      <c r="P64" s="32">
        <f>Taulukko5[[#This Row],[Tasaus 2023, €/asukas]]*Taulukko5[[#This Row],[Asukasluku 31.12.2022]]</f>
        <v>-211936.07339600418</v>
      </c>
      <c r="Q64" s="32">
        <f>Taulukko5[[#This Row],[Tasaus 2024, €/asukas]]*Taulukko5[[#This Row],[Asukasluku 31.12.2022]]</f>
        <v>-160440.67722334023</v>
      </c>
      <c r="R64" s="32">
        <f>Taulukko5[[#This Row],[Tasaus 2025, €/asukas]]*Taulukko5[[#This Row],[Asukasluku 31.12.2022]]</f>
        <v>-103868.03848150863</v>
      </c>
      <c r="S64" s="32">
        <f>Taulukko5[[#This Row],[Tasaus 2026, €/asukas]]*Taulukko5[[#This Row],[Asukasluku 31.12.2022]]</f>
        <v>-45406.958155477885</v>
      </c>
      <c r="T64" s="32">
        <f>Taulukko5[[#This Row],[Tasaus 2027, €/asukas]]*Taulukko5[[#This Row],[Asukasluku 31.12.2022]]</f>
        <v>-19467.524238894639</v>
      </c>
      <c r="U64" s="64">
        <f t="shared" si="28"/>
        <v>4.1539029044853493</v>
      </c>
      <c r="V64" s="32">
        <f t="shared" si="29"/>
        <v>15.84146445070958</v>
      </c>
      <c r="W64" s="32">
        <f t="shared" si="30"/>
        <v>28.68137337985883</v>
      </c>
      <c r="X64" s="32">
        <f t="shared" si="31"/>
        <v>41.949889114318829</v>
      </c>
      <c r="Y64" s="99">
        <f t="shared" si="32"/>
        <v>47.837186871146613</v>
      </c>
      <c r="Z64" s="110">
        <v>21.5</v>
      </c>
      <c r="AA64" s="34">
        <f t="shared" si="39"/>
        <v>8.86</v>
      </c>
      <c r="AB64" s="33">
        <f t="shared" si="33"/>
        <v>-12.64</v>
      </c>
      <c r="AC64" s="32">
        <v>164.0127476167481</v>
      </c>
      <c r="AD64" s="15">
        <f t="shared" si="22"/>
        <v>-2.532670761782406E-2</v>
      </c>
      <c r="AE64" s="15">
        <f t="shared" si="23"/>
        <v>-9.6586787800949772E-2</v>
      </c>
      <c r="AF64" s="15">
        <f t="shared" si="24"/>
        <v>-0.17487283029291828</v>
      </c>
      <c r="AG64" s="15">
        <f t="shared" si="25"/>
        <v>-0.2557721257883197</v>
      </c>
      <c r="AH64" s="111">
        <f t="shared" si="26"/>
        <v>-0.2916674927178754</v>
      </c>
    </row>
    <row r="65" spans="1:34" ht="15.75" x14ac:dyDescent="0.25">
      <c r="A65" s="25">
        <v>153</v>
      </c>
      <c r="B65" s="26" t="s">
        <v>55</v>
      </c>
      <c r="C65" s="25">
        <v>9</v>
      </c>
      <c r="D65" s="25">
        <v>22</v>
      </c>
      <c r="E65" s="31">
        <f>'Tasapainon muutos, pl. tasaus'!D55</f>
        <v>25208</v>
      </c>
      <c r="F65" s="64">
        <v>-40.636530319786203</v>
      </c>
      <c r="G65" s="32">
        <v>-221.04356001949594</v>
      </c>
      <c r="H65" s="61">
        <f t="shared" si="34"/>
        <v>-180.40702969970974</v>
      </c>
      <c r="I65" s="64">
        <f t="shared" si="35"/>
        <v>184.5609326041951</v>
      </c>
      <c r="J65" s="32">
        <f t="shared" si="36"/>
        <v>166.2484941504193</v>
      </c>
      <c r="K65" s="32">
        <f t="shared" si="37"/>
        <v>149.08840307956856</v>
      </c>
      <c r="L65" s="32">
        <f t="shared" si="38"/>
        <v>132.35691881402857</v>
      </c>
      <c r="M65" s="32">
        <f t="shared" si="27"/>
        <v>115.9886174802602</v>
      </c>
      <c r="N65" s="61">
        <f t="shared" si="40"/>
        <v>-105.05494253923574</v>
      </c>
      <c r="O65" s="87">
        <f t="shared" si="41"/>
        <v>-64.418412219449536</v>
      </c>
      <c r="P65" s="32">
        <f>Taulukko5[[#This Row],[Tasaus 2023, €/asukas]]*Taulukko5[[#This Row],[Asukasluku 31.12.2022]]</f>
        <v>4652411.9890865497</v>
      </c>
      <c r="Q65" s="32">
        <f>Taulukko5[[#This Row],[Tasaus 2024, €/asukas]]*Taulukko5[[#This Row],[Asukasluku 31.12.2022]]</f>
        <v>4190792.04054377</v>
      </c>
      <c r="R65" s="32">
        <f>Taulukko5[[#This Row],[Tasaus 2025, €/asukas]]*Taulukko5[[#This Row],[Asukasluku 31.12.2022]]</f>
        <v>3758220.4648297643</v>
      </c>
      <c r="S65" s="32">
        <f>Taulukko5[[#This Row],[Tasaus 2026, €/asukas]]*Taulukko5[[#This Row],[Asukasluku 31.12.2022]]</f>
        <v>3336453.2094640322</v>
      </c>
      <c r="T65" s="32">
        <f>Taulukko5[[#This Row],[Tasaus 2027, €/asukas]]*Taulukko5[[#This Row],[Asukasluku 31.12.2022]]</f>
        <v>2923841.0694423993</v>
      </c>
      <c r="U65" s="64">
        <f t="shared" si="28"/>
        <v>4.1539029044853635</v>
      </c>
      <c r="V65" s="32">
        <f t="shared" si="29"/>
        <v>-14.158535549290434</v>
      </c>
      <c r="W65" s="32">
        <f t="shared" si="30"/>
        <v>-31.318626620141174</v>
      </c>
      <c r="X65" s="32">
        <f t="shared" si="31"/>
        <v>-48.050110885681164</v>
      </c>
      <c r="Y65" s="99">
        <f t="shared" si="32"/>
        <v>-64.418412219449536</v>
      </c>
      <c r="Z65" s="110">
        <v>20</v>
      </c>
      <c r="AA65" s="34">
        <f t="shared" si="39"/>
        <v>7.3599999999999994</v>
      </c>
      <c r="AB65" s="33">
        <f t="shared" si="33"/>
        <v>-12.64</v>
      </c>
      <c r="AC65" s="32">
        <v>189.06417572760202</v>
      </c>
      <c r="AD65" s="15">
        <f t="shared" si="22"/>
        <v>-2.1970861949384753E-2</v>
      </c>
      <c r="AE65" s="15">
        <f t="shared" si="23"/>
        <v>7.4887458159654877E-2</v>
      </c>
      <c r="AF65" s="15">
        <f t="shared" si="24"/>
        <v>0.16565077175310097</v>
      </c>
      <c r="AG65" s="15">
        <f t="shared" si="25"/>
        <v>0.25414709423804499</v>
      </c>
      <c r="AH65" s="111">
        <f t="shared" si="26"/>
        <v>0.34072246617604407</v>
      </c>
    </row>
    <row r="66" spans="1:34" ht="15.75" x14ac:dyDescent="0.25">
      <c r="A66" s="25">
        <v>165</v>
      </c>
      <c r="B66" s="26" t="s">
        <v>56</v>
      </c>
      <c r="C66" s="25">
        <v>5</v>
      </c>
      <c r="D66" s="25">
        <v>23</v>
      </c>
      <c r="E66" s="31">
        <f>'Tasapainon muutos, pl. tasaus'!D56</f>
        <v>16280</v>
      </c>
      <c r="F66" s="64">
        <v>17.128559447422219</v>
      </c>
      <c r="G66" s="32">
        <v>14.454340013577912</v>
      </c>
      <c r="H66" s="61">
        <f t="shared" si="34"/>
        <v>-2.674219433844307</v>
      </c>
      <c r="I66" s="64">
        <f t="shared" si="35"/>
        <v>6.8281223383296563</v>
      </c>
      <c r="J66" s="32">
        <f t="shared" si="36"/>
        <v>0.84146445070957954</v>
      </c>
      <c r="K66" s="32">
        <f t="shared" si="37"/>
        <v>-1.3186266201411698</v>
      </c>
      <c r="L66" s="32">
        <f t="shared" si="38"/>
        <v>-3.0501108856811734</v>
      </c>
      <c r="M66" s="32">
        <f t="shared" si="27"/>
        <v>-4.4184122194495323</v>
      </c>
      <c r="N66" s="61">
        <f t="shared" si="40"/>
        <v>10.03592779412838</v>
      </c>
      <c r="O66" s="87">
        <f t="shared" si="41"/>
        <v>-7.0926316532938394</v>
      </c>
      <c r="P66" s="32">
        <f>Taulukko5[[#This Row],[Tasaus 2023, €/asukas]]*Taulukko5[[#This Row],[Asukasluku 31.12.2022]]</f>
        <v>111161.83166800681</v>
      </c>
      <c r="Q66" s="32">
        <f>Taulukko5[[#This Row],[Tasaus 2024, €/asukas]]*Taulukko5[[#This Row],[Asukasluku 31.12.2022]]</f>
        <v>13699.041257551955</v>
      </c>
      <c r="R66" s="32">
        <f>Taulukko5[[#This Row],[Tasaus 2025, €/asukas]]*Taulukko5[[#This Row],[Asukasluku 31.12.2022]]</f>
        <v>-21467.241375898244</v>
      </c>
      <c r="S66" s="32">
        <f>Taulukko5[[#This Row],[Tasaus 2026, €/asukas]]*Taulukko5[[#This Row],[Asukasluku 31.12.2022]]</f>
        <v>-49655.805218889502</v>
      </c>
      <c r="T66" s="32">
        <f>Taulukko5[[#This Row],[Tasaus 2027, €/asukas]]*Taulukko5[[#This Row],[Asukasluku 31.12.2022]]</f>
        <v>-71931.750932638388</v>
      </c>
      <c r="U66" s="64">
        <f t="shared" si="28"/>
        <v>4.1539029044853493</v>
      </c>
      <c r="V66" s="32">
        <f t="shared" si="29"/>
        <v>-1.8327549831347274</v>
      </c>
      <c r="W66" s="32">
        <f t="shared" si="30"/>
        <v>-3.9928460539854767</v>
      </c>
      <c r="X66" s="32">
        <f t="shared" si="31"/>
        <v>-5.72433031952548</v>
      </c>
      <c r="Y66" s="99">
        <f t="shared" si="32"/>
        <v>-7.0926316532938394</v>
      </c>
      <c r="Z66" s="110">
        <v>21</v>
      </c>
      <c r="AA66" s="34">
        <f t="shared" si="39"/>
        <v>8.36</v>
      </c>
      <c r="AB66" s="33">
        <f t="shared" si="33"/>
        <v>-12.64</v>
      </c>
      <c r="AC66" s="32">
        <v>190.42624022453899</v>
      </c>
      <c r="AD66" s="15">
        <f t="shared" si="22"/>
        <v>-2.1813710650314372E-2</v>
      </c>
      <c r="AE66" s="15">
        <f t="shared" si="23"/>
        <v>9.6244875757335469E-3</v>
      </c>
      <c r="AF66" s="15">
        <f t="shared" si="24"/>
        <v>2.0967940391394362E-2</v>
      </c>
      <c r="AG66" s="15">
        <f t="shared" si="25"/>
        <v>3.0060617238337004E-2</v>
      </c>
      <c r="AH66" s="111">
        <f t="shared" si="26"/>
        <v>3.7246083548835712E-2</v>
      </c>
    </row>
    <row r="67" spans="1:34" ht="15.75" x14ac:dyDescent="0.25">
      <c r="A67" s="25">
        <v>167</v>
      </c>
      <c r="B67" s="26" t="s">
        <v>57</v>
      </c>
      <c r="C67" s="25">
        <v>12</v>
      </c>
      <c r="D67" s="25">
        <v>21</v>
      </c>
      <c r="E67" s="31">
        <f>'Tasapainon muutos, pl. tasaus'!D57</f>
        <v>77513</v>
      </c>
      <c r="F67" s="64">
        <v>-173.12983338686337</v>
      </c>
      <c r="G67" s="32">
        <v>-207.98336044466524</v>
      </c>
      <c r="H67" s="61">
        <f t="shared" si="34"/>
        <v>-34.85352705780187</v>
      </c>
      <c r="I67" s="64">
        <f t="shared" si="35"/>
        <v>39.007429962287219</v>
      </c>
      <c r="J67" s="32">
        <f t="shared" si="36"/>
        <v>20.69499150851145</v>
      </c>
      <c r="K67" s="32">
        <f t="shared" si="37"/>
        <v>3.5349004376607001</v>
      </c>
      <c r="L67" s="32">
        <f t="shared" si="38"/>
        <v>-3.0501108856811734</v>
      </c>
      <c r="M67" s="32">
        <f t="shared" si="27"/>
        <v>-4.4184122194495323</v>
      </c>
      <c r="N67" s="61">
        <f t="shared" si="40"/>
        <v>-212.40177266411476</v>
      </c>
      <c r="O67" s="87">
        <f t="shared" si="41"/>
        <v>-39.271939277251391</v>
      </c>
      <c r="P67" s="32">
        <f>Taulukko5[[#This Row],[Tasaus 2023, €/asukas]]*Taulukko5[[#This Row],[Asukasluku 31.12.2022]]</f>
        <v>3023582.9186667693</v>
      </c>
      <c r="Q67" s="32">
        <f>Taulukko5[[#This Row],[Tasaus 2024, €/asukas]]*Taulukko5[[#This Row],[Asukasluku 31.12.2022]]</f>
        <v>1604130.8767992479</v>
      </c>
      <c r="R67" s="32">
        <f>Taulukko5[[#This Row],[Tasaus 2025, €/asukas]]*Taulukko5[[#This Row],[Asukasluku 31.12.2022]]</f>
        <v>274000.73762439383</v>
      </c>
      <c r="S67" s="32">
        <f>Taulukko5[[#This Row],[Tasaus 2026, €/asukas]]*Taulukko5[[#This Row],[Asukasluku 31.12.2022]]</f>
        <v>-236423.24508180478</v>
      </c>
      <c r="T67" s="32">
        <f>Taulukko5[[#This Row],[Tasaus 2027, €/asukas]]*Taulukko5[[#This Row],[Asukasluku 31.12.2022]]</f>
        <v>-342484.38636619161</v>
      </c>
      <c r="U67" s="64">
        <f t="shared" si="28"/>
        <v>4.1539029044853493</v>
      </c>
      <c r="V67" s="32">
        <f t="shared" si="29"/>
        <v>-14.15853554929042</v>
      </c>
      <c r="W67" s="32">
        <f t="shared" si="30"/>
        <v>-31.31862662014117</v>
      </c>
      <c r="X67" s="32">
        <f t="shared" si="31"/>
        <v>-37.903637943483041</v>
      </c>
      <c r="Y67" s="99">
        <f t="shared" si="32"/>
        <v>-39.271939277251406</v>
      </c>
      <c r="Z67" s="110">
        <v>20.5</v>
      </c>
      <c r="AA67" s="34">
        <f t="shared" si="39"/>
        <v>7.8599999999999994</v>
      </c>
      <c r="AB67" s="33">
        <f t="shared" si="33"/>
        <v>-12.64</v>
      </c>
      <c r="AC67" s="32">
        <v>163.36414355847469</v>
      </c>
      <c r="AD67" s="15">
        <f t="shared" si="22"/>
        <v>-2.5427262151920735E-2</v>
      </c>
      <c r="AE67" s="15">
        <f t="shared" si="23"/>
        <v>8.6668562885848344E-2</v>
      </c>
      <c r="AF67" s="15">
        <f t="shared" si="24"/>
        <v>0.19171053046246317</v>
      </c>
      <c r="AG67" s="15">
        <f t="shared" si="25"/>
        <v>0.23201932270967271</v>
      </c>
      <c r="AH67" s="111">
        <f t="shared" si="26"/>
        <v>0.24039509785814397</v>
      </c>
    </row>
    <row r="68" spans="1:34" ht="15.75" x14ac:dyDescent="0.25">
      <c r="A68" s="25">
        <v>169</v>
      </c>
      <c r="B68" s="26" t="s">
        <v>58</v>
      </c>
      <c r="C68" s="25">
        <v>5</v>
      </c>
      <c r="D68" s="25">
        <v>24</v>
      </c>
      <c r="E68" s="31">
        <f>'Tasapainon muutos, pl. tasaus'!D58</f>
        <v>4990</v>
      </c>
      <c r="F68" s="64">
        <v>-179.71125272717066</v>
      </c>
      <c r="G68" s="32">
        <v>-232.55001899798685</v>
      </c>
      <c r="H68" s="61">
        <f t="shared" si="34"/>
        <v>-52.838766270816194</v>
      </c>
      <c r="I68" s="64">
        <f t="shared" si="35"/>
        <v>56.992669175301543</v>
      </c>
      <c r="J68" s="32">
        <f t="shared" si="36"/>
        <v>38.680230721525774</v>
      </c>
      <c r="K68" s="32">
        <f t="shared" si="37"/>
        <v>21.520139650675024</v>
      </c>
      <c r="L68" s="32">
        <f t="shared" si="38"/>
        <v>4.7886553851350211</v>
      </c>
      <c r="M68" s="32">
        <f t="shared" si="27"/>
        <v>-4.4184122194495323</v>
      </c>
      <c r="N68" s="61">
        <f t="shared" si="40"/>
        <v>-236.96843121743638</v>
      </c>
      <c r="O68" s="87">
        <f t="shared" si="41"/>
        <v>-57.257178490265716</v>
      </c>
      <c r="P68" s="32">
        <f>Taulukko5[[#This Row],[Tasaus 2023, €/asukas]]*Taulukko5[[#This Row],[Asukasluku 31.12.2022]]</f>
        <v>284393.41918475472</v>
      </c>
      <c r="Q68" s="32">
        <f>Taulukko5[[#This Row],[Tasaus 2024, €/asukas]]*Taulukko5[[#This Row],[Asukasluku 31.12.2022]]</f>
        <v>193014.3513004136</v>
      </c>
      <c r="R68" s="32">
        <f>Taulukko5[[#This Row],[Tasaus 2025, €/asukas]]*Taulukko5[[#This Row],[Asukasluku 31.12.2022]]</f>
        <v>107385.49685686837</v>
      </c>
      <c r="S68" s="32">
        <f>Taulukko5[[#This Row],[Tasaus 2026, €/asukas]]*Taulukko5[[#This Row],[Asukasluku 31.12.2022]]</f>
        <v>23895.390371823756</v>
      </c>
      <c r="T68" s="32">
        <f>Taulukko5[[#This Row],[Tasaus 2027, €/asukas]]*Taulukko5[[#This Row],[Asukasluku 31.12.2022]]</f>
        <v>-22047.876975053165</v>
      </c>
      <c r="U68" s="64">
        <f t="shared" si="28"/>
        <v>4.1539029044853493</v>
      </c>
      <c r="V68" s="32">
        <f t="shared" si="29"/>
        <v>-14.15853554929042</v>
      </c>
      <c r="W68" s="32">
        <f t="shared" si="30"/>
        <v>-31.31862662014117</v>
      </c>
      <c r="X68" s="32">
        <f t="shared" si="31"/>
        <v>-48.050110885681171</v>
      </c>
      <c r="Y68" s="99">
        <f t="shared" si="32"/>
        <v>-57.25717849026573</v>
      </c>
      <c r="Z68" s="110">
        <v>21.250000000000004</v>
      </c>
      <c r="AA68" s="34">
        <f t="shared" si="39"/>
        <v>8.610000000000003</v>
      </c>
      <c r="AB68" s="33">
        <f t="shared" si="33"/>
        <v>-12.64</v>
      </c>
      <c r="AC68" s="32">
        <v>182.1520079187718</v>
      </c>
      <c r="AD68" s="15">
        <f t="shared" si="22"/>
        <v>-2.28045957436699E-2</v>
      </c>
      <c r="AE68" s="15">
        <f t="shared" si="23"/>
        <v>7.7729231267130605E-2</v>
      </c>
      <c r="AF68" s="15">
        <f t="shared" si="24"/>
        <v>0.17193676302545774</v>
      </c>
      <c r="AG68" s="15">
        <f t="shared" si="25"/>
        <v>0.26379127759661292</v>
      </c>
      <c r="AH68" s="111">
        <f t="shared" si="26"/>
        <v>0.31433734464128876</v>
      </c>
    </row>
    <row r="69" spans="1:34" ht="15.75" x14ac:dyDescent="0.25">
      <c r="A69" s="25">
        <v>171</v>
      </c>
      <c r="B69" s="26" t="s">
        <v>59</v>
      </c>
      <c r="C69" s="25">
        <v>11</v>
      </c>
      <c r="D69" s="25">
        <v>25</v>
      </c>
      <c r="E69" s="31">
        <f>'Tasapainon muutos, pl. tasaus'!D59</f>
        <v>4540</v>
      </c>
      <c r="F69" s="64">
        <v>78.076072848922195</v>
      </c>
      <c r="G69" s="32">
        <v>123.88245637639578</v>
      </c>
      <c r="H69" s="61">
        <f t="shared" si="34"/>
        <v>45.806383527473585</v>
      </c>
      <c r="I69" s="64">
        <f t="shared" si="35"/>
        <v>-41.652480622988236</v>
      </c>
      <c r="J69" s="32">
        <f t="shared" si="36"/>
        <v>-29.964919076764005</v>
      </c>
      <c r="K69" s="32">
        <f t="shared" si="37"/>
        <v>-17.125010147614756</v>
      </c>
      <c r="L69" s="32">
        <f t="shared" si="38"/>
        <v>-3.8564944131547585</v>
      </c>
      <c r="M69" s="32">
        <f t="shared" si="27"/>
        <v>-4.4184122194495323</v>
      </c>
      <c r="N69" s="61">
        <f t="shared" si="40"/>
        <v>119.46404415694624</v>
      </c>
      <c r="O69" s="87">
        <f t="shared" si="41"/>
        <v>41.387971308024049</v>
      </c>
      <c r="P69" s="32">
        <f>Taulukko5[[#This Row],[Tasaus 2023, €/asukas]]*Taulukko5[[#This Row],[Asukasluku 31.12.2022]]</f>
        <v>-189102.26202836659</v>
      </c>
      <c r="Q69" s="32">
        <f>Taulukko5[[#This Row],[Tasaus 2024, €/asukas]]*Taulukko5[[#This Row],[Asukasluku 31.12.2022]]</f>
        <v>-136040.73260850858</v>
      </c>
      <c r="R69" s="32">
        <f>Taulukko5[[#This Row],[Tasaus 2025, €/asukas]]*Taulukko5[[#This Row],[Asukasluku 31.12.2022]]</f>
        <v>-77747.546070170996</v>
      </c>
      <c r="S69" s="32">
        <f>Taulukko5[[#This Row],[Tasaus 2026, €/asukas]]*Taulukko5[[#This Row],[Asukasluku 31.12.2022]]</f>
        <v>-17508.484635722605</v>
      </c>
      <c r="T69" s="32">
        <f>Taulukko5[[#This Row],[Tasaus 2027, €/asukas]]*Taulukko5[[#This Row],[Asukasluku 31.12.2022]]</f>
        <v>-20059.591476300877</v>
      </c>
      <c r="U69" s="64">
        <f t="shared" si="28"/>
        <v>4.1539029044853493</v>
      </c>
      <c r="V69" s="32">
        <f t="shared" si="29"/>
        <v>15.84146445070958</v>
      </c>
      <c r="W69" s="32">
        <f t="shared" si="30"/>
        <v>28.68137337985883</v>
      </c>
      <c r="X69" s="32">
        <f t="shared" si="31"/>
        <v>41.949889114318829</v>
      </c>
      <c r="Y69" s="99">
        <f t="shared" si="32"/>
        <v>41.387971308024049</v>
      </c>
      <c r="Z69" s="110">
        <v>21.25</v>
      </c>
      <c r="AA69" s="34">
        <f t="shared" si="39"/>
        <v>8.61</v>
      </c>
      <c r="AB69" s="33">
        <f t="shared" si="33"/>
        <v>-12.64</v>
      </c>
      <c r="AC69" s="32">
        <v>171.9298388646566</v>
      </c>
      <c r="AD69" s="15">
        <f t="shared" si="22"/>
        <v>-2.4160453658979505E-2</v>
      </c>
      <c r="AE69" s="15">
        <f t="shared" si="23"/>
        <v>-9.2139122303139032E-2</v>
      </c>
      <c r="AF69" s="15">
        <f t="shared" si="24"/>
        <v>-0.1668202190454959</v>
      </c>
      <c r="AG69" s="15">
        <f t="shared" si="25"/>
        <v>-0.24399423271339093</v>
      </c>
      <c r="AH69" s="111">
        <f t="shared" si="26"/>
        <v>-0.24072593554051264</v>
      </c>
    </row>
    <row r="70" spans="1:34" ht="15.75" x14ac:dyDescent="0.25">
      <c r="A70" s="25">
        <v>172</v>
      </c>
      <c r="B70" s="26" t="s">
        <v>60</v>
      </c>
      <c r="C70" s="25">
        <v>13</v>
      </c>
      <c r="D70" s="25">
        <v>25</v>
      </c>
      <c r="E70" s="31">
        <f>'Tasapainon muutos, pl. tasaus'!D60</f>
        <v>4171</v>
      </c>
      <c r="F70" s="64">
        <v>-231.67618648684555</v>
      </c>
      <c r="G70" s="32">
        <v>-192.32818293145354</v>
      </c>
      <c r="H70" s="61">
        <f t="shared" si="34"/>
        <v>39.348003555392012</v>
      </c>
      <c r="I70" s="64">
        <f t="shared" si="35"/>
        <v>-35.194100650906663</v>
      </c>
      <c r="J70" s="32">
        <f t="shared" si="36"/>
        <v>-23.506539104682432</v>
      </c>
      <c r="K70" s="32">
        <f t="shared" si="37"/>
        <v>-10.666630175533182</v>
      </c>
      <c r="L70" s="32">
        <f t="shared" si="38"/>
        <v>-3.0501108856811734</v>
      </c>
      <c r="M70" s="32">
        <f t="shared" si="27"/>
        <v>-4.4184122194495323</v>
      </c>
      <c r="N70" s="61">
        <f t="shared" si="40"/>
        <v>-196.74659515090306</v>
      </c>
      <c r="O70" s="87">
        <f t="shared" si="41"/>
        <v>34.92959133594249</v>
      </c>
      <c r="P70" s="32">
        <f>Taulukko5[[#This Row],[Tasaus 2023, €/asukas]]*Taulukko5[[#This Row],[Asukasluku 31.12.2022]]</f>
        <v>-146794.59381493169</v>
      </c>
      <c r="Q70" s="32">
        <f>Taulukko5[[#This Row],[Tasaus 2024, €/asukas]]*Taulukko5[[#This Row],[Asukasluku 31.12.2022]]</f>
        <v>-98045.774605630417</v>
      </c>
      <c r="R70" s="32">
        <f>Taulukko5[[#This Row],[Tasaus 2025, €/asukas]]*Taulukko5[[#This Row],[Asukasluku 31.12.2022]]</f>
        <v>-44490.514462148902</v>
      </c>
      <c r="S70" s="32">
        <f>Taulukko5[[#This Row],[Tasaus 2026, €/asukas]]*Taulukko5[[#This Row],[Asukasluku 31.12.2022]]</f>
        <v>-12722.012504176175</v>
      </c>
      <c r="T70" s="32">
        <f>Taulukko5[[#This Row],[Tasaus 2027, €/asukas]]*Taulukko5[[#This Row],[Asukasluku 31.12.2022]]</f>
        <v>-18429.197367323999</v>
      </c>
      <c r="U70" s="64">
        <f t="shared" si="28"/>
        <v>4.1539029044853493</v>
      </c>
      <c r="V70" s="32">
        <f t="shared" si="29"/>
        <v>15.84146445070958</v>
      </c>
      <c r="W70" s="32">
        <f t="shared" si="30"/>
        <v>28.68137337985883</v>
      </c>
      <c r="X70" s="32">
        <f t="shared" si="31"/>
        <v>36.297892669710841</v>
      </c>
      <c r="Y70" s="99">
        <f t="shared" si="32"/>
        <v>34.929591335942476</v>
      </c>
      <c r="Z70" s="110">
        <v>21</v>
      </c>
      <c r="AA70" s="34">
        <f t="shared" si="39"/>
        <v>8.36</v>
      </c>
      <c r="AB70" s="33">
        <f t="shared" si="33"/>
        <v>-12.64</v>
      </c>
      <c r="AC70" s="32">
        <v>146.25269441066183</v>
      </c>
      <c r="AD70" s="15">
        <f t="shared" si="22"/>
        <v>-2.8402231639040008E-2</v>
      </c>
      <c r="AE70" s="15">
        <f t="shared" si="23"/>
        <v>-0.10831571011080625</v>
      </c>
      <c r="AF70" s="15">
        <f t="shared" si="24"/>
        <v>-0.19610834176719247</v>
      </c>
      <c r="AG70" s="15">
        <f t="shared" si="25"/>
        <v>-0.24818614669614403</v>
      </c>
      <c r="AH70" s="111">
        <f t="shared" si="26"/>
        <v>-0.2388304125041549</v>
      </c>
    </row>
    <row r="71" spans="1:34" ht="15.75" x14ac:dyDescent="0.25">
      <c r="A71" s="25">
        <v>176</v>
      </c>
      <c r="B71" s="26" t="s">
        <v>61</v>
      </c>
      <c r="C71" s="25">
        <v>12</v>
      </c>
      <c r="D71" s="25">
        <v>25</v>
      </c>
      <c r="E71" s="31">
        <f>'Tasapainon muutos, pl. tasaus'!D61</f>
        <v>4352</v>
      </c>
      <c r="F71" s="64">
        <v>-62.616669157168978</v>
      </c>
      <c r="G71" s="32">
        <v>156.19132758806859</v>
      </c>
      <c r="H71" s="61">
        <f t="shared" si="34"/>
        <v>218.80799674523757</v>
      </c>
      <c r="I71" s="64">
        <f t="shared" si="35"/>
        <v>-214.65409384075224</v>
      </c>
      <c r="J71" s="32">
        <f t="shared" si="36"/>
        <v>-202.96653229452801</v>
      </c>
      <c r="K71" s="32">
        <f t="shared" si="37"/>
        <v>-190.12662336537875</v>
      </c>
      <c r="L71" s="32">
        <f t="shared" si="38"/>
        <v>-176.85810763091874</v>
      </c>
      <c r="M71" s="32">
        <f t="shared" si="27"/>
        <v>-163.2264089646871</v>
      </c>
      <c r="N71" s="61">
        <f t="shared" si="40"/>
        <v>-7.035081376618507</v>
      </c>
      <c r="O71" s="87">
        <f t="shared" si="41"/>
        <v>55.581587780550471</v>
      </c>
      <c r="P71" s="32">
        <f>Taulukko5[[#This Row],[Tasaus 2023, €/asukas]]*Taulukko5[[#This Row],[Asukasluku 31.12.2022]]</f>
        <v>-934174.6163949538</v>
      </c>
      <c r="Q71" s="32">
        <f>Taulukko5[[#This Row],[Tasaus 2024, €/asukas]]*Taulukko5[[#This Row],[Asukasluku 31.12.2022]]</f>
        <v>-883310.34854578588</v>
      </c>
      <c r="R71" s="32">
        <f>Taulukko5[[#This Row],[Tasaus 2025, €/asukas]]*Taulukko5[[#This Row],[Asukasluku 31.12.2022]]</f>
        <v>-827431.0648861283</v>
      </c>
      <c r="S71" s="32">
        <f>Taulukko5[[#This Row],[Tasaus 2026, €/asukas]]*Taulukko5[[#This Row],[Asukasluku 31.12.2022]]</f>
        <v>-769686.48440975836</v>
      </c>
      <c r="T71" s="32">
        <f>Taulukko5[[#This Row],[Tasaus 2027, €/asukas]]*Taulukko5[[#This Row],[Asukasluku 31.12.2022]]</f>
        <v>-710361.3318143182</v>
      </c>
      <c r="U71" s="64">
        <f t="shared" si="28"/>
        <v>4.1539029044853351</v>
      </c>
      <c r="V71" s="32">
        <f t="shared" si="29"/>
        <v>15.841464450709566</v>
      </c>
      <c r="W71" s="32">
        <f t="shared" si="30"/>
        <v>28.681373379858826</v>
      </c>
      <c r="X71" s="32">
        <f t="shared" si="31"/>
        <v>41.949889114318836</v>
      </c>
      <c r="Y71" s="99">
        <f t="shared" si="32"/>
        <v>55.581587780550478</v>
      </c>
      <c r="Z71" s="110">
        <v>20.75</v>
      </c>
      <c r="AA71" s="34">
        <f t="shared" si="39"/>
        <v>8.11</v>
      </c>
      <c r="AB71" s="33">
        <f t="shared" si="33"/>
        <v>-12.64</v>
      </c>
      <c r="AC71" s="32">
        <v>135.59324996519345</v>
      </c>
      <c r="AD71" s="15">
        <f t="shared" si="22"/>
        <v>-3.0635027227031101E-2</v>
      </c>
      <c r="AE71" s="15">
        <f t="shared" si="23"/>
        <v>-0.11683077479724133</v>
      </c>
      <c r="AF71" s="15">
        <f t="shared" si="24"/>
        <v>-0.21152508245964519</v>
      </c>
      <c r="AG71" s="15">
        <f t="shared" si="25"/>
        <v>-0.30938036462056406</v>
      </c>
      <c r="AH71" s="111">
        <f t="shared" si="26"/>
        <v>-0.40991412031807023</v>
      </c>
    </row>
    <row r="72" spans="1:34" ht="15.75" x14ac:dyDescent="0.25">
      <c r="A72" s="25">
        <v>177</v>
      </c>
      <c r="B72" s="26" t="s">
        <v>62</v>
      </c>
      <c r="C72" s="25">
        <v>6</v>
      </c>
      <c r="D72" s="25">
        <v>26</v>
      </c>
      <c r="E72" s="31">
        <f>'Tasapainon muutos, pl. tasaus'!D62</f>
        <v>1768</v>
      </c>
      <c r="F72" s="64">
        <v>86.443812704162582</v>
      </c>
      <c r="G72" s="32">
        <v>-121.7842004218637</v>
      </c>
      <c r="H72" s="61">
        <f t="shared" si="34"/>
        <v>-208.22801312602627</v>
      </c>
      <c r="I72" s="64">
        <f t="shared" si="35"/>
        <v>212.3819160305116</v>
      </c>
      <c r="J72" s="32">
        <f t="shared" si="36"/>
        <v>194.06947757673584</v>
      </c>
      <c r="K72" s="32">
        <f t="shared" si="37"/>
        <v>176.9093865058851</v>
      </c>
      <c r="L72" s="32">
        <f t="shared" si="38"/>
        <v>160.17790224034511</v>
      </c>
      <c r="M72" s="32">
        <f t="shared" si="27"/>
        <v>143.80960090657675</v>
      </c>
      <c r="N72" s="61">
        <f t="shared" si="40"/>
        <v>22.025400484713046</v>
      </c>
      <c r="O72" s="87">
        <f t="shared" si="41"/>
        <v>-64.418412219449536</v>
      </c>
      <c r="P72" s="32">
        <f>Taulukko5[[#This Row],[Tasaus 2023, €/asukas]]*Taulukko5[[#This Row],[Asukasluku 31.12.2022]]</f>
        <v>375491.22754194454</v>
      </c>
      <c r="Q72" s="32">
        <f>Taulukko5[[#This Row],[Tasaus 2024, €/asukas]]*Taulukko5[[#This Row],[Asukasluku 31.12.2022]]</f>
        <v>343114.83635566896</v>
      </c>
      <c r="R72" s="32">
        <f>Taulukko5[[#This Row],[Tasaus 2025, €/asukas]]*Taulukko5[[#This Row],[Asukasluku 31.12.2022]]</f>
        <v>312775.79534240486</v>
      </c>
      <c r="S72" s="32">
        <f>Taulukko5[[#This Row],[Tasaus 2026, €/asukas]]*Taulukko5[[#This Row],[Asukasluku 31.12.2022]]</f>
        <v>283194.53116093017</v>
      </c>
      <c r="T72" s="32">
        <f>Taulukko5[[#This Row],[Tasaus 2027, €/asukas]]*Taulukko5[[#This Row],[Asukasluku 31.12.2022]]</f>
        <v>254255.3744028277</v>
      </c>
      <c r="U72" s="64">
        <f t="shared" si="28"/>
        <v>4.1539029044853351</v>
      </c>
      <c r="V72" s="32">
        <f t="shared" si="29"/>
        <v>-14.158535549290434</v>
      </c>
      <c r="W72" s="32">
        <f t="shared" si="30"/>
        <v>-31.318626620141174</v>
      </c>
      <c r="X72" s="32">
        <f t="shared" si="31"/>
        <v>-48.050110885681164</v>
      </c>
      <c r="Y72" s="99">
        <f t="shared" si="32"/>
        <v>-64.418412219449522</v>
      </c>
      <c r="Z72" s="110">
        <v>21</v>
      </c>
      <c r="AA72" s="34">
        <f t="shared" si="39"/>
        <v>8.36</v>
      </c>
      <c r="AB72" s="33">
        <f t="shared" si="33"/>
        <v>-12.64</v>
      </c>
      <c r="AC72" s="32">
        <v>161.39405712420094</v>
      </c>
      <c r="AD72" s="15">
        <f t="shared" si="22"/>
        <v>-2.5737644734271072E-2</v>
      </c>
      <c r="AE72" s="15">
        <f t="shared" si="23"/>
        <v>8.7726498742111178E-2</v>
      </c>
      <c r="AF72" s="15">
        <f t="shared" si="24"/>
        <v>0.19405068054048544</v>
      </c>
      <c r="AG72" s="15">
        <f t="shared" si="25"/>
        <v>0.29771920814100461</v>
      </c>
      <c r="AH72" s="111">
        <f t="shared" si="26"/>
        <v>0.39913744884594032</v>
      </c>
    </row>
    <row r="73" spans="1:34" ht="15.75" x14ac:dyDescent="0.25">
      <c r="A73" s="25">
        <v>178</v>
      </c>
      <c r="B73" s="26" t="s">
        <v>63</v>
      </c>
      <c r="C73" s="25">
        <v>10</v>
      </c>
      <c r="D73" s="25">
        <v>24</v>
      </c>
      <c r="E73" s="31">
        <f>'Tasapainon muutos, pl. tasaus'!D63</f>
        <v>5769</v>
      </c>
      <c r="F73" s="64">
        <v>-138.50287245201847</v>
      </c>
      <c r="G73" s="32">
        <v>-162.22377759908386</v>
      </c>
      <c r="H73" s="61">
        <f t="shared" si="34"/>
        <v>-23.720905147065395</v>
      </c>
      <c r="I73" s="64">
        <f t="shared" si="35"/>
        <v>27.874808051550744</v>
      </c>
      <c r="J73" s="32">
        <f t="shared" si="36"/>
        <v>9.5623695977749747</v>
      </c>
      <c r="K73" s="32">
        <f t="shared" si="37"/>
        <v>-1.3186266201411698</v>
      </c>
      <c r="L73" s="32">
        <f t="shared" si="38"/>
        <v>-3.0501108856811734</v>
      </c>
      <c r="M73" s="32">
        <f t="shared" si="27"/>
        <v>-4.4184122194495323</v>
      </c>
      <c r="N73" s="61">
        <f t="shared" si="40"/>
        <v>-166.64218981853338</v>
      </c>
      <c r="O73" s="87">
        <f t="shared" si="41"/>
        <v>-28.139317366514916</v>
      </c>
      <c r="P73" s="32">
        <f>Taulukko5[[#This Row],[Tasaus 2023, €/asukas]]*Taulukko5[[#This Row],[Asukasluku 31.12.2022]]</f>
        <v>160809.76764939624</v>
      </c>
      <c r="Q73" s="32">
        <f>Taulukko5[[#This Row],[Tasaus 2024, €/asukas]]*Taulukko5[[#This Row],[Asukasluku 31.12.2022]]</f>
        <v>55165.310209563831</v>
      </c>
      <c r="R73" s="32">
        <f>Taulukko5[[#This Row],[Tasaus 2025, €/asukas]]*Taulukko5[[#This Row],[Asukasluku 31.12.2022]]</f>
        <v>-7607.1569715944088</v>
      </c>
      <c r="S73" s="32">
        <f>Taulukko5[[#This Row],[Tasaus 2026, €/asukas]]*Taulukko5[[#This Row],[Asukasluku 31.12.2022]]</f>
        <v>-17596.089699494689</v>
      </c>
      <c r="T73" s="32">
        <f>Taulukko5[[#This Row],[Tasaus 2027, €/asukas]]*Taulukko5[[#This Row],[Asukasluku 31.12.2022]]</f>
        <v>-25489.820094004353</v>
      </c>
      <c r="U73" s="64">
        <f t="shared" si="28"/>
        <v>4.1539029044853493</v>
      </c>
      <c r="V73" s="32">
        <f t="shared" si="29"/>
        <v>-14.15853554929042</v>
      </c>
      <c r="W73" s="32">
        <f t="shared" si="30"/>
        <v>-25.039531767206565</v>
      </c>
      <c r="X73" s="32">
        <f t="shared" si="31"/>
        <v>-26.771016032746569</v>
      </c>
      <c r="Y73" s="99">
        <f t="shared" si="32"/>
        <v>-28.139317366514927</v>
      </c>
      <c r="Z73" s="110">
        <v>20.75</v>
      </c>
      <c r="AA73" s="34">
        <f t="shared" si="39"/>
        <v>8.11</v>
      </c>
      <c r="AB73" s="33">
        <f t="shared" si="33"/>
        <v>-12.64</v>
      </c>
      <c r="AC73" s="32">
        <v>149.06125364042674</v>
      </c>
      <c r="AD73" s="15">
        <f t="shared" si="22"/>
        <v>-2.7867086872257283E-2</v>
      </c>
      <c r="AE73" s="15">
        <f t="shared" si="23"/>
        <v>9.4984680482054523E-2</v>
      </c>
      <c r="AF73" s="15">
        <f t="shared" si="24"/>
        <v>0.16798149187452976</v>
      </c>
      <c r="AG73" s="15">
        <f t="shared" si="25"/>
        <v>0.17959741635693605</v>
      </c>
      <c r="AH73" s="111">
        <f t="shared" si="26"/>
        <v>0.18877687312622529</v>
      </c>
    </row>
    <row r="74" spans="1:34" ht="15.75" x14ac:dyDescent="0.25">
      <c r="A74" s="25">
        <v>179</v>
      </c>
      <c r="B74" s="26" t="s">
        <v>64</v>
      </c>
      <c r="C74" s="25">
        <v>13</v>
      </c>
      <c r="D74" s="25">
        <v>20</v>
      </c>
      <c r="E74" s="31">
        <f>'Tasapainon muutos, pl. tasaus'!D64</f>
        <v>145887</v>
      </c>
      <c r="F74" s="64">
        <v>-298.47277740361022</v>
      </c>
      <c r="G74" s="32">
        <v>-258.12587503102912</v>
      </c>
      <c r="H74" s="61">
        <f t="shared" si="34"/>
        <v>40.346902372581098</v>
      </c>
      <c r="I74" s="64">
        <f t="shared" si="35"/>
        <v>-36.192999468095749</v>
      </c>
      <c r="J74" s="32">
        <f t="shared" si="36"/>
        <v>-24.505437921871518</v>
      </c>
      <c r="K74" s="32">
        <f t="shared" si="37"/>
        <v>-11.665528992722269</v>
      </c>
      <c r="L74" s="32">
        <f t="shared" si="38"/>
        <v>-3.0501108856811734</v>
      </c>
      <c r="M74" s="32">
        <f t="shared" si="27"/>
        <v>-4.4184122194495323</v>
      </c>
      <c r="N74" s="61">
        <f t="shared" si="40"/>
        <v>-262.54428725047865</v>
      </c>
      <c r="O74" s="87">
        <f t="shared" si="41"/>
        <v>35.928490153131577</v>
      </c>
      <c r="P74" s="32">
        <f>Taulukko5[[#This Row],[Tasaus 2023, €/asukas]]*Taulukko5[[#This Row],[Asukasluku 31.12.2022]]</f>
        <v>-5280088.1134020844</v>
      </c>
      <c r="Q74" s="32">
        <f>Taulukko5[[#This Row],[Tasaus 2024, €/asukas]]*Taulukko5[[#This Row],[Asukasluku 31.12.2022]]</f>
        <v>-3575024.8221080704</v>
      </c>
      <c r="R74" s="32">
        <f>Taulukko5[[#This Row],[Tasaus 2025, €/asukas]]*Taulukko5[[#This Row],[Asukasluku 31.12.2022]]</f>
        <v>-1701849.0281612736</v>
      </c>
      <c r="S74" s="32">
        <f>Taulukko5[[#This Row],[Tasaus 2026, €/asukas]]*Taulukko5[[#This Row],[Asukasluku 31.12.2022]]</f>
        <v>-444971.52677936933</v>
      </c>
      <c r="T74" s="32">
        <f>Taulukko5[[#This Row],[Tasaus 2027, €/asukas]]*Taulukko5[[#This Row],[Asukasluku 31.12.2022]]</f>
        <v>-644588.90345883393</v>
      </c>
      <c r="U74" s="64">
        <f t="shared" si="28"/>
        <v>4.1539029044853493</v>
      </c>
      <c r="V74" s="32">
        <f t="shared" si="29"/>
        <v>15.84146445070958</v>
      </c>
      <c r="W74" s="32">
        <f t="shared" si="30"/>
        <v>28.68137337985883</v>
      </c>
      <c r="X74" s="32">
        <f t="shared" si="31"/>
        <v>37.296791486899927</v>
      </c>
      <c r="Y74" s="99">
        <f t="shared" si="32"/>
        <v>35.928490153131563</v>
      </c>
      <c r="Z74" s="110">
        <v>20</v>
      </c>
      <c r="AA74" s="34">
        <f t="shared" si="39"/>
        <v>7.3599999999999994</v>
      </c>
      <c r="AB74" s="33">
        <f t="shared" si="33"/>
        <v>-12.64</v>
      </c>
      <c r="AC74" s="32">
        <v>179.42911929534418</v>
      </c>
      <c r="AD74" s="15">
        <f t="shared" si="22"/>
        <v>-2.3150662059751494E-2</v>
      </c>
      <c r="AE74" s="15">
        <f t="shared" si="23"/>
        <v>-8.8288146945837642E-2</v>
      </c>
      <c r="AF74" s="15">
        <f t="shared" si="24"/>
        <v>-0.15984793043903131</v>
      </c>
      <c r="AG74" s="15">
        <f t="shared" si="25"/>
        <v>-0.20786364907419852</v>
      </c>
      <c r="AH74" s="111">
        <f t="shared" si="26"/>
        <v>-0.20023778912938037</v>
      </c>
    </row>
    <row r="75" spans="1:34" ht="15.75" x14ac:dyDescent="0.25">
      <c r="A75" s="25">
        <v>181</v>
      </c>
      <c r="B75" s="26" t="s">
        <v>65</v>
      </c>
      <c r="C75" s="25">
        <v>4</v>
      </c>
      <c r="D75" s="25">
        <v>26</v>
      </c>
      <c r="E75" s="31">
        <f>'Tasapainon muutos, pl. tasaus'!D65</f>
        <v>1683</v>
      </c>
      <c r="F75" s="64">
        <v>-122.62584432939525</v>
      </c>
      <c r="G75" s="32">
        <v>-286.95460897981974</v>
      </c>
      <c r="H75" s="61">
        <f t="shared" si="34"/>
        <v>-164.32876465042449</v>
      </c>
      <c r="I75" s="64">
        <f t="shared" si="35"/>
        <v>168.48266755490982</v>
      </c>
      <c r="J75" s="32">
        <f t="shared" si="36"/>
        <v>150.17022910113405</v>
      </c>
      <c r="K75" s="32">
        <f t="shared" si="37"/>
        <v>133.01013803028331</v>
      </c>
      <c r="L75" s="32">
        <f t="shared" si="38"/>
        <v>116.27865376474331</v>
      </c>
      <c r="M75" s="32">
        <f t="shared" si="27"/>
        <v>99.910352430974953</v>
      </c>
      <c r="N75" s="61">
        <f t="shared" si="40"/>
        <v>-187.04425654884477</v>
      </c>
      <c r="O75" s="87">
        <f t="shared" si="41"/>
        <v>-64.418412219449522</v>
      </c>
      <c r="P75" s="32">
        <f>Taulukko5[[#This Row],[Tasaus 2023, €/asukas]]*Taulukko5[[#This Row],[Asukasluku 31.12.2022]]</f>
        <v>283556.32949491323</v>
      </c>
      <c r="Q75" s="32">
        <f>Taulukko5[[#This Row],[Tasaus 2024, €/asukas]]*Taulukko5[[#This Row],[Asukasluku 31.12.2022]]</f>
        <v>252736.49557720861</v>
      </c>
      <c r="R75" s="32">
        <f>Taulukko5[[#This Row],[Tasaus 2025, €/asukas]]*Taulukko5[[#This Row],[Asukasluku 31.12.2022]]</f>
        <v>223856.06230496682</v>
      </c>
      <c r="S75" s="32">
        <f>Taulukko5[[#This Row],[Tasaus 2026, €/asukas]]*Taulukko5[[#This Row],[Asukasluku 31.12.2022]]</f>
        <v>195696.97428606299</v>
      </c>
      <c r="T75" s="32">
        <f>Taulukko5[[#This Row],[Tasaus 2027, €/asukas]]*Taulukko5[[#This Row],[Asukasluku 31.12.2022]]</f>
        <v>168149.12314133084</v>
      </c>
      <c r="U75" s="64">
        <f t="shared" si="28"/>
        <v>4.1539029044853351</v>
      </c>
      <c r="V75" s="32">
        <f t="shared" si="29"/>
        <v>-14.158535549290434</v>
      </c>
      <c r="W75" s="32">
        <f t="shared" si="30"/>
        <v>-31.318626620141174</v>
      </c>
      <c r="X75" s="32">
        <f t="shared" si="31"/>
        <v>-48.050110885681178</v>
      </c>
      <c r="Y75" s="99">
        <f t="shared" si="32"/>
        <v>-64.418412219449536</v>
      </c>
      <c r="Z75" s="110">
        <v>22.5</v>
      </c>
      <c r="AA75" s="34">
        <f t="shared" si="39"/>
        <v>9.86</v>
      </c>
      <c r="AB75" s="33">
        <f t="shared" si="33"/>
        <v>-12.64</v>
      </c>
      <c r="AC75" s="32">
        <v>147.13134769103644</v>
      </c>
      <c r="AD75" s="15">
        <f t="shared" si="22"/>
        <v>-2.8232616432007304E-2</v>
      </c>
      <c r="AE75" s="15">
        <f t="shared" si="23"/>
        <v>9.623058424654804E-2</v>
      </c>
      <c r="AF75" s="15">
        <f t="shared" si="24"/>
        <v>0.21286168523316784</v>
      </c>
      <c r="AG75" s="15">
        <f t="shared" si="25"/>
        <v>0.32657969657548713</v>
      </c>
      <c r="AH75" s="111">
        <f t="shared" si="26"/>
        <v>0.43782928132163129</v>
      </c>
    </row>
    <row r="76" spans="1:34" ht="15.75" x14ac:dyDescent="0.25">
      <c r="A76" s="25">
        <v>182</v>
      </c>
      <c r="B76" s="26" t="s">
        <v>66</v>
      </c>
      <c r="C76" s="25">
        <v>13</v>
      </c>
      <c r="D76" s="25">
        <v>22</v>
      </c>
      <c r="E76" s="31">
        <f>'Tasapainon muutos, pl. tasaus'!D66</f>
        <v>19347</v>
      </c>
      <c r="F76" s="64">
        <v>-545.52235577066517</v>
      </c>
      <c r="G76" s="32">
        <v>-531.8997446855924</v>
      </c>
      <c r="H76" s="61">
        <f t="shared" si="34"/>
        <v>13.622611085072776</v>
      </c>
      <c r="I76" s="64">
        <f t="shared" si="35"/>
        <v>-9.4687081805874271</v>
      </c>
      <c r="J76" s="32">
        <f t="shared" si="36"/>
        <v>0.84146445070957954</v>
      </c>
      <c r="K76" s="32">
        <f t="shared" si="37"/>
        <v>-1.3186266201411698</v>
      </c>
      <c r="L76" s="32">
        <f t="shared" si="38"/>
        <v>-3.0501108856811734</v>
      </c>
      <c r="M76" s="32">
        <f t="shared" si="27"/>
        <v>-4.4184122194495323</v>
      </c>
      <c r="N76" s="61">
        <f t="shared" si="40"/>
        <v>-536.31815690504197</v>
      </c>
      <c r="O76" s="87">
        <f t="shared" si="41"/>
        <v>9.2041988656231979</v>
      </c>
      <c r="P76" s="32">
        <f>Taulukko5[[#This Row],[Tasaus 2023, €/asukas]]*Taulukko5[[#This Row],[Asukasluku 31.12.2022]]</f>
        <v>-183191.09716982496</v>
      </c>
      <c r="Q76" s="32">
        <f>Taulukko5[[#This Row],[Tasaus 2024, €/asukas]]*Taulukko5[[#This Row],[Asukasluku 31.12.2022]]</f>
        <v>16279.812727878236</v>
      </c>
      <c r="R76" s="32">
        <f>Taulukko5[[#This Row],[Tasaus 2025, €/asukas]]*Taulukko5[[#This Row],[Asukasluku 31.12.2022]]</f>
        <v>-25511.469219871211</v>
      </c>
      <c r="S76" s="32">
        <f>Taulukko5[[#This Row],[Tasaus 2026, €/asukas]]*Taulukko5[[#This Row],[Asukasluku 31.12.2022]]</f>
        <v>-59010.49530527366</v>
      </c>
      <c r="T76" s="32">
        <f>Taulukko5[[#This Row],[Tasaus 2027, €/asukas]]*Taulukko5[[#This Row],[Asukasluku 31.12.2022]]</f>
        <v>-85483.021209690109</v>
      </c>
      <c r="U76" s="64">
        <f t="shared" si="28"/>
        <v>4.1539029044853493</v>
      </c>
      <c r="V76" s="32">
        <f t="shared" si="29"/>
        <v>14.464075535782356</v>
      </c>
      <c r="W76" s="32">
        <f t="shared" si="30"/>
        <v>12.303984464931606</v>
      </c>
      <c r="X76" s="32">
        <f t="shared" si="31"/>
        <v>10.572500199391603</v>
      </c>
      <c r="Y76" s="99">
        <f t="shared" si="32"/>
        <v>9.2041988656232441</v>
      </c>
      <c r="Z76" s="110">
        <v>21</v>
      </c>
      <c r="AA76" s="34">
        <f t="shared" si="39"/>
        <v>8.36</v>
      </c>
      <c r="AB76" s="33">
        <f t="shared" si="33"/>
        <v>-12.64</v>
      </c>
      <c r="AC76" s="32">
        <v>178.10017701499444</v>
      </c>
      <c r="AD76" s="15">
        <f t="shared" si="22"/>
        <v>-2.3323406939318357E-2</v>
      </c>
      <c r="AE76" s="15">
        <f t="shared" si="23"/>
        <v>-8.1213145198416117E-2</v>
      </c>
      <c r="AF76" s="15">
        <f t="shared" si="24"/>
        <v>-6.9084627938891488E-2</v>
      </c>
      <c r="AG76" s="15">
        <f t="shared" si="25"/>
        <v>-5.9362659692929406E-2</v>
      </c>
      <c r="AH76" s="111">
        <f t="shared" si="26"/>
        <v>-5.1679897347032579E-2</v>
      </c>
    </row>
    <row r="77" spans="1:34" ht="15.75" x14ac:dyDescent="0.25">
      <c r="A77" s="25">
        <v>186</v>
      </c>
      <c r="B77" s="26" t="s">
        <v>67</v>
      </c>
      <c r="C77" s="25">
        <v>35</v>
      </c>
      <c r="D77" s="25">
        <v>21</v>
      </c>
      <c r="E77" s="31">
        <f>'Tasapainon muutos, pl. tasaus'!D67</f>
        <v>45630</v>
      </c>
      <c r="F77" s="64">
        <v>-53.905310598033417</v>
      </c>
      <c r="G77" s="32">
        <v>-4.6913360005299722</v>
      </c>
      <c r="H77" s="61">
        <f t="shared" si="34"/>
        <v>49.213974597503444</v>
      </c>
      <c r="I77" s="64">
        <f t="shared" si="35"/>
        <v>-45.060071693018095</v>
      </c>
      <c r="J77" s="32">
        <f t="shared" si="36"/>
        <v>-33.372510146793864</v>
      </c>
      <c r="K77" s="32">
        <f t="shared" si="37"/>
        <v>-20.532601217644615</v>
      </c>
      <c r="L77" s="32">
        <f t="shared" si="38"/>
        <v>-7.2640854831846173</v>
      </c>
      <c r="M77" s="32">
        <f t="shared" si="27"/>
        <v>-4.4184122194495323</v>
      </c>
      <c r="N77" s="61">
        <f t="shared" si="40"/>
        <v>-9.1097482199795046</v>
      </c>
      <c r="O77" s="87">
        <f t="shared" si="41"/>
        <v>44.795562378053916</v>
      </c>
      <c r="P77" s="32">
        <f>Taulukko5[[#This Row],[Tasaus 2023, €/asukas]]*Taulukko5[[#This Row],[Asukasluku 31.12.2022]]</f>
        <v>-2056091.0713524157</v>
      </c>
      <c r="Q77" s="32">
        <f>Taulukko5[[#This Row],[Tasaus 2024, €/asukas]]*Taulukko5[[#This Row],[Asukasluku 31.12.2022]]</f>
        <v>-1522787.637998204</v>
      </c>
      <c r="R77" s="32">
        <f>Taulukko5[[#This Row],[Tasaus 2025, €/asukas]]*Taulukko5[[#This Row],[Asukasluku 31.12.2022]]</f>
        <v>-936902.59356112382</v>
      </c>
      <c r="S77" s="32">
        <f>Taulukko5[[#This Row],[Tasaus 2026, €/asukas]]*Taulukko5[[#This Row],[Asukasluku 31.12.2022]]</f>
        <v>-331460.22059771407</v>
      </c>
      <c r="T77" s="32">
        <f>Taulukko5[[#This Row],[Tasaus 2027, €/asukas]]*Taulukko5[[#This Row],[Asukasluku 31.12.2022]]</f>
        <v>-201612.14957348217</v>
      </c>
      <c r="U77" s="64">
        <f t="shared" si="28"/>
        <v>4.1539029044853493</v>
      </c>
      <c r="V77" s="32">
        <f t="shared" si="29"/>
        <v>15.84146445070958</v>
      </c>
      <c r="W77" s="32">
        <f t="shared" si="30"/>
        <v>28.68137337985883</v>
      </c>
      <c r="X77" s="32">
        <f t="shared" si="31"/>
        <v>41.949889114318829</v>
      </c>
      <c r="Y77" s="99">
        <f t="shared" si="32"/>
        <v>44.795562378053916</v>
      </c>
      <c r="Z77" s="110">
        <v>20.25</v>
      </c>
      <c r="AA77" s="34">
        <f t="shared" si="39"/>
        <v>7.6099999999999994</v>
      </c>
      <c r="AB77" s="33">
        <f t="shared" si="33"/>
        <v>-12.64</v>
      </c>
      <c r="AC77" s="32">
        <v>225.11949817435772</v>
      </c>
      <c r="AD77" s="15">
        <f t="shared" si="22"/>
        <v>-1.8451990778995529E-2</v>
      </c>
      <c r="AE77" s="15">
        <f t="shared" si="23"/>
        <v>-7.0369135411096989E-2</v>
      </c>
      <c r="AF77" s="15">
        <f t="shared" si="24"/>
        <v>-0.12740510534385061</v>
      </c>
      <c r="AG77" s="15">
        <f t="shared" si="25"/>
        <v>-0.18634498324009297</v>
      </c>
      <c r="AH77" s="111">
        <f t="shared" si="26"/>
        <v>-0.19898570644182595</v>
      </c>
    </row>
    <row r="78" spans="1:34" ht="15.75" x14ac:dyDescent="0.25">
      <c r="A78" s="25">
        <v>202</v>
      </c>
      <c r="B78" s="26" t="s">
        <v>68</v>
      </c>
      <c r="C78" s="25">
        <v>2</v>
      </c>
      <c r="D78" s="25">
        <v>22</v>
      </c>
      <c r="E78" s="31">
        <f>'Tasapainon muutos, pl. tasaus'!D68</f>
        <v>35848</v>
      </c>
      <c r="F78" s="64">
        <v>229.38964092895586</v>
      </c>
      <c r="G78" s="32">
        <v>138.72540276857288</v>
      </c>
      <c r="H78" s="61">
        <f t="shared" si="34"/>
        <v>-90.664238160382979</v>
      </c>
      <c r="I78" s="64">
        <f t="shared" si="35"/>
        <v>94.818141064868328</v>
      </c>
      <c r="J78" s="32">
        <f t="shared" si="36"/>
        <v>76.505702611092559</v>
      </c>
      <c r="K78" s="32">
        <f t="shared" si="37"/>
        <v>59.345611540241812</v>
      </c>
      <c r="L78" s="32">
        <f t="shared" si="38"/>
        <v>42.614127274701808</v>
      </c>
      <c r="M78" s="32">
        <f t="shared" si="27"/>
        <v>26.245825940933447</v>
      </c>
      <c r="N78" s="61">
        <f t="shared" si="40"/>
        <v>164.97122870950633</v>
      </c>
      <c r="O78" s="87">
        <f t="shared" si="41"/>
        <v>-64.418412219449522</v>
      </c>
      <c r="P78" s="32">
        <f>Taulukko5[[#This Row],[Tasaus 2023, €/asukas]]*Taulukko5[[#This Row],[Asukasluku 31.12.2022]]</f>
        <v>3399040.7208933998</v>
      </c>
      <c r="Q78" s="32">
        <f>Taulukko5[[#This Row],[Tasaus 2024, €/asukas]]*Taulukko5[[#This Row],[Asukasluku 31.12.2022]]</f>
        <v>2742576.4272024459</v>
      </c>
      <c r="R78" s="32">
        <f>Taulukko5[[#This Row],[Tasaus 2025, €/asukas]]*Taulukko5[[#This Row],[Asukasluku 31.12.2022]]</f>
        <v>2127421.4824945885</v>
      </c>
      <c r="S78" s="32">
        <f>Taulukko5[[#This Row],[Tasaus 2026, €/asukas]]*Taulukko5[[#This Row],[Asukasluku 31.12.2022]]</f>
        <v>1527631.2345435105</v>
      </c>
      <c r="T78" s="32">
        <f>Taulukko5[[#This Row],[Tasaus 2027, €/asukas]]*Taulukko5[[#This Row],[Asukasluku 31.12.2022]]</f>
        <v>940860.36833058216</v>
      </c>
      <c r="U78" s="64">
        <f t="shared" si="28"/>
        <v>4.1539029044853493</v>
      </c>
      <c r="V78" s="32">
        <f t="shared" si="29"/>
        <v>-14.15853554929042</v>
      </c>
      <c r="W78" s="32">
        <f t="shared" si="30"/>
        <v>-31.318626620141167</v>
      </c>
      <c r="X78" s="32">
        <f t="shared" si="31"/>
        <v>-48.050110885681171</v>
      </c>
      <c r="Y78" s="99">
        <f t="shared" si="32"/>
        <v>-64.418412219449536</v>
      </c>
      <c r="Z78" s="110">
        <v>20.25</v>
      </c>
      <c r="AA78" s="34">
        <f t="shared" si="39"/>
        <v>7.6099999999999994</v>
      </c>
      <c r="AB78" s="33">
        <f t="shared" si="33"/>
        <v>-12.64</v>
      </c>
      <c r="AC78" s="32">
        <v>219.96637026133948</v>
      </c>
      <c r="AD78" s="15">
        <f t="shared" si="22"/>
        <v>-1.8884263533330781E-2</v>
      </c>
      <c r="AE78" s="15">
        <f t="shared" si="23"/>
        <v>6.4366819039059608E-2</v>
      </c>
      <c r="AF78" s="15">
        <f t="shared" si="24"/>
        <v>0.14237915815463914</v>
      </c>
      <c r="AG78" s="15">
        <f t="shared" si="25"/>
        <v>0.21844298666470421</v>
      </c>
      <c r="AH78" s="111">
        <f t="shared" si="26"/>
        <v>0.29285573127798931</v>
      </c>
    </row>
    <row r="79" spans="1:34" ht="15.75" x14ac:dyDescent="0.25">
      <c r="A79" s="25">
        <v>204</v>
      </c>
      <c r="B79" s="26" t="s">
        <v>69</v>
      </c>
      <c r="C79" s="25">
        <v>11</v>
      </c>
      <c r="D79" s="25">
        <v>25</v>
      </c>
      <c r="E79" s="31">
        <f>'Tasapainon muutos, pl. tasaus'!D69</f>
        <v>2689</v>
      </c>
      <c r="F79" s="64">
        <v>-153.28016971845656</v>
      </c>
      <c r="G79" s="32">
        <v>199.93333133593356</v>
      </c>
      <c r="H79" s="61">
        <f t="shared" si="34"/>
        <v>353.21350105439012</v>
      </c>
      <c r="I79" s="64">
        <f t="shared" si="35"/>
        <v>-349.05959814990479</v>
      </c>
      <c r="J79" s="32">
        <f t="shared" si="36"/>
        <v>-337.37203660368056</v>
      </c>
      <c r="K79" s="32">
        <f t="shared" si="37"/>
        <v>-324.5321276745313</v>
      </c>
      <c r="L79" s="32">
        <f t="shared" si="38"/>
        <v>-311.26361194007131</v>
      </c>
      <c r="M79" s="32">
        <f t="shared" si="27"/>
        <v>-297.63191327383964</v>
      </c>
      <c r="N79" s="61">
        <f t="shared" si="40"/>
        <v>-97.698581937906084</v>
      </c>
      <c r="O79" s="87">
        <f t="shared" si="41"/>
        <v>55.581587780550478</v>
      </c>
      <c r="P79" s="32">
        <f>Taulukko5[[#This Row],[Tasaus 2023, €/asukas]]*Taulukko5[[#This Row],[Asukasluku 31.12.2022]]</f>
        <v>-938621.259425094</v>
      </c>
      <c r="Q79" s="32">
        <f>Taulukko5[[#This Row],[Tasaus 2024, €/asukas]]*Taulukko5[[#This Row],[Asukasluku 31.12.2022]]</f>
        <v>-907193.40642729704</v>
      </c>
      <c r="R79" s="32">
        <f>Taulukko5[[#This Row],[Tasaus 2025, €/asukas]]*Taulukko5[[#This Row],[Asukasluku 31.12.2022]]</f>
        <v>-872666.8913168147</v>
      </c>
      <c r="S79" s="32">
        <f>Taulukko5[[#This Row],[Tasaus 2026, €/asukas]]*Taulukko5[[#This Row],[Asukasluku 31.12.2022]]</f>
        <v>-836987.85250685178</v>
      </c>
      <c r="T79" s="32">
        <f>Taulukko5[[#This Row],[Tasaus 2027, €/asukas]]*Taulukko5[[#This Row],[Asukasluku 31.12.2022]]</f>
        <v>-800332.21479335485</v>
      </c>
      <c r="U79" s="64">
        <f t="shared" si="28"/>
        <v>4.1539029044853351</v>
      </c>
      <c r="V79" s="32">
        <f t="shared" si="29"/>
        <v>15.841464450709566</v>
      </c>
      <c r="W79" s="32">
        <f t="shared" si="30"/>
        <v>28.681373379858826</v>
      </c>
      <c r="X79" s="32">
        <f t="shared" si="31"/>
        <v>41.949889114318808</v>
      </c>
      <c r="Y79" s="99">
        <f t="shared" si="32"/>
        <v>55.581587780550478</v>
      </c>
      <c r="Z79" s="110">
        <v>22</v>
      </c>
      <c r="AA79" s="34">
        <f t="shared" si="39"/>
        <v>9.36</v>
      </c>
      <c r="AB79" s="33">
        <f t="shared" si="33"/>
        <v>-12.64</v>
      </c>
      <c r="AC79" s="32">
        <v>135.91645289176881</v>
      </c>
      <c r="AD79" s="15">
        <f t="shared" si="22"/>
        <v>-3.0562178574459385E-2</v>
      </c>
      <c r="AE79" s="15">
        <f t="shared" si="23"/>
        <v>-0.11655295671469761</v>
      </c>
      <c r="AF79" s="15">
        <f t="shared" si="24"/>
        <v>-0.21102208577130832</v>
      </c>
      <c r="AG79" s="15">
        <f t="shared" si="25"/>
        <v>-0.30864467267788237</v>
      </c>
      <c r="AH79" s="111">
        <f t="shared" si="26"/>
        <v>-0.40893936383706592</v>
      </c>
    </row>
    <row r="80" spans="1:34" ht="15.75" x14ac:dyDescent="0.25">
      <c r="A80" s="25">
        <v>205</v>
      </c>
      <c r="B80" s="26" t="s">
        <v>70</v>
      </c>
      <c r="C80" s="25">
        <v>18</v>
      </c>
      <c r="D80" s="25">
        <v>22</v>
      </c>
      <c r="E80" s="31">
        <f>'Tasapainon muutos, pl. tasaus'!D70</f>
        <v>36297</v>
      </c>
      <c r="F80" s="64">
        <v>-126.1499563293979</v>
      </c>
      <c r="G80" s="32">
        <v>-30.776690610957022</v>
      </c>
      <c r="H80" s="61">
        <f t="shared" si="34"/>
        <v>95.373265718440877</v>
      </c>
      <c r="I80" s="64">
        <f t="shared" si="35"/>
        <v>-91.219362813955527</v>
      </c>
      <c r="J80" s="32">
        <f t="shared" si="36"/>
        <v>-79.531801267731296</v>
      </c>
      <c r="K80" s="32">
        <f t="shared" si="37"/>
        <v>-66.691892338582051</v>
      </c>
      <c r="L80" s="32">
        <f t="shared" si="38"/>
        <v>-53.423376604122048</v>
      </c>
      <c r="M80" s="32">
        <f t="shared" si="27"/>
        <v>-39.791677937890412</v>
      </c>
      <c r="N80" s="61">
        <f t="shared" si="40"/>
        <v>-70.568368548847431</v>
      </c>
      <c r="O80" s="87">
        <f t="shared" si="41"/>
        <v>55.581587780550464</v>
      </c>
      <c r="P80" s="32">
        <f>Taulukko5[[#This Row],[Tasaus 2023, €/asukas]]*Taulukko5[[#This Row],[Asukasluku 31.12.2022]]</f>
        <v>-3310989.2120581437</v>
      </c>
      <c r="Q80" s="32">
        <f>Taulukko5[[#This Row],[Tasaus 2024, €/asukas]]*Taulukko5[[#This Row],[Asukasluku 31.12.2022]]</f>
        <v>-2886765.7906148429</v>
      </c>
      <c r="R80" s="32">
        <f>Taulukko5[[#This Row],[Tasaus 2025, €/asukas]]*Taulukko5[[#This Row],[Asukasluku 31.12.2022]]</f>
        <v>-2420715.6162135126</v>
      </c>
      <c r="S80" s="32">
        <f>Taulukko5[[#This Row],[Tasaus 2026, €/asukas]]*Taulukko5[[#This Row],[Asukasluku 31.12.2022]]</f>
        <v>-1939108.3005998179</v>
      </c>
      <c r="T80" s="32">
        <f>Taulukko5[[#This Row],[Tasaus 2027, €/asukas]]*Taulukko5[[#This Row],[Asukasluku 31.12.2022]]</f>
        <v>-1444318.5341116083</v>
      </c>
      <c r="U80" s="64">
        <f t="shared" si="28"/>
        <v>4.1539029044853493</v>
      </c>
      <c r="V80" s="32">
        <f t="shared" si="29"/>
        <v>15.84146445070958</v>
      </c>
      <c r="W80" s="32">
        <f t="shared" si="30"/>
        <v>28.681373379858826</v>
      </c>
      <c r="X80" s="32">
        <f t="shared" si="31"/>
        <v>41.949889114318829</v>
      </c>
      <c r="Y80" s="99">
        <f t="shared" si="32"/>
        <v>55.581587780550464</v>
      </c>
      <c r="Z80" s="110">
        <v>21</v>
      </c>
      <c r="AA80" s="34">
        <f t="shared" si="39"/>
        <v>8.36</v>
      </c>
      <c r="AB80" s="33">
        <f t="shared" si="33"/>
        <v>-12.64</v>
      </c>
      <c r="AC80" s="32">
        <v>178.97938462464404</v>
      </c>
      <c r="AD80" s="15">
        <f t="shared" si="22"/>
        <v>-2.320883443194826E-2</v>
      </c>
      <c r="AE80" s="15">
        <f t="shared" si="23"/>
        <v>-8.8509995069724567E-2</v>
      </c>
      <c r="AF80" s="15">
        <f t="shared" si="24"/>
        <v>-0.1602495920969304</v>
      </c>
      <c r="AG80" s="15">
        <f t="shared" si="25"/>
        <v>-0.23438391635045694</v>
      </c>
      <c r="AH80" s="111">
        <f t="shared" si="26"/>
        <v>-0.31054742923111672</v>
      </c>
    </row>
    <row r="81" spans="1:34" ht="15.75" x14ac:dyDescent="0.25">
      <c r="A81" s="25">
        <v>208</v>
      </c>
      <c r="B81" s="26" t="s">
        <v>71</v>
      </c>
      <c r="C81" s="25">
        <v>17</v>
      </c>
      <c r="D81" s="25">
        <v>23</v>
      </c>
      <c r="E81" s="31">
        <f>'Tasapainon muutos, pl. tasaus'!D71</f>
        <v>12335</v>
      </c>
      <c r="F81" s="64">
        <v>320.96591759856938</v>
      </c>
      <c r="G81" s="32">
        <v>299.01156780679588</v>
      </c>
      <c r="H81" s="61">
        <f t="shared" si="34"/>
        <v>-21.954349791773495</v>
      </c>
      <c r="I81" s="64">
        <f t="shared" si="35"/>
        <v>26.108252696258845</v>
      </c>
      <c r="J81" s="32">
        <f t="shared" si="36"/>
        <v>7.7958142424830745</v>
      </c>
      <c r="K81" s="32">
        <f t="shared" si="37"/>
        <v>-1.3186266201411698</v>
      </c>
      <c r="L81" s="32">
        <f t="shared" si="38"/>
        <v>-3.0501108856811734</v>
      </c>
      <c r="M81" s="32">
        <f t="shared" si="27"/>
        <v>-4.4184122194495323</v>
      </c>
      <c r="N81" s="61">
        <f t="shared" si="40"/>
        <v>294.59315558734636</v>
      </c>
      <c r="O81" s="87">
        <f t="shared" ref="O81:O144" si="42">N81-F81</f>
        <v>-26.372762011223017</v>
      </c>
      <c r="P81" s="32">
        <f>Taulukko5[[#This Row],[Tasaus 2023, €/asukas]]*Taulukko5[[#This Row],[Asukasluku 31.12.2022]]</f>
        <v>322045.29700835282</v>
      </c>
      <c r="Q81" s="32">
        <f>Taulukko5[[#This Row],[Tasaus 2024, €/asukas]]*Taulukko5[[#This Row],[Asukasluku 31.12.2022]]</f>
        <v>96161.368681028718</v>
      </c>
      <c r="R81" s="32">
        <f>Taulukko5[[#This Row],[Tasaus 2025, €/asukas]]*Taulukko5[[#This Row],[Asukasluku 31.12.2022]]</f>
        <v>-16265.25935944133</v>
      </c>
      <c r="S81" s="32">
        <f>Taulukko5[[#This Row],[Tasaus 2026, €/asukas]]*Taulukko5[[#This Row],[Asukasluku 31.12.2022]]</f>
        <v>-37623.117774877275</v>
      </c>
      <c r="T81" s="32">
        <f>Taulukko5[[#This Row],[Tasaus 2027, €/asukas]]*Taulukko5[[#This Row],[Asukasluku 31.12.2022]]</f>
        <v>-54501.114726909982</v>
      </c>
      <c r="U81" s="64">
        <f t="shared" si="28"/>
        <v>4.1539029044853493</v>
      </c>
      <c r="V81" s="32">
        <f t="shared" si="29"/>
        <v>-14.15853554929042</v>
      </c>
      <c r="W81" s="32">
        <f t="shared" si="30"/>
        <v>-23.272976411914666</v>
      </c>
      <c r="X81" s="32">
        <f t="shared" si="31"/>
        <v>-25.00446067745467</v>
      </c>
      <c r="Y81" s="99">
        <f t="shared" si="32"/>
        <v>-26.372762011223028</v>
      </c>
      <c r="Z81" s="110">
        <v>21</v>
      </c>
      <c r="AA81" s="34">
        <f t="shared" ref="AA81:AA144" si="43">Z81-$E$9</f>
        <v>8.36</v>
      </c>
      <c r="AB81" s="33">
        <f t="shared" ref="AB81:AB144" si="44">AA81-Z81</f>
        <v>-12.64</v>
      </c>
      <c r="AC81" s="32">
        <v>156.25150772028911</v>
      </c>
      <c r="AD81" s="15">
        <f t="shared" ref="AD81:AD144" si="45">-U81/$AC81</f>
        <v>-2.6584722061827305E-2</v>
      </c>
      <c r="AE81" s="15">
        <f t="shared" ref="AE81:AE144" si="46">-V81/$AC81</f>
        <v>9.0613753146216502E-2</v>
      </c>
      <c r="AF81" s="15">
        <f t="shared" ref="AF81:AF144" si="47">-W81/$AC81</f>
        <v>0.1489456117990002</v>
      </c>
      <c r="AG81" s="15">
        <f t="shared" ref="AG81:AG144" si="48">-X81/$AC81</f>
        <v>0.16002700416955953</v>
      </c>
      <c r="AH81" s="111">
        <f t="shared" ref="AH81:AH144" si="49">-Y81/$AC81</f>
        <v>0.16878404820537005</v>
      </c>
    </row>
    <row r="82" spans="1:34" ht="15.75" x14ac:dyDescent="0.25">
      <c r="A82" s="25">
        <v>211</v>
      </c>
      <c r="B82" s="26" t="s">
        <v>72</v>
      </c>
      <c r="C82" s="25">
        <v>6</v>
      </c>
      <c r="D82" s="25">
        <v>22</v>
      </c>
      <c r="E82" s="31">
        <f>'Tasapainon muutos, pl. tasaus'!D72</f>
        <v>32959</v>
      </c>
      <c r="F82" s="64">
        <v>-3.9085579194851214</v>
      </c>
      <c r="G82" s="32">
        <v>-7.1517479738103642</v>
      </c>
      <c r="H82" s="61">
        <f t="shared" si="34"/>
        <v>-3.2431900543252428</v>
      </c>
      <c r="I82" s="64">
        <f t="shared" ref="I82:I145" si="50">H82*(-1)+$H$17</f>
        <v>7.3970929588105925</v>
      </c>
      <c r="J82" s="32">
        <f t="shared" ref="J82:J145" si="51">IF($H82&lt;-15,-$H82-15,IF($H82&gt;15,15-$H82,0))-$J$17</f>
        <v>0.84146445070957954</v>
      </c>
      <c r="K82" s="32">
        <f t="shared" ref="K82:K145" si="52">IF($H82&lt;-30,-$H82-30,IF($H82&gt;30,30-$H82,0))-$K$17</f>
        <v>-1.3186266201411698</v>
      </c>
      <c r="L82" s="32">
        <f t="shared" ref="L82:L145" si="53">IF($H82&lt;-45,-$H82-45,IF($H82&gt;45,45-$H82,0))-$L$17</f>
        <v>-3.0501108856811734</v>
      </c>
      <c r="M82" s="32">
        <f t="shared" ref="M82:M145" si="54">IF($H82&lt;-60,-$H82-60,IF($H82&gt;60,60-$H82,0))-$M$17</f>
        <v>-4.4184122194495323</v>
      </c>
      <c r="N82" s="61">
        <f t="shared" ref="N82:N145" si="55">G82+M82</f>
        <v>-11.570160193259897</v>
      </c>
      <c r="O82" s="87">
        <f t="shared" si="42"/>
        <v>-7.6616022737747755</v>
      </c>
      <c r="P82" s="32">
        <f>Taulukko5[[#This Row],[Tasaus 2023, €/asukas]]*Taulukko5[[#This Row],[Asukasluku 31.12.2022]]</f>
        <v>243800.78682943832</v>
      </c>
      <c r="Q82" s="32">
        <f>Taulukko5[[#This Row],[Tasaus 2024, €/asukas]]*Taulukko5[[#This Row],[Asukasluku 31.12.2022]]</f>
        <v>27733.826830937032</v>
      </c>
      <c r="R82" s="32">
        <f>Taulukko5[[#This Row],[Tasaus 2025, €/asukas]]*Taulukko5[[#This Row],[Asukasluku 31.12.2022]]</f>
        <v>-43460.614773232817</v>
      </c>
      <c r="S82" s="32">
        <f>Taulukko5[[#This Row],[Tasaus 2026, €/asukas]]*Taulukko5[[#This Row],[Asukasluku 31.12.2022]]</f>
        <v>-100528.60468116579</v>
      </c>
      <c r="T82" s="32">
        <f>Taulukko5[[#This Row],[Tasaus 2027, €/asukas]]*Taulukko5[[#This Row],[Asukasluku 31.12.2022]]</f>
        <v>-145626.44834083715</v>
      </c>
      <c r="U82" s="64">
        <f t="shared" ref="U82:U145" si="56">$H82+I82</f>
        <v>4.1539029044853493</v>
      </c>
      <c r="V82" s="32">
        <f t="shared" ref="V82:V145" si="57">$H82+J82</f>
        <v>-2.4017256036156631</v>
      </c>
      <c r="W82" s="32">
        <f t="shared" ref="W82:W145" si="58">$H82+K82</f>
        <v>-4.5618166744664128</v>
      </c>
      <c r="X82" s="32">
        <f t="shared" ref="X82:X145" si="59">$H82+L82</f>
        <v>-6.2933009400064162</v>
      </c>
      <c r="Y82" s="99">
        <f t="shared" ref="Y82:Y145" si="60">$H82+M82</f>
        <v>-7.6616022737747755</v>
      </c>
      <c r="Z82" s="110">
        <v>21</v>
      </c>
      <c r="AA82" s="34">
        <f t="shared" si="43"/>
        <v>8.36</v>
      </c>
      <c r="AB82" s="33">
        <f t="shared" si="44"/>
        <v>-12.64</v>
      </c>
      <c r="AC82" s="32">
        <v>202.04071441725594</v>
      </c>
      <c r="AD82" s="15">
        <f t="shared" si="45"/>
        <v>-2.0559731816759859E-2</v>
      </c>
      <c r="AE82" s="15">
        <f t="shared" si="46"/>
        <v>1.1887334741133423E-2</v>
      </c>
      <c r="AF82" s="15">
        <f t="shared" si="47"/>
        <v>2.257869997947699E-2</v>
      </c>
      <c r="AG82" s="15">
        <f t="shared" si="48"/>
        <v>3.1148676929588785E-2</v>
      </c>
      <c r="AH82" s="111">
        <f t="shared" si="49"/>
        <v>3.7921080886459249E-2</v>
      </c>
    </row>
    <row r="83" spans="1:34" ht="15.75" x14ac:dyDescent="0.25">
      <c r="A83" s="25">
        <v>213</v>
      </c>
      <c r="B83" s="26" t="s">
        <v>73</v>
      </c>
      <c r="C83" s="25">
        <v>10</v>
      </c>
      <c r="D83" s="25">
        <v>24</v>
      </c>
      <c r="E83" s="31">
        <f>'Tasapainon muutos, pl. tasaus'!D73</f>
        <v>5154</v>
      </c>
      <c r="F83" s="64">
        <v>76.681833051823062</v>
      </c>
      <c r="G83" s="32">
        <v>109.13695859569343</v>
      </c>
      <c r="H83" s="61">
        <f t="shared" ref="H83:H146" si="61">G83-F83</f>
        <v>32.455125543870366</v>
      </c>
      <c r="I83" s="64">
        <f t="shared" si="50"/>
        <v>-28.301222639385017</v>
      </c>
      <c r="J83" s="32">
        <f t="shared" si="51"/>
        <v>-16.613661093160786</v>
      </c>
      <c r="K83" s="32">
        <f t="shared" si="52"/>
        <v>-3.7737521640115359</v>
      </c>
      <c r="L83" s="32">
        <f t="shared" si="53"/>
        <v>-3.0501108856811734</v>
      </c>
      <c r="M83" s="32">
        <f t="shared" si="54"/>
        <v>-4.4184122194495323</v>
      </c>
      <c r="N83" s="61">
        <f t="shared" si="55"/>
        <v>104.71854637624389</v>
      </c>
      <c r="O83" s="87">
        <f t="shared" si="42"/>
        <v>28.03671332442083</v>
      </c>
      <c r="P83" s="32">
        <f>Taulukko5[[#This Row],[Tasaus 2023, €/asukas]]*Taulukko5[[#This Row],[Asukasluku 31.12.2022]]</f>
        <v>-145864.50148339037</v>
      </c>
      <c r="Q83" s="32">
        <f>Taulukko5[[#This Row],[Tasaus 2024, €/asukas]]*Taulukko5[[#This Row],[Asukasluku 31.12.2022]]</f>
        <v>-85626.809274150699</v>
      </c>
      <c r="R83" s="32">
        <f>Taulukko5[[#This Row],[Tasaus 2025, €/asukas]]*Taulukko5[[#This Row],[Asukasluku 31.12.2022]]</f>
        <v>-19449.918653315457</v>
      </c>
      <c r="S83" s="32">
        <f>Taulukko5[[#This Row],[Tasaus 2026, €/asukas]]*Taulukko5[[#This Row],[Asukasluku 31.12.2022]]</f>
        <v>-15720.271504800769</v>
      </c>
      <c r="T83" s="32">
        <f>Taulukko5[[#This Row],[Tasaus 2027, €/asukas]]*Taulukko5[[#This Row],[Asukasluku 31.12.2022]]</f>
        <v>-22772.496579042891</v>
      </c>
      <c r="U83" s="64">
        <f t="shared" si="56"/>
        <v>4.1539029044853493</v>
      </c>
      <c r="V83" s="32">
        <f t="shared" si="57"/>
        <v>15.84146445070958</v>
      </c>
      <c r="W83" s="32">
        <f t="shared" si="58"/>
        <v>28.68137337985883</v>
      </c>
      <c r="X83" s="32">
        <f t="shared" si="59"/>
        <v>29.405014658189192</v>
      </c>
      <c r="Y83" s="99">
        <f t="shared" si="60"/>
        <v>28.036713324420834</v>
      </c>
      <c r="Z83" s="110">
        <v>21.5</v>
      </c>
      <c r="AA83" s="34">
        <f t="shared" si="43"/>
        <v>8.86</v>
      </c>
      <c r="AB83" s="33">
        <f t="shared" si="44"/>
        <v>-12.64</v>
      </c>
      <c r="AC83" s="32">
        <v>149.20371579119012</v>
      </c>
      <c r="AD83" s="15">
        <f t="shared" si="45"/>
        <v>-2.7840478921441314E-2</v>
      </c>
      <c r="AE83" s="15">
        <f t="shared" si="46"/>
        <v>-0.10617339096889271</v>
      </c>
      <c r="AF83" s="15">
        <f t="shared" si="47"/>
        <v>-0.19222961859742335</v>
      </c>
      <c r="AG83" s="15">
        <f t="shared" si="48"/>
        <v>-0.19707964042491655</v>
      </c>
      <c r="AH83" s="111">
        <f t="shared" si="49"/>
        <v>-0.18790894835124669</v>
      </c>
    </row>
    <row r="84" spans="1:34" ht="15.75" x14ac:dyDescent="0.25">
      <c r="A84" s="25">
        <v>214</v>
      </c>
      <c r="B84" s="26" t="s">
        <v>74</v>
      </c>
      <c r="C84" s="25">
        <v>4</v>
      </c>
      <c r="D84" s="25">
        <v>23</v>
      </c>
      <c r="E84" s="31">
        <f>'Tasapainon muutos, pl. tasaus'!D74</f>
        <v>12528</v>
      </c>
      <c r="F84" s="64">
        <v>130.48714741862631</v>
      </c>
      <c r="G84" s="32">
        <v>98.290406746675629</v>
      </c>
      <c r="H84" s="61">
        <f t="shared" si="61"/>
        <v>-32.196740671950678</v>
      </c>
      <c r="I84" s="64">
        <f t="shared" si="50"/>
        <v>36.350643576436028</v>
      </c>
      <c r="J84" s="32">
        <f t="shared" si="51"/>
        <v>18.038205122660258</v>
      </c>
      <c r="K84" s="32">
        <f t="shared" si="52"/>
        <v>0.87811405180950852</v>
      </c>
      <c r="L84" s="32">
        <f t="shared" si="53"/>
        <v>-3.0501108856811734</v>
      </c>
      <c r="M84" s="32">
        <f t="shared" si="54"/>
        <v>-4.4184122194495323</v>
      </c>
      <c r="N84" s="61">
        <f t="shared" si="55"/>
        <v>93.871994527226093</v>
      </c>
      <c r="O84" s="87">
        <f t="shared" si="42"/>
        <v>-36.615152891400214</v>
      </c>
      <c r="P84" s="32">
        <f>Taulukko5[[#This Row],[Tasaus 2023, €/asukas]]*Taulukko5[[#This Row],[Asukasluku 31.12.2022]]</f>
        <v>455400.86272559053</v>
      </c>
      <c r="Q84" s="32">
        <f>Taulukko5[[#This Row],[Tasaus 2024, €/asukas]]*Taulukko5[[#This Row],[Asukasluku 31.12.2022]]</f>
        <v>225982.63377668773</v>
      </c>
      <c r="R84" s="32">
        <f>Taulukko5[[#This Row],[Tasaus 2025, €/asukas]]*Taulukko5[[#This Row],[Asukasluku 31.12.2022]]</f>
        <v>11001.012841069523</v>
      </c>
      <c r="S84" s="32">
        <f>Taulukko5[[#This Row],[Tasaus 2026, €/asukas]]*Taulukko5[[#This Row],[Asukasluku 31.12.2022]]</f>
        <v>-38211.789175813741</v>
      </c>
      <c r="T84" s="32">
        <f>Taulukko5[[#This Row],[Tasaus 2027, €/asukas]]*Taulukko5[[#This Row],[Asukasluku 31.12.2022]]</f>
        <v>-55353.868285263743</v>
      </c>
      <c r="U84" s="64">
        <f t="shared" si="56"/>
        <v>4.1539029044853493</v>
      </c>
      <c r="V84" s="32">
        <f t="shared" si="57"/>
        <v>-14.15853554929042</v>
      </c>
      <c r="W84" s="32">
        <f t="shared" si="58"/>
        <v>-31.31862662014117</v>
      </c>
      <c r="X84" s="32">
        <f t="shared" si="59"/>
        <v>-35.24685155763185</v>
      </c>
      <c r="Y84" s="99">
        <f t="shared" si="60"/>
        <v>-36.615152891400214</v>
      </c>
      <c r="Z84" s="110">
        <v>21.75</v>
      </c>
      <c r="AA84" s="34">
        <f t="shared" si="43"/>
        <v>9.11</v>
      </c>
      <c r="AB84" s="33">
        <f t="shared" si="44"/>
        <v>-12.64</v>
      </c>
      <c r="AC84" s="32">
        <v>156.82112098142272</v>
      </c>
      <c r="AD84" s="15">
        <f t="shared" si="45"/>
        <v>-2.6488159748439925E-2</v>
      </c>
      <c r="AE84" s="15">
        <f t="shared" si="46"/>
        <v>9.0284621489012715E-2</v>
      </c>
      <c r="AF84" s="15">
        <f t="shared" si="47"/>
        <v>0.19970923829737974</v>
      </c>
      <c r="AG84" s="15">
        <f t="shared" si="48"/>
        <v>0.22475831914125424</v>
      </c>
      <c r="AH84" s="111">
        <f t="shared" si="49"/>
        <v>0.23348355541813595</v>
      </c>
    </row>
    <row r="85" spans="1:34" ht="15.75" x14ac:dyDescent="0.25">
      <c r="A85" s="25">
        <v>216</v>
      </c>
      <c r="B85" s="26" t="s">
        <v>75</v>
      </c>
      <c r="C85" s="25">
        <v>13</v>
      </c>
      <c r="D85" s="25">
        <v>26</v>
      </c>
      <c r="E85" s="31">
        <f>'Tasapainon muutos, pl. tasaus'!D75</f>
        <v>1269</v>
      </c>
      <c r="F85" s="64">
        <v>-988.02932162821685</v>
      </c>
      <c r="G85" s="32">
        <v>-963.67501728492698</v>
      </c>
      <c r="H85" s="61">
        <f t="shared" si="61"/>
        <v>24.354304343289868</v>
      </c>
      <c r="I85" s="64">
        <f t="shared" si="50"/>
        <v>-20.200401438804519</v>
      </c>
      <c r="J85" s="32">
        <f t="shared" si="51"/>
        <v>-8.5128398925802884</v>
      </c>
      <c r="K85" s="32">
        <f t="shared" si="52"/>
        <v>-1.3186266201411698</v>
      </c>
      <c r="L85" s="32">
        <f t="shared" si="53"/>
        <v>-3.0501108856811734</v>
      </c>
      <c r="M85" s="32">
        <f t="shared" si="54"/>
        <v>-4.4184122194495323</v>
      </c>
      <c r="N85" s="61">
        <f t="shared" si="55"/>
        <v>-968.09342950437656</v>
      </c>
      <c r="O85" s="87">
        <f t="shared" si="42"/>
        <v>19.93589212384029</v>
      </c>
      <c r="P85" s="32">
        <f>Taulukko5[[#This Row],[Tasaus 2023, €/asukas]]*Taulukko5[[#This Row],[Asukasluku 31.12.2022]]</f>
        <v>-25634.309425842934</v>
      </c>
      <c r="Q85" s="32">
        <f>Taulukko5[[#This Row],[Tasaus 2024, €/asukas]]*Taulukko5[[#This Row],[Asukasluku 31.12.2022]]</f>
        <v>-10802.793823684386</v>
      </c>
      <c r="R85" s="32">
        <f>Taulukko5[[#This Row],[Tasaus 2025, €/asukas]]*Taulukko5[[#This Row],[Asukasluku 31.12.2022]]</f>
        <v>-1673.3371809591445</v>
      </c>
      <c r="S85" s="32">
        <f>Taulukko5[[#This Row],[Tasaus 2026, €/asukas]]*Taulukko5[[#This Row],[Asukasluku 31.12.2022]]</f>
        <v>-3870.590713929409</v>
      </c>
      <c r="T85" s="32">
        <f>Taulukko5[[#This Row],[Tasaus 2027, €/asukas]]*Taulukko5[[#This Row],[Asukasluku 31.12.2022]]</f>
        <v>-5606.9651064814561</v>
      </c>
      <c r="U85" s="64">
        <f t="shared" si="56"/>
        <v>4.1539029044853493</v>
      </c>
      <c r="V85" s="32">
        <f t="shared" si="57"/>
        <v>15.84146445070958</v>
      </c>
      <c r="W85" s="32">
        <f t="shared" si="58"/>
        <v>23.035677723148698</v>
      </c>
      <c r="X85" s="32">
        <f t="shared" si="59"/>
        <v>21.304193457608694</v>
      </c>
      <c r="Y85" s="99">
        <f t="shared" si="60"/>
        <v>19.935892123840336</v>
      </c>
      <c r="Z85" s="110">
        <v>21.5</v>
      </c>
      <c r="AA85" s="34">
        <f t="shared" si="43"/>
        <v>8.86</v>
      </c>
      <c r="AB85" s="33">
        <f t="shared" si="44"/>
        <v>-12.64</v>
      </c>
      <c r="AC85" s="32">
        <v>135.39495275487403</v>
      </c>
      <c r="AD85" s="15">
        <f t="shared" si="45"/>
        <v>-3.0679894781645137E-2</v>
      </c>
      <c r="AE85" s="15">
        <f t="shared" si="46"/>
        <v>-0.11700188321930863</v>
      </c>
      <c r="AF85" s="15">
        <f t="shared" si="47"/>
        <v>-0.17013690137219273</v>
      </c>
      <c r="AG85" s="15">
        <f t="shared" si="48"/>
        <v>-0.15734850542160828</v>
      </c>
      <c r="AH85" s="111">
        <f t="shared" si="49"/>
        <v>-0.14724250585568946</v>
      </c>
    </row>
    <row r="86" spans="1:34" ht="15.75" x14ac:dyDescent="0.25">
      <c r="A86" s="25">
        <v>217</v>
      </c>
      <c r="B86" s="26" t="s">
        <v>76</v>
      </c>
      <c r="C86" s="25">
        <v>16</v>
      </c>
      <c r="D86" s="25">
        <v>24</v>
      </c>
      <c r="E86" s="31">
        <f>'Tasapainon muutos, pl. tasaus'!D76</f>
        <v>5352</v>
      </c>
      <c r="F86" s="64">
        <v>-35.780953218108003</v>
      </c>
      <c r="G86" s="32">
        <v>133.55189844181132</v>
      </c>
      <c r="H86" s="61">
        <f t="shared" si="61"/>
        <v>169.33285165991933</v>
      </c>
      <c r="I86" s="64">
        <f t="shared" si="50"/>
        <v>-165.17894875543396</v>
      </c>
      <c r="J86" s="32">
        <f t="shared" si="51"/>
        <v>-153.49138720920976</v>
      </c>
      <c r="K86" s="32">
        <f t="shared" si="52"/>
        <v>-140.6514782800605</v>
      </c>
      <c r="L86" s="32">
        <f t="shared" si="53"/>
        <v>-127.38296254560051</v>
      </c>
      <c r="M86" s="32">
        <f t="shared" si="54"/>
        <v>-113.75126387936886</v>
      </c>
      <c r="N86" s="61">
        <f t="shared" si="55"/>
        <v>19.800634562442454</v>
      </c>
      <c r="O86" s="87">
        <f t="shared" si="42"/>
        <v>55.581587780550457</v>
      </c>
      <c r="P86" s="32">
        <f>Taulukko5[[#This Row],[Tasaus 2023, €/asukas]]*Taulukko5[[#This Row],[Asukasluku 31.12.2022]]</f>
        <v>-884037.73373908259</v>
      </c>
      <c r="Q86" s="32">
        <f>Taulukko5[[#This Row],[Tasaus 2024, €/asukas]]*Taulukko5[[#This Row],[Asukasluku 31.12.2022]]</f>
        <v>-821485.90434369061</v>
      </c>
      <c r="R86" s="32">
        <f>Taulukko5[[#This Row],[Tasaus 2025, €/asukas]]*Taulukko5[[#This Row],[Asukasluku 31.12.2022]]</f>
        <v>-752766.71175488376</v>
      </c>
      <c r="S86" s="32">
        <f>Taulukko5[[#This Row],[Tasaus 2026, €/asukas]]*Taulukko5[[#This Row],[Asukasluku 31.12.2022]]</f>
        <v>-681753.61554405396</v>
      </c>
      <c r="T86" s="32">
        <f>Taulukko5[[#This Row],[Tasaus 2027, €/asukas]]*Taulukko5[[#This Row],[Asukasluku 31.12.2022]]</f>
        <v>-608796.76428238221</v>
      </c>
      <c r="U86" s="64">
        <f t="shared" si="56"/>
        <v>4.1539029044853635</v>
      </c>
      <c r="V86" s="32">
        <f t="shared" si="57"/>
        <v>15.841464450709566</v>
      </c>
      <c r="W86" s="32">
        <f t="shared" si="58"/>
        <v>28.681373379858826</v>
      </c>
      <c r="X86" s="32">
        <f t="shared" si="59"/>
        <v>41.949889114318822</v>
      </c>
      <c r="Y86" s="99">
        <f t="shared" si="60"/>
        <v>55.581587780550464</v>
      </c>
      <c r="Z86" s="110">
        <v>21.5</v>
      </c>
      <c r="AA86" s="34">
        <f t="shared" si="43"/>
        <v>8.86</v>
      </c>
      <c r="AB86" s="33">
        <f t="shared" si="44"/>
        <v>-12.64</v>
      </c>
      <c r="AC86" s="32">
        <v>157.81828831377678</v>
      </c>
      <c r="AD86" s="15">
        <f t="shared" si="45"/>
        <v>-2.6320795573618876E-2</v>
      </c>
      <c r="AE86" s="15">
        <f t="shared" si="46"/>
        <v>-0.10037787521312688</v>
      </c>
      <c r="AF86" s="15">
        <f t="shared" si="47"/>
        <v>-0.18173669025502337</v>
      </c>
      <c r="AG86" s="15">
        <f t="shared" si="48"/>
        <v>-0.26581132999563017</v>
      </c>
      <c r="AH86" s="111">
        <f t="shared" si="49"/>
        <v>-0.35218724252060246</v>
      </c>
    </row>
    <row r="87" spans="1:34" ht="15.75" x14ac:dyDescent="0.25">
      <c r="A87" s="25">
        <v>218</v>
      </c>
      <c r="B87" s="26" t="s">
        <v>77</v>
      </c>
      <c r="C87" s="25">
        <v>14</v>
      </c>
      <c r="D87" s="25">
        <v>26</v>
      </c>
      <c r="E87" s="31">
        <f>'Tasapainon muutos, pl. tasaus'!D77</f>
        <v>1200</v>
      </c>
      <c r="F87" s="64">
        <v>337.2007547784969</v>
      </c>
      <c r="G87" s="32">
        <v>187.0880498435321</v>
      </c>
      <c r="H87" s="61">
        <f t="shared" si="61"/>
        <v>-150.1127049349648</v>
      </c>
      <c r="I87" s="64">
        <f t="shared" si="50"/>
        <v>154.26660783945016</v>
      </c>
      <c r="J87" s="32">
        <f t="shared" si="51"/>
        <v>135.95416938567436</v>
      </c>
      <c r="K87" s="32">
        <f t="shared" si="52"/>
        <v>118.79407831482362</v>
      </c>
      <c r="L87" s="32">
        <f t="shared" si="53"/>
        <v>102.06259404928362</v>
      </c>
      <c r="M87" s="32">
        <f t="shared" si="54"/>
        <v>85.69429271551526</v>
      </c>
      <c r="N87" s="61">
        <f t="shared" si="55"/>
        <v>272.78234255904738</v>
      </c>
      <c r="O87" s="87">
        <f t="shared" si="42"/>
        <v>-64.418412219449522</v>
      </c>
      <c r="P87" s="32">
        <f>Taulukko5[[#This Row],[Tasaus 2023, €/asukas]]*Taulukko5[[#This Row],[Asukasluku 31.12.2022]]</f>
        <v>185119.92940734018</v>
      </c>
      <c r="Q87" s="32">
        <f>Taulukko5[[#This Row],[Tasaus 2024, €/asukas]]*Taulukko5[[#This Row],[Asukasluku 31.12.2022]]</f>
        <v>163145.00326280924</v>
      </c>
      <c r="R87" s="32">
        <f>Taulukko5[[#This Row],[Tasaus 2025, €/asukas]]*Taulukko5[[#This Row],[Asukasluku 31.12.2022]]</f>
        <v>142552.89397778834</v>
      </c>
      <c r="S87" s="32">
        <f>Taulukko5[[#This Row],[Tasaus 2026, €/asukas]]*Taulukko5[[#This Row],[Asukasluku 31.12.2022]]</f>
        <v>122475.11285914034</v>
      </c>
      <c r="T87" s="32">
        <f>Taulukko5[[#This Row],[Tasaus 2027, €/asukas]]*Taulukko5[[#This Row],[Asukasluku 31.12.2022]]</f>
        <v>102833.15125861831</v>
      </c>
      <c r="U87" s="64">
        <f t="shared" si="56"/>
        <v>4.1539029044853635</v>
      </c>
      <c r="V87" s="32">
        <f t="shared" si="57"/>
        <v>-14.158535549290434</v>
      </c>
      <c r="W87" s="32">
        <f t="shared" si="58"/>
        <v>-31.318626620141174</v>
      </c>
      <c r="X87" s="32">
        <f t="shared" si="59"/>
        <v>-48.050110885681178</v>
      </c>
      <c r="Y87" s="99">
        <f t="shared" si="60"/>
        <v>-64.418412219449536</v>
      </c>
      <c r="Z87" s="110">
        <v>22.5</v>
      </c>
      <c r="AA87" s="34">
        <f t="shared" si="43"/>
        <v>9.86</v>
      </c>
      <c r="AB87" s="33">
        <f t="shared" si="44"/>
        <v>-12.64</v>
      </c>
      <c r="AC87" s="32">
        <v>139.21389398077147</v>
      </c>
      <c r="AD87" s="15">
        <f t="shared" si="45"/>
        <v>-2.9838278247278319E-2</v>
      </c>
      <c r="AE87" s="15">
        <f t="shared" si="46"/>
        <v>0.1017034661155735</v>
      </c>
      <c r="AF87" s="15">
        <f t="shared" si="47"/>
        <v>0.22496767904837839</v>
      </c>
      <c r="AG87" s="15">
        <f t="shared" si="48"/>
        <v>0.34515312740492671</v>
      </c>
      <c r="AH87" s="111">
        <f t="shared" si="49"/>
        <v>0.46272976336935989</v>
      </c>
    </row>
    <row r="88" spans="1:34" ht="15.75" x14ac:dyDescent="0.25">
      <c r="A88" s="25">
        <v>224</v>
      </c>
      <c r="B88" s="26" t="s">
        <v>78</v>
      </c>
      <c r="C88" s="25">
        <v>33</v>
      </c>
      <c r="D88" s="25">
        <v>24</v>
      </c>
      <c r="E88" s="31">
        <f>'Tasapainon muutos, pl. tasaus'!D78</f>
        <v>8603</v>
      </c>
      <c r="F88" s="64">
        <v>242.58945836495568</v>
      </c>
      <c r="G88" s="32">
        <v>274.68983079302689</v>
      </c>
      <c r="H88" s="61">
        <f t="shared" si="61"/>
        <v>32.100372428071211</v>
      </c>
      <c r="I88" s="64">
        <f t="shared" si="50"/>
        <v>-27.946469523585861</v>
      </c>
      <c r="J88" s="32">
        <f t="shared" si="51"/>
        <v>-16.258907977361631</v>
      </c>
      <c r="K88" s="32">
        <f t="shared" si="52"/>
        <v>-3.4189990482123802</v>
      </c>
      <c r="L88" s="32">
        <f t="shared" si="53"/>
        <v>-3.0501108856811734</v>
      </c>
      <c r="M88" s="32">
        <f t="shared" si="54"/>
        <v>-4.4184122194495323</v>
      </c>
      <c r="N88" s="61">
        <f t="shared" si="55"/>
        <v>270.27141857357736</v>
      </c>
      <c r="O88" s="87">
        <f t="shared" si="42"/>
        <v>27.681960208621689</v>
      </c>
      <c r="P88" s="32">
        <f>Taulukko5[[#This Row],[Tasaus 2023, €/asukas]]*Taulukko5[[#This Row],[Asukasluku 31.12.2022]]</f>
        <v>-240423.47731140917</v>
      </c>
      <c r="Q88" s="32">
        <f>Taulukko5[[#This Row],[Tasaus 2024, €/asukas]]*Taulukko5[[#This Row],[Asukasluku 31.12.2022]]</f>
        <v>-139875.3853292421</v>
      </c>
      <c r="R88" s="32">
        <f>Taulukko5[[#This Row],[Tasaus 2025, €/asukas]]*Taulukko5[[#This Row],[Asukasluku 31.12.2022]]</f>
        <v>-29413.648811771109</v>
      </c>
      <c r="S88" s="32">
        <f>Taulukko5[[#This Row],[Tasaus 2026, €/asukas]]*Taulukko5[[#This Row],[Asukasluku 31.12.2022]]</f>
        <v>-26240.103949515134</v>
      </c>
      <c r="T88" s="32">
        <f>Taulukko5[[#This Row],[Tasaus 2027, €/asukas]]*Taulukko5[[#This Row],[Asukasluku 31.12.2022]]</f>
        <v>-38011.600323924329</v>
      </c>
      <c r="U88" s="64">
        <f t="shared" si="56"/>
        <v>4.1539029044853493</v>
      </c>
      <c r="V88" s="32">
        <f t="shared" si="57"/>
        <v>15.84146445070958</v>
      </c>
      <c r="W88" s="32">
        <f t="shared" si="58"/>
        <v>28.68137337985883</v>
      </c>
      <c r="X88" s="32">
        <f t="shared" si="59"/>
        <v>29.050261542390036</v>
      </c>
      <c r="Y88" s="99">
        <f t="shared" si="60"/>
        <v>27.681960208621678</v>
      </c>
      <c r="Z88" s="110">
        <v>21.25</v>
      </c>
      <c r="AA88" s="34">
        <f t="shared" si="43"/>
        <v>8.61</v>
      </c>
      <c r="AB88" s="33">
        <f t="shared" si="44"/>
        <v>-12.64</v>
      </c>
      <c r="AC88" s="32">
        <v>174.25161749082071</v>
      </c>
      <c r="AD88" s="15">
        <f t="shared" si="45"/>
        <v>-2.3838532831433661E-2</v>
      </c>
      <c r="AE88" s="15">
        <f t="shared" si="46"/>
        <v>-9.091143415953705E-2</v>
      </c>
      <c r="AF88" s="15">
        <f t="shared" si="47"/>
        <v>-0.16459745850777951</v>
      </c>
      <c r="AG88" s="15">
        <f t="shared" si="48"/>
        <v>-0.16671444409358413</v>
      </c>
      <c r="AH88" s="111">
        <f t="shared" si="49"/>
        <v>-0.158861998569855</v>
      </c>
    </row>
    <row r="89" spans="1:34" ht="15.75" x14ac:dyDescent="0.25">
      <c r="A89" s="25">
        <v>226</v>
      </c>
      <c r="B89" s="26" t="s">
        <v>79</v>
      </c>
      <c r="C89" s="25">
        <v>13</v>
      </c>
      <c r="D89" s="25">
        <v>25</v>
      </c>
      <c r="E89" s="31">
        <f>'Tasapainon muutos, pl. tasaus'!D79</f>
        <v>3665</v>
      </c>
      <c r="F89" s="64">
        <v>114.47343847990686</v>
      </c>
      <c r="G89" s="32">
        <v>47.554837961719556</v>
      </c>
      <c r="H89" s="61">
        <f t="shared" si="61"/>
        <v>-66.918600518187304</v>
      </c>
      <c r="I89" s="64">
        <f t="shared" si="50"/>
        <v>71.072503422672654</v>
      </c>
      <c r="J89" s="32">
        <f t="shared" si="51"/>
        <v>52.760064968896884</v>
      </c>
      <c r="K89" s="32">
        <f t="shared" si="52"/>
        <v>35.599973898046137</v>
      </c>
      <c r="L89" s="32">
        <f t="shared" si="53"/>
        <v>18.86848963250613</v>
      </c>
      <c r="M89" s="32">
        <f t="shared" si="54"/>
        <v>2.5001882987377719</v>
      </c>
      <c r="N89" s="61">
        <f t="shared" si="55"/>
        <v>50.055026260457325</v>
      </c>
      <c r="O89" s="87">
        <f t="shared" si="42"/>
        <v>-64.418412219449536</v>
      </c>
      <c r="P89" s="32">
        <f>Taulukko5[[#This Row],[Tasaus 2023, €/asukas]]*Taulukko5[[#This Row],[Asukasluku 31.12.2022]]</f>
        <v>260480.72504409528</v>
      </c>
      <c r="Q89" s="32">
        <f>Taulukko5[[#This Row],[Tasaus 2024, €/asukas]]*Taulukko5[[#This Row],[Asukasluku 31.12.2022]]</f>
        <v>193365.63811100708</v>
      </c>
      <c r="R89" s="32">
        <f>Taulukko5[[#This Row],[Tasaus 2025, €/asukas]]*Taulukko5[[#This Row],[Asukasluku 31.12.2022]]</f>
        <v>130473.9043363391</v>
      </c>
      <c r="S89" s="32">
        <f>Taulukko5[[#This Row],[Tasaus 2026, €/asukas]]*Taulukko5[[#This Row],[Asukasluku 31.12.2022]]</f>
        <v>69153.014503134968</v>
      </c>
      <c r="T89" s="32">
        <f>Taulukko5[[#This Row],[Tasaus 2027, €/asukas]]*Taulukko5[[#This Row],[Asukasluku 31.12.2022]]</f>
        <v>9163.1901148739344</v>
      </c>
      <c r="U89" s="64">
        <f t="shared" si="56"/>
        <v>4.1539029044853493</v>
      </c>
      <c r="V89" s="32">
        <f t="shared" si="57"/>
        <v>-14.15853554929042</v>
      </c>
      <c r="W89" s="32">
        <f t="shared" si="58"/>
        <v>-31.318626620141167</v>
      </c>
      <c r="X89" s="32">
        <f t="shared" si="59"/>
        <v>-48.050110885681178</v>
      </c>
      <c r="Y89" s="99">
        <f t="shared" si="60"/>
        <v>-64.418412219449536</v>
      </c>
      <c r="Z89" s="110">
        <v>21.5</v>
      </c>
      <c r="AA89" s="34">
        <f t="shared" si="43"/>
        <v>8.86</v>
      </c>
      <c r="AB89" s="33">
        <f t="shared" si="44"/>
        <v>-12.64</v>
      </c>
      <c r="AC89" s="32">
        <v>141.26553365034954</v>
      </c>
      <c r="AD89" s="15">
        <f t="shared" si="45"/>
        <v>-2.9404928414929546E-2</v>
      </c>
      <c r="AE89" s="15">
        <f t="shared" si="46"/>
        <v>0.10022639764583077</v>
      </c>
      <c r="AF89" s="15">
        <f t="shared" si="47"/>
        <v>0.22170040922833179</v>
      </c>
      <c r="AG89" s="15">
        <f t="shared" si="48"/>
        <v>0.34014037001135333</v>
      </c>
      <c r="AH89" s="111">
        <f t="shared" si="49"/>
        <v>0.45600940692931818</v>
      </c>
    </row>
    <row r="90" spans="1:34" ht="15.75" x14ac:dyDescent="0.25">
      <c r="A90" s="25">
        <v>230</v>
      </c>
      <c r="B90" s="26" t="s">
        <v>80</v>
      </c>
      <c r="C90" s="25">
        <v>4</v>
      </c>
      <c r="D90" s="25">
        <v>25</v>
      </c>
      <c r="E90" s="31">
        <f>'Tasapainon muutos, pl. tasaus'!D80</f>
        <v>2240</v>
      </c>
      <c r="F90" s="64">
        <v>-157.61194622940218</v>
      </c>
      <c r="G90" s="32">
        <v>-139.2420206181464</v>
      </c>
      <c r="H90" s="61">
        <f t="shared" si="61"/>
        <v>18.36992561125578</v>
      </c>
      <c r="I90" s="64">
        <f t="shared" si="50"/>
        <v>-14.216022706770431</v>
      </c>
      <c r="J90" s="32">
        <f t="shared" si="51"/>
        <v>-2.5284611605462008</v>
      </c>
      <c r="K90" s="32">
        <f t="shared" si="52"/>
        <v>-1.3186266201411698</v>
      </c>
      <c r="L90" s="32">
        <f t="shared" si="53"/>
        <v>-3.0501108856811734</v>
      </c>
      <c r="M90" s="32">
        <f t="shared" si="54"/>
        <v>-4.4184122194495323</v>
      </c>
      <c r="N90" s="61">
        <f t="shared" si="55"/>
        <v>-143.66043283759592</v>
      </c>
      <c r="O90" s="87">
        <f t="shared" si="42"/>
        <v>13.951513391806259</v>
      </c>
      <c r="P90" s="32">
        <f>Taulukko5[[#This Row],[Tasaus 2023, €/asukas]]*Taulukko5[[#This Row],[Asukasluku 31.12.2022]]</f>
        <v>-31843.890863165765</v>
      </c>
      <c r="Q90" s="32">
        <f>Taulukko5[[#This Row],[Tasaus 2024, €/asukas]]*Taulukko5[[#This Row],[Asukasluku 31.12.2022]]</f>
        <v>-5663.7529996234898</v>
      </c>
      <c r="R90" s="32">
        <f>Taulukko5[[#This Row],[Tasaus 2025, €/asukas]]*Taulukko5[[#This Row],[Asukasluku 31.12.2022]]</f>
        <v>-2953.7236291162203</v>
      </c>
      <c r="S90" s="32">
        <f>Taulukko5[[#This Row],[Tasaus 2026, €/asukas]]*Taulukko5[[#This Row],[Asukasluku 31.12.2022]]</f>
        <v>-6832.2483839258284</v>
      </c>
      <c r="T90" s="32">
        <f>Taulukko5[[#This Row],[Tasaus 2027, €/asukas]]*Taulukko5[[#This Row],[Asukasluku 31.12.2022]]</f>
        <v>-9897.2433715669522</v>
      </c>
      <c r="U90" s="64">
        <f t="shared" si="56"/>
        <v>4.1539029044853493</v>
      </c>
      <c r="V90" s="32">
        <f t="shared" si="57"/>
        <v>15.84146445070958</v>
      </c>
      <c r="W90" s="32">
        <f t="shared" si="58"/>
        <v>17.05129899111461</v>
      </c>
      <c r="X90" s="32">
        <f t="shared" si="59"/>
        <v>15.319814725574608</v>
      </c>
      <c r="Y90" s="99">
        <f t="shared" si="60"/>
        <v>13.951513391806248</v>
      </c>
      <c r="Z90" s="110">
        <v>20.5</v>
      </c>
      <c r="AA90" s="34">
        <f t="shared" si="43"/>
        <v>7.8599999999999994</v>
      </c>
      <c r="AB90" s="33">
        <f t="shared" si="44"/>
        <v>-12.64</v>
      </c>
      <c r="AC90" s="32">
        <v>137.955445319635</v>
      </c>
      <c r="AD90" s="15">
        <f t="shared" si="45"/>
        <v>-3.011046715018019E-2</v>
      </c>
      <c r="AE90" s="15">
        <f t="shared" si="46"/>
        <v>-0.11483029476658785</v>
      </c>
      <c r="AF90" s="15">
        <f t="shared" si="47"/>
        <v>-0.12360004312702344</v>
      </c>
      <c r="AG90" s="15">
        <f t="shared" si="48"/>
        <v>-0.11104900346687627</v>
      </c>
      <c r="AH90" s="111">
        <f t="shared" si="49"/>
        <v>-0.10113057414646719</v>
      </c>
    </row>
    <row r="91" spans="1:34" ht="15.75" x14ac:dyDescent="0.25">
      <c r="A91" s="25">
        <v>231</v>
      </c>
      <c r="B91" s="26" t="s">
        <v>81</v>
      </c>
      <c r="C91" s="25">
        <v>15</v>
      </c>
      <c r="D91" s="25">
        <v>26</v>
      </c>
      <c r="E91" s="31">
        <f>'Tasapainon muutos, pl. tasaus'!D81</f>
        <v>1256</v>
      </c>
      <c r="F91" s="64">
        <v>-347.25338738034094</v>
      </c>
      <c r="G91" s="32">
        <v>73.510233894435416</v>
      </c>
      <c r="H91" s="61">
        <f t="shared" si="61"/>
        <v>420.76362127477637</v>
      </c>
      <c r="I91" s="64">
        <f t="shared" si="50"/>
        <v>-416.60971837029103</v>
      </c>
      <c r="J91" s="32">
        <f t="shared" si="51"/>
        <v>-404.9221568240668</v>
      </c>
      <c r="K91" s="32">
        <f t="shared" si="52"/>
        <v>-392.08224789491754</v>
      </c>
      <c r="L91" s="32">
        <f t="shared" si="53"/>
        <v>-378.81373216045756</v>
      </c>
      <c r="M91" s="32">
        <f t="shared" si="54"/>
        <v>-365.18203349422589</v>
      </c>
      <c r="N91" s="61">
        <f t="shared" si="55"/>
        <v>-291.67179959979046</v>
      </c>
      <c r="O91" s="87">
        <f t="shared" si="42"/>
        <v>55.581587780550478</v>
      </c>
      <c r="P91" s="32">
        <f>Taulukko5[[#This Row],[Tasaus 2023, €/asukas]]*Taulukko5[[#This Row],[Asukasluku 31.12.2022]]</f>
        <v>-523261.80627308553</v>
      </c>
      <c r="Q91" s="32">
        <f>Taulukko5[[#This Row],[Tasaus 2024, €/asukas]]*Taulukko5[[#This Row],[Asukasluku 31.12.2022]]</f>
        <v>-508582.22897102789</v>
      </c>
      <c r="R91" s="32">
        <f>Taulukko5[[#This Row],[Tasaus 2025, €/asukas]]*Taulukko5[[#This Row],[Asukasluku 31.12.2022]]</f>
        <v>-492455.30335601646</v>
      </c>
      <c r="S91" s="32">
        <f>Taulukko5[[#This Row],[Tasaus 2026, €/asukas]]*Taulukko5[[#This Row],[Asukasluku 31.12.2022]]</f>
        <v>-475790.04759353469</v>
      </c>
      <c r="T91" s="32">
        <f>Taulukko5[[#This Row],[Tasaus 2027, €/asukas]]*Taulukko5[[#This Row],[Asukasluku 31.12.2022]]</f>
        <v>-458668.63406874769</v>
      </c>
      <c r="U91" s="64">
        <f t="shared" si="56"/>
        <v>4.1539029044853351</v>
      </c>
      <c r="V91" s="32">
        <f t="shared" si="57"/>
        <v>15.841464450709566</v>
      </c>
      <c r="W91" s="32">
        <f t="shared" si="58"/>
        <v>28.681373379858826</v>
      </c>
      <c r="X91" s="32">
        <f t="shared" si="59"/>
        <v>41.949889114318808</v>
      </c>
      <c r="Y91" s="99">
        <f t="shared" si="60"/>
        <v>55.581587780550478</v>
      </c>
      <c r="Z91" s="110">
        <v>23</v>
      </c>
      <c r="AA91" s="34">
        <f t="shared" si="43"/>
        <v>10.36</v>
      </c>
      <c r="AB91" s="33">
        <f t="shared" si="44"/>
        <v>-12.64</v>
      </c>
      <c r="AC91" s="32">
        <v>184.25158589304232</v>
      </c>
      <c r="AD91" s="15">
        <f t="shared" si="45"/>
        <v>-2.2544733519399215E-2</v>
      </c>
      <c r="AE91" s="15">
        <f t="shared" si="46"/>
        <v>-8.5977357393848999E-2</v>
      </c>
      <c r="AF91" s="15">
        <f t="shared" si="47"/>
        <v>-0.15566418731672849</v>
      </c>
      <c r="AG91" s="15">
        <f t="shared" si="48"/>
        <v>-0.22767722139808683</v>
      </c>
      <c r="AH91" s="111">
        <f t="shared" si="49"/>
        <v>-0.30166138061256897</v>
      </c>
    </row>
    <row r="92" spans="1:34" ht="15.75" x14ac:dyDescent="0.25">
      <c r="A92" s="25">
        <v>232</v>
      </c>
      <c r="B92" s="26" t="s">
        <v>82</v>
      </c>
      <c r="C92" s="25">
        <v>14</v>
      </c>
      <c r="D92" s="25">
        <v>23</v>
      </c>
      <c r="E92" s="31">
        <f>'Tasapainon muutos, pl. tasaus'!D82</f>
        <v>12750</v>
      </c>
      <c r="F92" s="64">
        <v>-60.685192478883501</v>
      </c>
      <c r="G92" s="32">
        <v>-33.445353925565293</v>
      </c>
      <c r="H92" s="61">
        <f t="shared" si="61"/>
        <v>27.239838553318208</v>
      </c>
      <c r="I92" s="64">
        <f t="shared" si="50"/>
        <v>-23.085935648832859</v>
      </c>
      <c r="J92" s="32">
        <f t="shared" si="51"/>
        <v>-11.398374102608628</v>
      </c>
      <c r="K92" s="32">
        <f t="shared" si="52"/>
        <v>-1.3186266201411698</v>
      </c>
      <c r="L92" s="32">
        <f t="shared" si="53"/>
        <v>-3.0501108856811734</v>
      </c>
      <c r="M92" s="32">
        <f t="shared" si="54"/>
        <v>-4.4184122194495323</v>
      </c>
      <c r="N92" s="61">
        <f t="shared" si="55"/>
        <v>-37.863766145014822</v>
      </c>
      <c r="O92" s="87">
        <f t="shared" si="42"/>
        <v>22.821426333868679</v>
      </c>
      <c r="P92" s="32">
        <f>Taulukko5[[#This Row],[Tasaus 2023, €/asukas]]*Taulukko5[[#This Row],[Asukasluku 31.12.2022]]</f>
        <v>-294345.67952261894</v>
      </c>
      <c r="Q92" s="32">
        <f>Taulukko5[[#This Row],[Tasaus 2024, €/asukas]]*Taulukko5[[#This Row],[Asukasluku 31.12.2022]]</f>
        <v>-145329.26980826</v>
      </c>
      <c r="R92" s="32">
        <f>Taulukko5[[#This Row],[Tasaus 2025, €/asukas]]*Taulukko5[[#This Row],[Asukasluku 31.12.2022]]</f>
        <v>-16812.489406799916</v>
      </c>
      <c r="S92" s="32">
        <f>Taulukko5[[#This Row],[Tasaus 2026, €/asukas]]*Taulukko5[[#This Row],[Asukasluku 31.12.2022]]</f>
        <v>-38888.913792434963</v>
      </c>
      <c r="T92" s="32">
        <f>Taulukko5[[#This Row],[Tasaus 2027, €/asukas]]*Taulukko5[[#This Row],[Asukasluku 31.12.2022]]</f>
        <v>-56334.755797981539</v>
      </c>
      <c r="U92" s="64">
        <f t="shared" si="56"/>
        <v>4.1539029044853493</v>
      </c>
      <c r="V92" s="32">
        <f t="shared" si="57"/>
        <v>15.84146445070958</v>
      </c>
      <c r="W92" s="32">
        <f t="shared" si="58"/>
        <v>25.921211933177037</v>
      </c>
      <c r="X92" s="32">
        <f t="shared" si="59"/>
        <v>24.189727667637033</v>
      </c>
      <c r="Y92" s="99">
        <f t="shared" si="60"/>
        <v>22.821426333868676</v>
      </c>
      <c r="Z92" s="110">
        <v>22</v>
      </c>
      <c r="AA92" s="34">
        <f t="shared" si="43"/>
        <v>9.36</v>
      </c>
      <c r="AB92" s="33">
        <f t="shared" si="44"/>
        <v>-12.64</v>
      </c>
      <c r="AC92" s="32">
        <v>151.68528386881368</v>
      </c>
      <c r="AD92" s="15">
        <f t="shared" si="45"/>
        <v>-2.7385009267463862E-2</v>
      </c>
      <c r="AE92" s="15">
        <f t="shared" si="46"/>
        <v>-0.10443639650903912</v>
      </c>
      <c r="AF92" s="15">
        <f t="shared" si="47"/>
        <v>-0.17088811301955448</v>
      </c>
      <c r="AG92" s="15">
        <f t="shared" si="48"/>
        <v>-0.1594731344443257</v>
      </c>
      <c r="AH92" s="111">
        <f t="shared" si="49"/>
        <v>-0.15045247470154047</v>
      </c>
    </row>
    <row r="93" spans="1:34" ht="15.75" x14ac:dyDescent="0.25">
      <c r="A93" s="25">
        <v>233</v>
      </c>
      <c r="B93" s="26" t="s">
        <v>83</v>
      </c>
      <c r="C93" s="25">
        <v>14</v>
      </c>
      <c r="D93" s="25">
        <v>23</v>
      </c>
      <c r="E93" s="31">
        <f>'Tasapainon muutos, pl. tasaus'!D83</f>
        <v>15116</v>
      </c>
      <c r="F93" s="64">
        <v>107.72621389678363</v>
      </c>
      <c r="G93" s="32">
        <v>74.398482769795237</v>
      </c>
      <c r="H93" s="61">
        <f t="shared" si="61"/>
        <v>-33.327731126988397</v>
      </c>
      <c r="I93" s="64">
        <f t="shared" si="50"/>
        <v>37.481634031473746</v>
      </c>
      <c r="J93" s="32">
        <f t="shared" si="51"/>
        <v>19.169195577697977</v>
      </c>
      <c r="K93" s="32">
        <f t="shared" si="52"/>
        <v>2.0091045068472271</v>
      </c>
      <c r="L93" s="32">
        <f t="shared" si="53"/>
        <v>-3.0501108856811734</v>
      </c>
      <c r="M93" s="32">
        <f t="shared" si="54"/>
        <v>-4.4184122194495323</v>
      </c>
      <c r="N93" s="61">
        <f t="shared" si="55"/>
        <v>69.980070550345701</v>
      </c>
      <c r="O93" s="87">
        <f t="shared" si="42"/>
        <v>-37.746143346437933</v>
      </c>
      <c r="P93" s="32">
        <f>Taulukko5[[#This Row],[Tasaus 2023, €/asukas]]*Taulukko5[[#This Row],[Asukasluku 31.12.2022]]</f>
        <v>566572.3800197572</v>
      </c>
      <c r="Q93" s="32">
        <f>Taulukko5[[#This Row],[Tasaus 2024, €/asukas]]*Taulukko5[[#This Row],[Asukasluku 31.12.2022]]</f>
        <v>289761.5603524826</v>
      </c>
      <c r="R93" s="32">
        <f>Taulukko5[[#This Row],[Tasaus 2025, €/asukas]]*Taulukko5[[#This Row],[Asukasluku 31.12.2022]]</f>
        <v>30369.623725502686</v>
      </c>
      <c r="S93" s="32">
        <f>Taulukko5[[#This Row],[Tasaus 2026, €/asukas]]*Taulukko5[[#This Row],[Asukasluku 31.12.2022]]</f>
        <v>-46105.476147956615</v>
      </c>
      <c r="T93" s="32">
        <f>Taulukko5[[#This Row],[Tasaus 2027, €/asukas]]*Taulukko5[[#This Row],[Asukasluku 31.12.2022]]</f>
        <v>-66788.719109199126</v>
      </c>
      <c r="U93" s="64">
        <f t="shared" si="56"/>
        <v>4.1539029044853493</v>
      </c>
      <c r="V93" s="32">
        <f t="shared" si="57"/>
        <v>-14.15853554929042</v>
      </c>
      <c r="W93" s="32">
        <f t="shared" si="58"/>
        <v>-31.31862662014117</v>
      </c>
      <c r="X93" s="32">
        <f t="shared" si="59"/>
        <v>-36.377842012669568</v>
      </c>
      <c r="Y93" s="99">
        <f t="shared" si="60"/>
        <v>-37.746143346437933</v>
      </c>
      <c r="Z93" s="110">
        <v>21.75</v>
      </c>
      <c r="AA93" s="34">
        <f t="shared" si="43"/>
        <v>9.11</v>
      </c>
      <c r="AB93" s="33">
        <f t="shared" si="44"/>
        <v>-12.64</v>
      </c>
      <c r="AC93" s="32">
        <v>158.05587922005054</v>
      </c>
      <c r="AD93" s="15">
        <f t="shared" si="45"/>
        <v>-2.6281229935788408E-2</v>
      </c>
      <c r="AE93" s="15">
        <f t="shared" si="46"/>
        <v>8.9579303339791902E-2</v>
      </c>
      <c r="AF93" s="15">
        <f t="shared" si="47"/>
        <v>0.19814907724209588</v>
      </c>
      <c r="AG93" s="15">
        <f t="shared" si="48"/>
        <v>0.23015810732369626</v>
      </c>
      <c r="AH93" s="111">
        <f t="shared" si="49"/>
        <v>0.23881518063549234</v>
      </c>
    </row>
    <row r="94" spans="1:34" ht="15.75" x14ac:dyDescent="0.25">
      <c r="A94" s="25">
        <v>235</v>
      </c>
      <c r="B94" s="26" t="s">
        <v>84</v>
      </c>
      <c r="C94" s="25">
        <v>33</v>
      </c>
      <c r="D94" s="25">
        <v>24</v>
      </c>
      <c r="E94" s="31">
        <f>'Tasapainon muutos, pl. tasaus'!D84</f>
        <v>10284</v>
      </c>
      <c r="F94" s="64">
        <v>688.32488820340757</v>
      </c>
      <c r="G94" s="32">
        <v>374.68118204916198</v>
      </c>
      <c r="H94" s="61">
        <f t="shared" si="61"/>
        <v>-313.64370615424559</v>
      </c>
      <c r="I94" s="64">
        <f t="shared" si="50"/>
        <v>317.79760905873093</v>
      </c>
      <c r="J94" s="32">
        <f t="shared" si="51"/>
        <v>299.48517060495516</v>
      </c>
      <c r="K94" s="32">
        <f t="shared" si="52"/>
        <v>282.32507953410442</v>
      </c>
      <c r="L94" s="32">
        <f t="shared" si="53"/>
        <v>265.5935952685644</v>
      </c>
      <c r="M94" s="32">
        <f t="shared" si="54"/>
        <v>249.22529393479607</v>
      </c>
      <c r="N94" s="61">
        <f t="shared" si="55"/>
        <v>623.90647598395799</v>
      </c>
      <c r="O94" s="87">
        <f t="shared" si="42"/>
        <v>-64.418412219449579</v>
      </c>
      <c r="P94" s="32">
        <f>Taulukko5[[#This Row],[Tasaus 2023, €/asukas]]*Taulukko5[[#This Row],[Asukasluku 31.12.2022]]</f>
        <v>3268230.6115599889</v>
      </c>
      <c r="Q94" s="32">
        <f>Taulukko5[[#This Row],[Tasaus 2024, €/asukas]]*Taulukko5[[#This Row],[Asukasluku 31.12.2022]]</f>
        <v>3079905.4945013588</v>
      </c>
      <c r="R94" s="32">
        <f>Taulukko5[[#This Row],[Tasaus 2025, €/asukas]]*Taulukko5[[#This Row],[Asukasluku 31.12.2022]]</f>
        <v>2903431.1179287299</v>
      </c>
      <c r="S94" s="32">
        <f>Taulukko5[[#This Row],[Tasaus 2026, €/asukas]]*Taulukko5[[#This Row],[Asukasluku 31.12.2022]]</f>
        <v>2731364.5337419161</v>
      </c>
      <c r="T94" s="32">
        <f>Taulukko5[[#This Row],[Tasaus 2027, €/asukas]]*Taulukko5[[#This Row],[Asukasluku 31.12.2022]]</f>
        <v>2563032.9228254426</v>
      </c>
      <c r="U94" s="64">
        <f t="shared" si="56"/>
        <v>4.1539029044853351</v>
      </c>
      <c r="V94" s="32">
        <f t="shared" si="57"/>
        <v>-14.158535549290434</v>
      </c>
      <c r="W94" s="32">
        <f t="shared" si="58"/>
        <v>-31.318626620141174</v>
      </c>
      <c r="X94" s="32">
        <f t="shared" si="59"/>
        <v>-48.050110885681192</v>
      </c>
      <c r="Y94" s="99">
        <f t="shared" si="60"/>
        <v>-64.418412219449522</v>
      </c>
      <c r="Z94" s="110">
        <v>17</v>
      </c>
      <c r="AA94" s="34">
        <f t="shared" si="43"/>
        <v>4.3599999999999994</v>
      </c>
      <c r="AB94" s="33">
        <f t="shared" si="44"/>
        <v>-12.64</v>
      </c>
      <c r="AC94" s="32">
        <v>421.86038674914448</v>
      </c>
      <c r="AD94" s="15">
        <f t="shared" si="45"/>
        <v>-9.8466294417812131E-3</v>
      </c>
      <c r="AE94" s="15">
        <f t="shared" si="46"/>
        <v>3.3562135706545211E-2</v>
      </c>
      <c r="AF94" s="15">
        <f t="shared" si="47"/>
        <v>7.4239316143149783E-2</v>
      </c>
      <c r="AG94" s="15">
        <f t="shared" si="48"/>
        <v>0.11390050451514369</v>
      </c>
      <c r="AH94" s="111">
        <f t="shared" si="49"/>
        <v>0.1527007850058113</v>
      </c>
    </row>
    <row r="95" spans="1:34" ht="15.75" x14ac:dyDescent="0.25">
      <c r="A95" s="25">
        <v>236</v>
      </c>
      <c r="B95" s="26" t="s">
        <v>85</v>
      </c>
      <c r="C95" s="25">
        <v>16</v>
      </c>
      <c r="D95" s="25">
        <v>25</v>
      </c>
      <c r="E95" s="31">
        <f>'Tasapainon muutos, pl. tasaus'!D85</f>
        <v>4198</v>
      </c>
      <c r="F95" s="64">
        <v>326.49400006334037</v>
      </c>
      <c r="G95" s="32">
        <v>400.16217861423047</v>
      </c>
      <c r="H95" s="61">
        <f t="shared" si="61"/>
        <v>73.668178550890104</v>
      </c>
      <c r="I95" s="64">
        <f t="shared" si="50"/>
        <v>-69.514275646404755</v>
      </c>
      <c r="J95" s="32">
        <f t="shared" si="51"/>
        <v>-57.826714100180524</v>
      </c>
      <c r="K95" s="32">
        <f t="shared" si="52"/>
        <v>-44.986805171031271</v>
      </c>
      <c r="L95" s="32">
        <f t="shared" si="53"/>
        <v>-31.718289436571279</v>
      </c>
      <c r="M95" s="32">
        <f t="shared" si="54"/>
        <v>-18.086590770339637</v>
      </c>
      <c r="N95" s="61">
        <f t="shared" si="55"/>
        <v>382.07558784389084</v>
      </c>
      <c r="O95" s="87">
        <f t="shared" si="42"/>
        <v>55.581587780550478</v>
      </c>
      <c r="P95" s="32">
        <f>Taulukko5[[#This Row],[Tasaus 2023, €/asukas]]*Taulukko5[[#This Row],[Asukasluku 31.12.2022]]</f>
        <v>-291820.92916360719</v>
      </c>
      <c r="Q95" s="32">
        <f>Taulukko5[[#This Row],[Tasaus 2024, €/asukas]]*Taulukko5[[#This Row],[Asukasluku 31.12.2022]]</f>
        <v>-242756.54579255785</v>
      </c>
      <c r="R95" s="32">
        <f>Taulukko5[[#This Row],[Tasaus 2025, €/asukas]]*Taulukko5[[#This Row],[Asukasluku 31.12.2022]]</f>
        <v>-188854.60810798928</v>
      </c>
      <c r="S95" s="32">
        <f>Taulukko5[[#This Row],[Tasaus 2026, €/asukas]]*Taulukko5[[#This Row],[Asukasluku 31.12.2022]]</f>
        <v>-133153.37905472622</v>
      </c>
      <c r="T95" s="32">
        <f>Taulukko5[[#This Row],[Tasaus 2027, €/asukas]]*Taulukko5[[#This Row],[Asukasluku 31.12.2022]]</f>
        <v>-75927.508053885802</v>
      </c>
      <c r="U95" s="64">
        <f t="shared" si="56"/>
        <v>4.1539029044853493</v>
      </c>
      <c r="V95" s="32">
        <f t="shared" si="57"/>
        <v>15.84146445070958</v>
      </c>
      <c r="W95" s="32">
        <f t="shared" si="58"/>
        <v>28.681373379858833</v>
      </c>
      <c r="X95" s="32">
        <f t="shared" si="59"/>
        <v>41.949889114318822</v>
      </c>
      <c r="Y95" s="99">
        <f t="shared" si="60"/>
        <v>55.581587780550464</v>
      </c>
      <c r="Z95" s="110">
        <v>22</v>
      </c>
      <c r="AA95" s="34">
        <f t="shared" si="43"/>
        <v>9.36</v>
      </c>
      <c r="AB95" s="33">
        <f t="shared" si="44"/>
        <v>-12.64</v>
      </c>
      <c r="AC95" s="32">
        <v>152.62507430553492</v>
      </c>
      <c r="AD95" s="15">
        <f t="shared" si="45"/>
        <v>-2.7216385796280058E-2</v>
      </c>
      <c r="AE95" s="15">
        <f t="shared" si="46"/>
        <v>-0.10379332834260964</v>
      </c>
      <c r="AF95" s="15">
        <f t="shared" si="47"/>
        <v>-0.18792045481624187</v>
      </c>
      <c r="AG95" s="15">
        <f t="shared" si="48"/>
        <v>-0.27485581451931529</v>
      </c>
      <c r="AH95" s="111">
        <f t="shared" si="49"/>
        <v>-0.36417075001243626</v>
      </c>
    </row>
    <row r="96" spans="1:34" ht="15.75" x14ac:dyDescent="0.25">
      <c r="A96" s="25">
        <v>239</v>
      </c>
      <c r="B96" s="26" t="s">
        <v>86</v>
      </c>
      <c r="C96" s="25">
        <v>11</v>
      </c>
      <c r="D96" s="25">
        <v>25</v>
      </c>
      <c r="E96" s="31">
        <f>'Tasapainon muutos, pl. tasaus'!D86</f>
        <v>2029</v>
      </c>
      <c r="F96" s="64">
        <v>-3.1760133227435325</v>
      </c>
      <c r="G96" s="32">
        <v>118.05254182767787</v>
      </c>
      <c r="H96" s="61">
        <f t="shared" si="61"/>
        <v>121.2285551504214</v>
      </c>
      <c r="I96" s="64">
        <f t="shared" si="50"/>
        <v>-117.07465224593605</v>
      </c>
      <c r="J96" s="32">
        <f t="shared" si="51"/>
        <v>-105.38709069971182</v>
      </c>
      <c r="K96" s="32">
        <f t="shared" si="52"/>
        <v>-92.547181770562574</v>
      </c>
      <c r="L96" s="32">
        <f t="shared" si="53"/>
        <v>-79.278666036102578</v>
      </c>
      <c r="M96" s="32">
        <f t="shared" si="54"/>
        <v>-65.646967369870936</v>
      </c>
      <c r="N96" s="61">
        <f t="shared" si="55"/>
        <v>52.405574457806935</v>
      </c>
      <c r="O96" s="87">
        <f t="shared" si="42"/>
        <v>55.581587780550464</v>
      </c>
      <c r="P96" s="32">
        <f>Taulukko5[[#This Row],[Tasaus 2023, €/asukas]]*Taulukko5[[#This Row],[Asukasluku 31.12.2022]]</f>
        <v>-237544.46940700425</v>
      </c>
      <c r="Q96" s="32">
        <f>Taulukko5[[#This Row],[Tasaus 2024, €/asukas]]*Taulukko5[[#This Row],[Asukasluku 31.12.2022]]</f>
        <v>-213830.40702971528</v>
      </c>
      <c r="R96" s="32">
        <f>Taulukko5[[#This Row],[Tasaus 2025, €/asukas]]*Taulukko5[[#This Row],[Asukasluku 31.12.2022]]</f>
        <v>-187778.23181247147</v>
      </c>
      <c r="S96" s="32">
        <f>Taulukko5[[#This Row],[Tasaus 2026, €/asukas]]*Taulukko5[[#This Row],[Asukasluku 31.12.2022]]</f>
        <v>-160856.41338725213</v>
      </c>
      <c r="T96" s="32">
        <f>Taulukko5[[#This Row],[Tasaus 2027, €/asukas]]*Taulukko5[[#This Row],[Asukasluku 31.12.2022]]</f>
        <v>-133197.69679346812</v>
      </c>
      <c r="U96" s="64">
        <f t="shared" si="56"/>
        <v>4.1539029044853493</v>
      </c>
      <c r="V96" s="32">
        <f t="shared" si="57"/>
        <v>15.84146445070958</v>
      </c>
      <c r="W96" s="32">
        <f t="shared" si="58"/>
        <v>28.681373379858826</v>
      </c>
      <c r="X96" s="32">
        <f t="shared" si="59"/>
        <v>41.949889114318822</v>
      </c>
      <c r="Y96" s="99">
        <f t="shared" si="60"/>
        <v>55.581587780550464</v>
      </c>
      <c r="Z96" s="110">
        <v>20.500000000000004</v>
      </c>
      <c r="AA96" s="34">
        <f t="shared" si="43"/>
        <v>7.860000000000003</v>
      </c>
      <c r="AB96" s="33">
        <f t="shared" si="44"/>
        <v>-12.64</v>
      </c>
      <c r="AC96" s="32">
        <v>151.25952022491225</v>
      </c>
      <c r="AD96" s="15">
        <f t="shared" si="45"/>
        <v>-2.7462092292166392E-2</v>
      </c>
      <c r="AE96" s="15">
        <f t="shared" si="46"/>
        <v>-0.10473036293619363</v>
      </c>
      <c r="AF96" s="15">
        <f t="shared" si="47"/>
        <v>-0.1896169797260473</v>
      </c>
      <c r="AG96" s="15">
        <f t="shared" si="48"/>
        <v>-0.27733718216177267</v>
      </c>
      <c r="AH96" s="111">
        <f t="shared" si="49"/>
        <v>-0.36745844293241547</v>
      </c>
    </row>
    <row r="97" spans="1:34" ht="15.75" x14ac:dyDescent="0.25">
      <c r="A97" s="25">
        <v>240</v>
      </c>
      <c r="B97" s="26" t="s">
        <v>87</v>
      </c>
      <c r="C97" s="25">
        <v>19</v>
      </c>
      <c r="D97" s="25">
        <v>22</v>
      </c>
      <c r="E97" s="31">
        <f>'Tasapainon muutos, pl. tasaus'!D87</f>
        <v>19499</v>
      </c>
      <c r="F97" s="64">
        <v>-266.73726266021117</v>
      </c>
      <c r="G97" s="32">
        <v>-14.882161327607784</v>
      </c>
      <c r="H97" s="61">
        <f t="shared" si="61"/>
        <v>251.8551013326034</v>
      </c>
      <c r="I97" s="64">
        <f t="shared" si="50"/>
        <v>-247.70119842811806</v>
      </c>
      <c r="J97" s="32">
        <f t="shared" si="51"/>
        <v>-236.01363688189383</v>
      </c>
      <c r="K97" s="32">
        <f t="shared" si="52"/>
        <v>-223.17372795274457</v>
      </c>
      <c r="L97" s="32">
        <f t="shared" si="53"/>
        <v>-209.90521221828456</v>
      </c>
      <c r="M97" s="32">
        <f t="shared" si="54"/>
        <v>-196.27351355205292</v>
      </c>
      <c r="N97" s="61">
        <f t="shared" si="55"/>
        <v>-211.15567487966069</v>
      </c>
      <c r="O97" s="87">
        <f t="shared" si="42"/>
        <v>55.581587780550478</v>
      </c>
      <c r="P97" s="32">
        <f>Taulukko5[[#This Row],[Tasaus 2023, €/asukas]]*Taulukko5[[#This Row],[Asukasluku 31.12.2022]]</f>
        <v>-4829925.6681498745</v>
      </c>
      <c r="Q97" s="32">
        <f>Taulukko5[[#This Row],[Tasaus 2024, €/asukas]]*Taulukko5[[#This Row],[Asukasluku 31.12.2022]]</f>
        <v>-4602029.9055600474</v>
      </c>
      <c r="R97" s="32">
        <f>Taulukko5[[#This Row],[Tasaus 2025, €/asukas]]*Taulukko5[[#This Row],[Asukasluku 31.12.2022]]</f>
        <v>-4351664.5213505663</v>
      </c>
      <c r="S97" s="32">
        <f>Taulukko5[[#This Row],[Tasaus 2026, €/asukas]]*Taulukko5[[#This Row],[Asukasluku 31.12.2022]]</f>
        <v>-4092941.7330443305</v>
      </c>
      <c r="T97" s="32">
        <f>Taulukko5[[#This Row],[Tasaus 2027, €/asukas]]*Taulukko5[[#This Row],[Asukasluku 31.12.2022]]</f>
        <v>-3827137.2407514798</v>
      </c>
      <c r="U97" s="64">
        <f t="shared" si="56"/>
        <v>4.1539029044853351</v>
      </c>
      <c r="V97" s="32">
        <f t="shared" si="57"/>
        <v>15.841464450709566</v>
      </c>
      <c r="W97" s="32">
        <f t="shared" si="58"/>
        <v>28.681373379858826</v>
      </c>
      <c r="X97" s="32">
        <f t="shared" si="59"/>
        <v>41.949889114318836</v>
      </c>
      <c r="Y97" s="99">
        <f t="shared" si="60"/>
        <v>55.581587780550478</v>
      </c>
      <c r="Z97" s="110">
        <v>21.750000000000004</v>
      </c>
      <c r="AA97" s="34">
        <f t="shared" si="43"/>
        <v>9.110000000000003</v>
      </c>
      <c r="AB97" s="33">
        <f t="shared" si="44"/>
        <v>-12.64</v>
      </c>
      <c r="AC97" s="32">
        <v>186.92890407147945</v>
      </c>
      <c r="AD97" s="15">
        <f t="shared" si="45"/>
        <v>-2.2221833082041346E-2</v>
      </c>
      <c r="AE97" s="15">
        <f t="shared" si="46"/>
        <v>-8.4745933377173024E-2</v>
      </c>
      <c r="AF97" s="15">
        <f t="shared" si="47"/>
        <v>-0.1534346628860104</v>
      </c>
      <c r="AG97" s="15">
        <f t="shared" si="48"/>
        <v>-0.22441627913400533</v>
      </c>
      <c r="AH97" s="111">
        <f t="shared" si="49"/>
        <v>-0.29734078877013437</v>
      </c>
    </row>
    <row r="98" spans="1:34" ht="15.75" x14ac:dyDescent="0.25">
      <c r="A98" s="25">
        <v>241</v>
      </c>
      <c r="B98" s="26" t="s">
        <v>88</v>
      </c>
      <c r="C98" s="25">
        <v>19</v>
      </c>
      <c r="D98" s="25">
        <v>24</v>
      </c>
      <c r="E98" s="31">
        <f>'Tasapainon muutos, pl. tasaus'!D88</f>
        <v>7771</v>
      </c>
      <c r="F98" s="64">
        <v>-7047.1885775850224</v>
      </c>
      <c r="G98" s="32">
        <v>-6893.8570016099575</v>
      </c>
      <c r="H98" s="61">
        <f t="shared" si="61"/>
        <v>153.33157597506488</v>
      </c>
      <c r="I98" s="64">
        <f t="shared" si="50"/>
        <v>-149.17767307057954</v>
      </c>
      <c r="J98" s="32">
        <f t="shared" si="51"/>
        <v>-137.49011152435531</v>
      </c>
      <c r="K98" s="32">
        <f t="shared" si="52"/>
        <v>-124.65020259520605</v>
      </c>
      <c r="L98" s="32">
        <f t="shared" si="53"/>
        <v>-111.38168686074606</v>
      </c>
      <c r="M98" s="32">
        <f t="shared" si="54"/>
        <v>-97.749988194514415</v>
      </c>
      <c r="N98" s="61">
        <f t="shared" si="55"/>
        <v>-6991.6069898044716</v>
      </c>
      <c r="O98" s="87">
        <f t="shared" si="42"/>
        <v>55.581587780550763</v>
      </c>
      <c r="P98" s="32">
        <f>Taulukko5[[#This Row],[Tasaus 2023, €/asukas]]*Taulukko5[[#This Row],[Asukasluku 31.12.2022]]</f>
        <v>-1159259.6974314735</v>
      </c>
      <c r="Q98" s="32">
        <f>Taulukko5[[#This Row],[Tasaus 2024, €/asukas]]*Taulukko5[[#This Row],[Asukasluku 31.12.2022]]</f>
        <v>-1068435.6566557651</v>
      </c>
      <c r="R98" s="32">
        <f>Taulukko5[[#This Row],[Tasaus 2025, €/asukas]]*Taulukko5[[#This Row],[Asukasluku 31.12.2022]]</f>
        <v>-968656.72436734627</v>
      </c>
      <c r="S98" s="32">
        <f>Taulukko5[[#This Row],[Tasaus 2026, €/asukas]]*Taulukko5[[#This Row],[Asukasluku 31.12.2022]]</f>
        <v>-865547.0885948576</v>
      </c>
      <c r="T98" s="32">
        <f>Taulukko5[[#This Row],[Tasaus 2027, €/asukas]]*Taulukko5[[#This Row],[Asukasluku 31.12.2022]]</f>
        <v>-759615.15825957153</v>
      </c>
      <c r="U98" s="64">
        <f t="shared" si="56"/>
        <v>4.1539029044853351</v>
      </c>
      <c r="V98" s="32">
        <f t="shared" si="57"/>
        <v>15.841464450709566</v>
      </c>
      <c r="W98" s="32">
        <f t="shared" si="58"/>
        <v>28.681373379858826</v>
      </c>
      <c r="X98" s="32">
        <f t="shared" si="59"/>
        <v>41.949889114318822</v>
      </c>
      <c r="Y98" s="99">
        <f t="shared" si="60"/>
        <v>55.581587780550464</v>
      </c>
      <c r="Z98" s="110">
        <v>21.25</v>
      </c>
      <c r="AA98" s="34">
        <f t="shared" si="43"/>
        <v>8.61</v>
      </c>
      <c r="AB98" s="33">
        <f t="shared" si="44"/>
        <v>-12.64</v>
      </c>
      <c r="AC98" s="32">
        <v>201.76396592907469</v>
      </c>
      <c r="AD98" s="15">
        <f t="shared" si="45"/>
        <v>-2.0587932465331995E-2</v>
      </c>
      <c r="AE98" s="15">
        <f t="shared" si="46"/>
        <v>-7.8514834786099788E-2</v>
      </c>
      <c r="AF98" s="15">
        <f t="shared" si="47"/>
        <v>-0.14215310076696788</v>
      </c>
      <c r="AG98" s="15">
        <f t="shared" si="48"/>
        <v>-0.20791566482721352</v>
      </c>
      <c r="AH98" s="111">
        <f t="shared" si="49"/>
        <v>-0.27547826751229132</v>
      </c>
    </row>
    <row r="99" spans="1:34" ht="15.75" x14ac:dyDescent="0.25">
      <c r="A99" s="25">
        <v>244</v>
      </c>
      <c r="B99" s="26" t="s">
        <v>89</v>
      </c>
      <c r="C99" s="25">
        <v>17</v>
      </c>
      <c r="D99" s="25">
        <v>23</v>
      </c>
      <c r="E99" s="31">
        <f>'Tasapainon muutos, pl. tasaus'!D89</f>
        <v>19300</v>
      </c>
      <c r="F99" s="64">
        <v>84.155741202340991</v>
      </c>
      <c r="G99" s="32">
        <v>116.04666516872577</v>
      </c>
      <c r="H99" s="61">
        <f t="shared" si="61"/>
        <v>31.890923966384776</v>
      </c>
      <c r="I99" s="64">
        <f t="shared" si="50"/>
        <v>-27.737021061899426</v>
      </c>
      <c r="J99" s="32">
        <f t="shared" si="51"/>
        <v>-16.049459515675196</v>
      </c>
      <c r="K99" s="32">
        <f t="shared" si="52"/>
        <v>-3.2095505865259453</v>
      </c>
      <c r="L99" s="32">
        <f t="shared" si="53"/>
        <v>-3.0501108856811734</v>
      </c>
      <c r="M99" s="32">
        <f t="shared" si="54"/>
        <v>-4.4184122194495323</v>
      </c>
      <c r="N99" s="61">
        <f t="shared" si="55"/>
        <v>111.62825294927623</v>
      </c>
      <c r="O99" s="87">
        <f t="shared" si="42"/>
        <v>27.47251174693524</v>
      </c>
      <c r="P99" s="32">
        <f>Taulukko5[[#This Row],[Tasaus 2023, €/asukas]]*Taulukko5[[#This Row],[Asukasluku 31.12.2022]]</f>
        <v>-535324.50649465888</v>
      </c>
      <c r="Q99" s="32">
        <f>Taulukko5[[#This Row],[Tasaus 2024, €/asukas]]*Taulukko5[[#This Row],[Asukasluku 31.12.2022]]</f>
        <v>-309754.56865253125</v>
      </c>
      <c r="R99" s="32">
        <f>Taulukko5[[#This Row],[Tasaus 2025, €/asukas]]*Taulukko5[[#This Row],[Asukasluku 31.12.2022]]</f>
        <v>-61944.326319950742</v>
      </c>
      <c r="S99" s="32">
        <f>Taulukko5[[#This Row],[Tasaus 2026, €/asukas]]*Taulukko5[[#This Row],[Asukasluku 31.12.2022]]</f>
        <v>-58867.140093646645</v>
      </c>
      <c r="T99" s="32">
        <f>Taulukko5[[#This Row],[Tasaus 2027, €/asukas]]*Taulukko5[[#This Row],[Asukasluku 31.12.2022]]</f>
        <v>-85275.355835375973</v>
      </c>
      <c r="U99" s="64">
        <f t="shared" si="56"/>
        <v>4.1539029044853493</v>
      </c>
      <c r="V99" s="32">
        <f t="shared" si="57"/>
        <v>15.84146445070958</v>
      </c>
      <c r="W99" s="32">
        <f t="shared" si="58"/>
        <v>28.68137337985883</v>
      </c>
      <c r="X99" s="32">
        <f t="shared" si="59"/>
        <v>28.840813080703601</v>
      </c>
      <c r="Y99" s="99">
        <f t="shared" si="60"/>
        <v>27.472511746935243</v>
      </c>
      <c r="Z99" s="110">
        <v>20.5</v>
      </c>
      <c r="AA99" s="34">
        <f t="shared" si="43"/>
        <v>7.8599999999999994</v>
      </c>
      <c r="AB99" s="33">
        <f t="shared" si="44"/>
        <v>-12.64</v>
      </c>
      <c r="AC99" s="32">
        <v>195.35404830620271</v>
      </c>
      <c r="AD99" s="15">
        <f t="shared" si="45"/>
        <v>-2.1263459552035596E-2</v>
      </c>
      <c r="AE99" s="15">
        <f t="shared" si="46"/>
        <v>-8.1091047705749514E-2</v>
      </c>
      <c r="AF99" s="15">
        <f t="shared" si="47"/>
        <v>-0.14681739963178517</v>
      </c>
      <c r="AG99" s="15">
        <f t="shared" si="48"/>
        <v>-0.14763355728107463</v>
      </c>
      <c r="AH99" s="111">
        <f t="shared" si="49"/>
        <v>-0.14062934443966146</v>
      </c>
    </row>
    <row r="100" spans="1:34" ht="15.75" x14ac:dyDescent="0.25">
      <c r="A100" s="25">
        <v>245</v>
      </c>
      <c r="B100" s="26" t="s">
        <v>90</v>
      </c>
      <c r="C100" s="25">
        <v>32</v>
      </c>
      <c r="D100" s="25">
        <v>22</v>
      </c>
      <c r="E100" s="31">
        <f>'Tasapainon muutos, pl. tasaus'!D90</f>
        <v>37676</v>
      </c>
      <c r="F100" s="64">
        <v>-299.49612593319938</v>
      </c>
      <c r="G100" s="32">
        <v>-287.9091732187365</v>
      </c>
      <c r="H100" s="61">
        <f t="shared" si="61"/>
        <v>11.586952714462882</v>
      </c>
      <c r="I100" s="64">
        <f t="shared" si="50"/>
        <v>-7.4330498099775326</v>
      </c>
      <c r="J100" s="32">
        <f t="shared" si="51"/>
        <v>0.84146445070957954</v>
      </c>
      <c r="K100" s="32">
        <f t="shared" si="52"/>
        <v>-1.3186266201411698</v>
      </c>
      <c r="L100" s="32">
        <f t="shared" si="53"/>
        <v>-3.0501108856811734</v>
      </c>
      <c r="M100" s="32">
        <f t="shared" si="54"/>
        <v>-4.4184122194495323</v>
      </c>
      <c r="N100" s="61">
        <f t="shared" si="55"/>
        <v>-292.32758543818602</v>
      </c>
      <c r="O100" s="87">
        <f t="shared" si="42"/>
        <v>7.1685404950133602</v>
      </c>
      <c r="P100" s="32">
        <f>Taulukko5[[#This Row],[Tasaus 2023, €/asukas]]*Taulukko5[[#This Row],[Asukasluku 31.12.2022]]</f>
        <v>-280047.58464071353</v>
      </c>
      <c r="Q100" s="32">
        <f>Taulukko5[[#This Row],[Tasaus 2024, €/asukas]]*Taulukko5[[#This Row],[Asukasluku 31.12.2022]]</f>
        <v>31703.014644934119</v>
      </c>
      <c r="R100" s="32">
        <f>Taulukko5[[#This Row],[Tasaus 2025, €/asukas]]*Taulukko5[[#This Row],[Asukasluku 31.12.2022]]</f>
        <v>-49680.576540438713</v>
      </c>
      <c r="S100" s="32">
        <f>Taulukko5[[#This Row],[Tasaus 2026, €/asukas]]*Taulukko5[[#This Row],[Asukasluku 31.12.2022]]</f>
        <v>-114915.97772892388</v>
      </c>
      <c r="T100" s="32">
        <f>Taulukko5[[#This Row],[Tasaus 2027, €/asukas]]*Taulukko5[[#This Row],[Asukasluku 31.12.2022]]</f>
        <v>-166468.09877998059</v>
      </c>
      <c r="U100" s="64">
        <f t="shared" si="56"/>
        <v>4.1539029044853493</v>
      </c>
      <c r="V100" s="32">
        <f t="shared" si="57"/>
        <v>12.428417165172462</v>
      </c>
      <c r="W100" s="32">
        <f t="shared" si="58"/>
        <v>10.268326094321711</v>
      </c>
      <c r="X100" s="32">
        <f t="shared" si="59"/>
        <v>8.5368418287817089</v>
      </c>
      <c r="Y100" s="99">
        <f t="shared" si="60"/>
        <v>7.1685404950133496</v>
      </c>
      <c r="Z100" s="110">
        <v>19.25</v>
      </c>
      <c r="AA100" s="34">
        <f t="shared" si="43"/>
        <v>6.6099999999999994</v>
      </c>
      <c r="AB100" s="33">
        <f t="shared" si="44"/>
        <v>-12.64</v>
      </c>
      <c r="AC100" s="32">
        <v>215.32116396981152</v>
      </c>
      <c r="AD100" s="15">
        <f t="shared" si="45"/>
        <v>-1.9291661014185002E-2</v>
      </c>
      <c r="AE100" s="15">
        <f t="shared" si="46"/>
        <v>-5.7720369591328015E-2</v>
      </c>
      <c r="AF100" s="15">
        <f t="shared" si="47"/>
        <v>-4.7688419963034162E-2</v>
      </c>
      <c r="AG100" s="15">
        <f t="shared" si="48"/>
        <v>-3.9647016909023364E-2</v>
      </c>
      <c r="AH100" s="111">
        <f t="shared" si="49"/>
        <v>-3.3292317219771272E-2</v>
      </c>
    </row>
    <row r="101" spans="1:34" ht="15.75" x14ac:dyDescent="0.25">
      <c r="A101" s="25">
        <v>249</v>
      </c>
      <c r="B101" s="26" t="s">
        <v>91</v>
      </c>
      <c r="C101" s="25">
        <v>13</v>
      </c>
      <c r="D101" s="25">
        <v>24</v>
      </c>
      <c r="E101" s="31">
        <f>'Tasapainon muutos, pl. tasaus'!D91</f>
        <v>9250</v>
      </c>
      <c r="F101" s="64">
        <v>-315.19771966329137</v>
      </c>
      <c r="G101" s="32">
        <v>-405.01929477498783</v>
      </c>
      <c r="H101" s="61">
        <f t="shared" si="61"/>
        <v>-89.821575111696461</v>
      </c>
      <c r="I101" s="64">
        <f t="shared" si="50"/>
        <v>93.97547801618181</v>
      </c>
      <c r="J101" s="32">
        <f t="shared" si="51"/>
        <v>75.663039562406041</v>
      </c>
      <c r="K101" s="32">
        <f t="shared" si="52"/>
        <v>58.502948491555294</v>
      </c>
      <c r="L101" s="32">
        <f t="shared" si="53"/>
        <v>41.77146422601529</v>
      </c>
      <c r="M101" s="32">
        <f t="shared" si="54"/>
        <v>25.403162892246929</v>
      </c>
      <c r="N101" s="61">
        <f t="shared" si="55"/>
        <v>-379.61613188274089</v>
      </c>
      <c r="O101" s="87">
        <f t="shared" si="42"/>
        <v>-64.418412219449522</v>
      </c>
      <c r="P101" s="32">
        <f>Taulukko5[[#This Row],[Tasaus 2023, €/asukas]]*Taulukko5[[#This Row],[Asukasluku 31.12.2022]]</f>
        <v>869273.17164968175</v>
      </c>
      <c r="Q101" s="32">
        <f>Taulukko5[[#This Row],[Tasaus 2024, €/asukas]]*Taulukko5[[#This Row],[Asukasluku 31.12.2022]]</f>
        <v>699883.1159522559</v>
      </c>
      <c r="R101" s="32">
        <f>Taulukko5[[#This Row],[Tasaus 2025, €/asukas]]*Taulukko5[[#This Row],[Asukasluku 31.12.2022]]</f>
        <v>541152.27354688651</v>
      </c>
      <c r="S101" s="32">
        <f>Taulukko5[[#This Row],[Tasaus 2026, €/asukas]]*Taulukko5[[#This Row],[Asukasluku 31.12.2022]]</f>
        <v>386386.04409064143</v>
      </c>
      <c r="T101" s="32">
        <f>Taulukko5[[#This Row],[Tasaus 2027, €/asukas]]*Taulukko5[[#This Row],[Asukasluku 31.12.2022]]</f>
        <v>234979.25675328411</v>
      </c>
      <c r="U101" s="64">
        <f t="shared" si="56"/>
        <v>4.1539029044853493</v>
      </c>
      <c r="V101" s="32">
        <f t="shared" si="57"/>
        <v>-14.15853554929042</v>
      </c>
      <c r="W101" s="32">
        <f t="shared" si="58"/>
        <v>-31.318626620141167</v>
      </c>
      <c r="X101" s="32">
        <f t="shared" si="59"/>
        <v>-48.050110885681171</v>
      </c>
      <c r="Y101" s="99">
        <f t="shared" si="60"/>
        <v>-64.418412219449536</v>
      </c>
      <c r="Z101" s="110">
        <v>21.75</v>
      </c>
      <c r="AA101" s="34">
        <f t="shared" si="43"/>
        <v>9.11</v>
      </c>
      <c r="AB101" s="33">
        <f t="shared" si="44"/>
        <v>-12.64</v>
      </c>
      <c r="AC101" s="32">
        <v>163.42717213544373</v>
      </c>
      <c r="AD101" s="15">
        <f t="shared" si="45"/>
        <v>-2.5417455678929047E-2</v>
      </c>
      <c r="AE101" s="15">
        <f t="shared" si="46"/>
        <v>8.6635137622991076E-2</v>
      </c>
      <c r="AF101" s="15">
        <f t="shared" si="47"/>
        <v>0.19163659390854046</v>
      </c>
      <c r="AG101" s="15">
        <f t="shared" si="48"/>
        <v>0.29401543365052307</v>
      </c>
      <c r="AH101" s="111">
        <f t="shared" si="49"/>
        <v>0.39417198118108177</v>
      </c>
    </row>
    <row r="102" spans="1:34" ht="15.75" x14ac:dyDescent="0.25">
      <c r="A102" s="25">
        <v>250</v>
      </c>
      <c r="B102" s="26" t="s">
        <v>92</v>
      </c>
      <c r="C102" s="25">
        <v>6</v>
      </c>
      <c r="D102" s="25">
        <v>26</v>
      </c>
      <c r="E102" s="31">
        <f>'Tasapainon muutos, pl. tasaus'!D92</f>
        <v>1771</v>
      </c>
      <c r="F102" s="64">
        <v>-61.583793905069854</v>
      </c>
      <c r="G102" s="32">
        <v>-53.819400703486103</v>
      </c>
      <c r="H102" s="61">
        <f t="shared" si="61"/>
        <v>7.7643932015837507</v>
      </c>
      <c r="I102" s="64">
        <f t="shared" si="50"/>
        <v>-3.6104902970984014</v>
      </c>
      <c r="J102" s="32">
        <f t="shared" si="51"/>
        <v>0.84146445070957954</v>
      </c>
      <c r="K102" s="32">
        <f t="shared" si="52"/>
        <v>-1.3186266201411698</v>
      </c>
      <c r="L102" s="32">
        <f t="shared" si="53"/>
        <v>-3.0501108856811734</v>
      </c>
      <c r="M102" s="32">
        <f t="shared" si="54"/>
        <v>-4.4184122194495323</v>
      </c>
      <c r="N102" s="61">
        <f t="shared" si="55"/>
        <v>-58.237812922935632</v>
      </c>
      <c r="O102" s="87">
        <f t="shared" si="42"/>
        <v>3.3459809821342219</v>
      </c>
      <c r="P102" s="32">
        <f>Taulukko5[[#This Row],[Tasaus 2023, €/asukas]]*Taulukko5[[#This Row],[Asukasluku 31.12.2022]]</f>
        <v>-6394.1783161612693</v>
      </c>
      <c r="Q102" s="32">
        <f>Taulukko5[[#This Row],[Tasaus 2024, €/asukas]]*Taulukko5[[#This Row],[Asukasluku 31.12.2022]]</f>
        <v>1490.2335422066653</v>
      </c>
      <c r="R102" s="32">
        <f>Taulukko5[[#This Row],[Tasaus 2025, €/asukas]]*Taulukko5[[#This Row],[Asukasluku 31.12.2022]]</f>
        <v>-2335.2877442700119</v>
      </c>
      <c r="S102" s="32">
        <f>Taulukko5[[#This Row],[Tasaus 2026, €/asukas]]*Taulukko5[[#This Row],[Asukasluku 31.12.2022]]</f>
        <v>-5401.7463785413584</v>
      </c>
      <c r="T102" s="32">
        <f>Taulukko5[[#This Row],[Tasaus 2027, €/asukas]]*Taulukko5[[#This Row],[Asukasluku 31.12.2022]]</f>
        <v>-7825.0080406451216</v>
      </c>
      <c r="U102" s="64">
        <f t="shared" si="56"/>
        <v>4.1539029044853493</v>
      </c>
      <c r="V102" s="32">
        <f t="shared" si="57"/>
        <v>8.6058576522933308</v>
      </c>
      <c r="W102" s="32">
        <f t="shared" si="58"/>
        <v>6.4457665814425811</v>
      </c>
      <c r="X102" s="32">
        <f t="shared" si="59"/>
        <v>4.7142823159025777</v>
      </c>
      <c r="Y102" s="99">
        <f t="shared" si="60"/>
        <v>3.3459809821342184</v>
      </c>
      <c r="Z102" s="110">
        <v>21.5</v>
      </c>
      <c r="AA102" s="34">
        <f t="shared" si="43"/>
        <v>8.86</v>
      </c>
      <c r="AB102" s="33">
        <f t="shared" si="44"/>
        <v>-12.64</v>
      </c>
      <c r="AC102" s="32">
        <v>138.82300904543524</v>
      </c>
      <c r="AD102" s="15">
        <f t="shared" si="45"/>
        <v>-2.9922294099862239E-2</v>
      </c>
      <c r="AE102" s="15">
        <f t="shared" si="46"/>
        <v>-6.1991579864665865E-2</v>
      </c>
      <c r="AF102" s="15">
        <f t="shared" si="47"/>
        <v>-4.6431543486663313E-2</v>
      </c>
      <c r="AG102" s="15">
        <f t="shared" si="48"/>
        <v>-3.395894058426327E-2</v>
      </c>
      <c r="AH102" s="111">
        <f t="shared" si="49"/>
        <v>-2.4102495725612141E-2</v>
      </c>
    </row>
    <row r="103" spans="1:34" ht="15.75" x14ac:dyDescent="0.25">
      <c r="A103" s="25">
        <v>256</v>
      </c>
      <c r="B103" s="26" t="s">
        <v>93</v>
      </c>
      <c r="C103" s="25">
        <v>13</v>
      </c>
      <c r="D103" s="25">
        <v>26</v>
      </c>
      <c r="E103" s="31">
        <f>'Tasapainon muutos, pl. tasaus'!D93</f>
        <v>1554</v>
      </c>
      <c r="F103" s="64">
        <v>-393.73847206292419</v>
      </c>
      <c r="G103" s="32">
        <v>-89.530974070344982</v>
      </c>
      <c r="H103" s="61">
        <f t="shared" si="61"/>
        <v>304.20749799257919</v>
      </c>
      <c r="I103" s="64">
        <f t="shared" si="50"/>
        <v>-300.05359508809386</v>
      </c>
      <c r="J103" s="32">
        <f t="shared" si="51"/>
        <v>-288.36603354186963</v>
      </c>
      <c r="K103" s="32">
        <f t="shared" si="52"/>
        <v>-275.52612461272037</v>
      </c>
      <c r="L103" s="32">
        <f t="shared" si="53"/>
        <v>-262.25760887826038</v>
      </c>
      <c r="M103" s="32">
        <f t="shared" si="54"/>
        <v>-248.62591021202871</v>
      </c>
      <c r="N103" s="61">
        <f t="shared" si="55"/>
        <v>-338.15688428237371</v>
      </c>
      <c r="O103" s="87">
        <f t="shared" si="42"/>
        <v>55.581587780550478</v>
      </c>
      <c r="P103" s="32">
        <f>Taulukko5[[#This Row],[Tasaus 2023, €/asukas]]*Taulukko5[[#This Row],[Asukasluku 31.12.2022]]</f>
        <v>-466283.28676689783</v>
      </c>
      <c r="Q103" s="32">
        <f>Taulukko5[[#This Row],[Tasaus 2024, €/asukas]]*Taulukko5[[#This Row],[Asukasluku 31.12.2022]]</f>
        <v>-448120.81612406537</v>
      </c>
      <c r="R103" s="32">
        <f>Taulukko5[[#This Row],[Tasaus 2025, €/asukas]]*Taulukko5[[#This Row],[Asukasluku 31.12.2022]]</f>
        <v>-428167.59764816746</v>
      </c>
      <c r="S103" s="32">
        <f>Taulukko5[[#This Row],[Tasaus 2026, €/asukas]]*Taulukko5[[#This Row],[Asukasluku 31.12.2022]]</f>
        <v>-407548.32419681665</v>
      </c>
      <c r="T103" s="32">
        <f>Taulukko5[[#This Row],[Tasaus 2027, €/asukas]]*Taulukko5[[#This Row],[Asukasluku 31.12.2022]]</f>
        <v>-386364.66446949262</v>
      </c>
      <c r="U103" s="64">
        <f t="shared" si="56"/>
        <v>4.1539029044853351</v>
      </c>
      <c r="V103" s="32">
        <f t="shared" si="57"/>
        <v>15.841464450709566</v>
      </c>
      <c r="W103" s="32">
        <f t="shared" si="58"/>
        <v>28.681373379858826</v>
      </c>
      <c r="X103" s="32">
        <f t="shared" si="59"/>
        <v>41.949889114318808</v>
      </c>
      <c r="Y103" s="99">
        <f t="shared" si="60"/>
        <v>55.581587780550478</v>
      </c>
      <c r="Z103" s="110">
        <v>21.5</v>
      </c>
      <c r="AA103" s="34">
        <f t="shared" si="43"/>
        <v>8.86</v>
      </c>
      <c r="AB103" s="33">
        <f t="shared" si="44"/>
        <v>-12.64</v>
      </c>
      <c r="AC103" s="32">
        <v>123.26520331300915</v>
      </c>
      <c r="AD103" s="15">
        <f t="shared" si="45"/>
        <v>-3.3698909285350125E-2</v>
      </c>
      <c r="AE103" s="15">
        <f t="shared" si="46"/>
        <v>-0.12851529892408567</v>
      </c>
      <c r="AF103" s="15">
        <f t="shared" si="47"/>
        <v>-0.23268020989693086</v>
      </c>
      <c r="AG103" s="15">
        <f t="shared" si="48"/>
        <v>-0.34032223195863992</v>
      </c>
      <c r="AH103" s="111">
        <f t="shared" si="49"/>
        <v>-0.45091060807656586</v>
      </c>
    </row>
    <row r="104" spans="1:34" ht="15.75" x14ac:dyDescent="0.25">
      <c r="A104" s="25">
        <v>257</v>
      </c>
      <c r="B104" s="26" t="s">
        <v>94</v>
      </c>
      <c r="C104" s="25">
        <v>33</v>
      </c>
      <c r="D104" s="25">
        <v>22</v>
      </c>
      <c r="E104" s="31">
        <f>'Tasapainon muutos, pl. tasaus'!D94</f>
        <v>40722</v>
      </c>
      <c r="F104" s="64">
        <v>474.84453768654942</v>
      </c>
      <c r="G104" s="32">
        <v>356.74368308983895</v>
      </c>
      <c r="H104" s="61">
        <f t="shared" si="61"/>
        <v>-118.10085459671046</v>
      </c>
      <c r="I104" s="64">
        <f t="shared" si="50"/>
        <v>122.25475750119581</v>
      </c>
      <c r="J104" s="32">
        <f t="shared" si="51"/>
        <v>103.94231904742004</v>
      </c>
      <c r="K104" s="32">
        <f t="shared" si="52"/>
        <v>86.782227976569288</v>
      </c>
      <c r="L104" s="32">
        <f t="shared" si="53"/>
        <v>70.050743711029284</v>
      </c>
      <c r="M104" s="32">
        <f t="shared" si="54"/>
        <v>53.682442377260926</v>
      </c>
      <c r="N104" s="61">
        <f t="shared" si="55"/>
        <v>410.42612546709989</v>
      </c>
      <c r="O104" s="87">
        <f t="shared" si="42"/>
        <v>-64.418412219449522</v>
      </c>
      <c r="P104" s="32">
        <f>Taulukko5[[#This Row],[Tasaus 2023, €/asukas]]*Taulukko5[[#This Row],[Asukasluku 31.12.2022]]</f>
        <v>4978458.2349636955</v>
      </c>
      <c r="Q104" s="32">
        <f>Taulukko5[[#This Row],[Tasaus 2024, €/asukas]]*Taulukko5[[#This Row],[Asukasluku 31.12.2022]]</f>
        <v>4232739.1162490388</v>
      </c>
      <c r="R104" s="32">
        <f>Taulukko5[[#This Row],[Tasaus 2025, €/asukas]]*Taulukko5[[#This Row],[Asukasluku 31.12.2022]]</f>
        <v>3533945.8876618547</v>
      </c>
      <c r="S104" s="32">
        <f>Taulukko5[[#This Row],[Tasaus 2026, €/asukas]]*Taulukko5[[#This Row],[Asukasluku 31.12.2022]]</f>
        <v>2852606.3854005346</v>
      </c>
      <c r="T104" s="32">
        <f>Taulukko5[[#This Row],[Tasaus 2027, €/asukas]]*Taulukko5[[#This Row],[Asukasluku 31.12.2022]]</f>
        <v>2186056.4184868196</v>
      </c>
      <c r="U104" s="64">
        <f t="shared" si="56"/>
        <v>4.1539029044853493</v>
      </c>
      <c r="V104" s="32">
        <f t="shared" si="57"/>
        <v>-14.15853554929042</v>
      </c>
      <c r="W104" s="32">
        <f t="shared" si="58"/>
        <v>-31.318626620141174</v>
      </c>
      <c r="X104" s="32">
        <f t="shared" si="59"/>
        <v>-48.050110885681178</v>
      </c>
      <c r="Y104" s="99">
        <f t="shared" si="60"/>
        <v>-64.418412219449536</v>
      </c>
      <c r="Z104" s="110">
        <v>19.75</v>
      </c>
      <c r="AA104" s="34">
        <f t="shared" si="43"/>
        <v>7.1099999999999994</v>
      </c>
      <c r="AB104" s="33">
        <f t="shared" si="44"/>
        <v>-12.64</v>
      </c>
      <c r="AC104" s="32">
        <v>252.44402268306641</v>
      </c>
      <c r="AD104" s="15">
        <f t="shared" si="45"/>
        <v>-1.6454748503593655E-2</v>
      </c>
      <c r="AE104" s="15">
        <f t="shared" si="46"/>
        <v>5.6085841917777976E-2</v>
      </c>
      <c r="AF104" s="15">
        <f t="shared" si="47"/>
        <v>0.12406166835433645</v>
      </c>
      <c r="AG104" s="15">
        <f t="shared" si="48"/>
        <v>0.19033966570088376</v>
      </c>
      <c r="AH104" s="111">
        <f t="shared" si="49"/>
        <v>0.25517899586128973</v>
      </c>
    </row>
    <row r="105" spans="1:34" ht="15.75" x14ac:dyDescent="0.25">
      <c r="A105" s="25">
        <v>260</v>
      </c>
      <c r="B105" s="26" t="s">
        <v>95</v>
      </c>
      <c r="C105" s="25">
        <v>12</v>
      </c>
      <c r="D105" s="25">
        <v>23</v>
      </c>
      <c r="E105" s="31">
        <f>'Tasapainon muutos, pl. tasaus'!D95</f>
        <v>9727</v>
      </c>
      <c r="F105" s="64">
        <v>122.42255154406013</v>
      </c>
      <c r="G105" s="32">
        <v>-59.508225681772856</v>
      </c>
      <c r="H105" s="61">
        <f t="shared" si="61"/>
        <v>-181.93077722583297</v>
      </c>
      <c r="I105" s="64">
        <f t="shared" si="50"/>
        <v>186.0846801303183</v>
      </c>
      <c r="J105" s="32">
        <f t="shared" si="51"/>
        <v>167.77224167654254</v>
      </c>
      <c r="K105" s="32">
        <f t="shared" si="52"/>
        <v>150.6121506056918</v>
      </c>
      <c r="L105" s="32">
        <f t="shared" si="53"/>
        <v>133.88066634015181</v>
      </c>
      <c r="M105" s="32">
        <f t="shared" si="54"/>
        <v>117.51236500638343</v>
      </c>
      <c r="N105" s="61">
        <f t="shared" si="55"/>
        <v>58.004139324610577</v>
      </c>
      <c r="O105" s="87">
        <f t="shared" si="42"/>
        <v>-64.41841221944955</v>
      </c>
      <c r="P105" s="32">
        <f>Taulukko5[[#This Row],[Tasaus 2023, €/asukas]]*Taulukko5[[#This Row],[Asukasluku 31.12.2022]]</f>
        <v>1810045.6836276061</v>
      </c>
      <c r="Q105" s="32">
        <f>Taulukko5[[#This Row],[Tasaus 2024, €/asukas]]*Taulukko5[[#This Row],[Asukasluku 31.12.2022]]</f>
        <v>1631920.5947877292</v>
      </c>
      <c r="R105" s="32">
        <f>Taulukko5[[#This Row],[Tasaus 2025, €/asukas]]*Taulukko5[[#This Row],[Asukasluku 31.12.2022]]</f>
        <v>1465004.3889415641</v>
      </c>
      <c r="S105" s="32">
        <f>Taulukko5[[#This Row],[Tasaus 2026, €/asukas]]*Taulukko5[[#This Row],[Asukasluku 31.12.2022]]</f>
        <v>1302257.2414906565</v>
      </c>
      <c r="T105" s="32">
        <f>Taulukko5[[#This Row],[Tasaus 2027, €/asukas]]*Taulukko5[[#This Row],[Asukasluku 31.12.2022]]</f>
        <v>1143042.7744170916</v>
      </c>
      <c r="U105" s="64">
        <f t="shared" si="56"/>
        <v>4.1539029044853351</v>
      </c>
      <c r="V105" s="32">
        <f t="shared" si="57"/>
        <v>-14.158535549290434</v>
      </c>
      <c r="W105" s="32">
        <f t="shared" si="58"/>
        <v>-31.318626620141174</v>
      </c>
      <c r="X105" s="32">
        <f t="shared" si="59"/>
        <v>-48.050110885681164</v>
      </c>
      <c r="Y105" s="99">
        <f t="shared" si="60"/>
        <v>-64.418412219449536</v>
      </c>
      <c r="Z105" s="110">
        <v>20.75</v>
      </c>
      <c r="AA105" s="34">
        <f t="shared" si="43"/>
        <v>8.11</v>
      </c>
      <c r="AB105" s="33">
        <f t="shared" si="44"/>
        <v>-12.64</v>
      </c>
      <c r="AC105" s="32">
        <v>141.39461960562795</v>
      </c>
      <c r="AD105" s="15">
        <f t="shared" si="45"/>
        <v>-2.9378083240163097E-2</v>
      </c>
      <c r="AE105" s="15">
        <f t="shared" si="46"/>
        <v>0.10013489614230611</v>
      </c>
      <c r="AF105" s="15">
        <f t="shared" si="47"/>
        <v>0.22149800825161381</v>
      </c>
      <c r="AG105" s="15">
        <f t="shared" si="48"/>
        <v>0.33982983949248247</v>
      </c>
      <c r="AH105" s="111">
        <f t="shared" si="49"/>
        <v>0.45559309398846093</v>
      </c>
    </row>
    <row r="106" spans="1:34" ht="15.75" x14ac:dyDescent="0.25">
      <c r="A106" s="25">
        <v>261</v>
      </c>
      <c r="B106" s="26" t="s">
        <v>96</v>
      </c>
      <c r="C106" s="25">
        <v>19</v>
      </c>
      <c r="D106" s="25">
        <v>24</v>
      </c>
      <c r="E106" s="31">
        <f>'Tasapainon muutos, pl. tasaus'!D96</f>
        <v>6637</v>
      </c>
      <c r="F106" s="64">
        <v>1563.7080656238641</v>
      </c>
      <c r="G106" s="32">
        <v>1274.0848138236549</v>
      </c>
      <c r="H106" s="61">
        <f t="shared" si="61"/>
        <v>-289.62325180020912</v>
      </c>
      <c r="I106" s="64">
        <f t="shared" si="50"/>
        <v>293.77715470469445</v>
      </c>
      <c r="J106" s="32">
        <f t="shared" si="51"/>
        <v>275.46471625091868</v>
      </c>
      <c r="K106" s="32">
        <f t="shared" si="52"/>
        <v>258.30462518006794</v>
      </c>
      <c r="L106" s="32">
        <f t="shared" si="53"/>
        <v>241.57314091452795</v>
      </c>
      <c r="M106" s="32">
        <f t="shared" si="54"/>
        <v>225.2048395807596</v>
      </c>
      <c r="N106" s="61">
        <f t="shared" si="55"/>
        <v>1499.2896534044146</v>
      </c>
      <c r="O106" s="87">
        <f t="shared" si="42"/>
        <v>-64.418412219449465</v>
      </c>
      <c r="P106" s="32">
        <f>Taulukko5[[#This Row],[Tasaus 2023, €/asukas]]*Taulukko5[[#This Row],[Asukasluku 31.12.2022]]</f>
        <v>1949798.975775057</v>
      </c>
      <c r="Q106" s="32">
        <f>Taulukko5[[#This Row],[Tasaus 2024, €/asukas]]*Taulukko5[[#This Row],[Asukasluku 31.12.2022]]</f>
        <v>1828259.3217573473</v>
      </c>
      <c r="R106" s="32">
        <f>Taulukko5[[#This Row],[Tasaus 2025, €/asukas]]*Taulukko5[[#This Row],[Asukasluku 31.12.2022]]</f>
        <v>1714367.797320111</v>
      </c>
      <c r="S106" s="32">
        <f>Taulukko5[[#This Row],[Tasaus 2026, €/asukas]]*Taulukko5[[#This Row],[Asukasluku 31.12.2022]]</f>
        <v>1603320.936249722</v>
      </c>
      <c r="T106" s="32">
        <f>Taulukko5[[#This Row],[Tasaus 2027, €/asukas]]*Taulukko5[[#This Row],[Asukasluku 31.12.2022]]</f>
        <v>1494684.5202975015</v>
      </c>
      <c r="U106" s="64">
        <f t="shared" si="56"/>
        <v>4.1539029044853351</v>
      </c>
      <c r="V106" s="32">
        <f t="shared" si="57"/>
        <v>-14.158535549290434</v>
      </c>
      <c r="W106" s="32">
        <f t="shared" si="58"/>
        <v>-31.318626620141174</v>
      </c>
      <c r="X106" s="32">
        <f t="shared" si="59"/>
        <v>-48.050110885681164</v>
      </c>
      <c r="Y106" s="99">
        <f t="shared" si="60"/>
        <v>-64.418412219449522</v>
      </c>
      <c r="Z106" s="110">
        <v>20.25</v>
      </c>
      <c r="AA106" s="34">
        <f t="shared" si="43"/>
        <v>7.6099999999999994</v>
      </c>
      <c r="AB106" s="33">
        <f t="shared" si="44"/>
        <v>-12.64</v>
      </c>
      <c r="AC106" s="32">
        <v>184.10356713571494</v>
      </c>
      <c r="AD106" s="15">
        <f t="shared" si="45"/>
        <v>-2.2562859422616283E-2</v>
      </c>
      <c r="AE106" s="15">
        <f t="shared" si="46"/>
        <v>7.6905275490144295E-2</v>
      </c>
      <c r="AF106" s="15">
        <f t="shared" si="47"/>
        <v>0.1701141759901596</v>
      </c>
      <c r="AG106" s="15">
        <f t="shared" si="48"/>
        <v>0.26099500207000464</v>
      </c>
      <c r="AH106" s="111">
        <f t="shared" si="49"/>
        <v>0.34990311823758657</v>
      </c>
    </row>
    <row r="107" spans="1:34" ht="15.75" x14ac:dyDescent="0.25">
      <c r="A107" s="25">
        <v>263</v>
      </c>
      <c r="B107" s="26" t="s">
        <v>97</v>
      </c>
      <c r="C107" s="25">
        <v>11</v>
      </c>
      <c r="D107" s="25">
        <v>24</v>
      </c>
      <c r="E107" s="31">
        <f>'Tasapainon muutos, pl. tasaus'!D97</f>
        <v>7597</v>
      </c>
      <c r="F107" s="64">
        <v>201.59847350239389</v>
      </c>
      <c r="G107" s="32">
        <v>121.86457842937367</v>
      </c>
      <c r="H107" s="61">
        <f t="shared" si="61"/>
        <v>-79.733895073020221</v>
      </c>
      <c r="I107" s="64">
        <f t="shared" si="50"/>
        <v>83.887797977505571</v>
      </c>
      <c r="J107" s="32">
        <f t="shared" si="51"/>
        <v>65.575359523729801</v>
      </c>
      <c r="K107" s="32">
        <f t="shared" si="52"/>
        <v>48.415268452879054</v>
      </c>
      <c r="L107" s="32">
        <f t="shared" si="53"/>
        <v>31.683784187339047</v>
      </c>
      <c r="M107" s="32">
        <f t="shared" si="54"/>
        <v>15.315482853570689</v>
      </c>
      <c r="N107" s="61">
        <f t="shared" si="55"/>
        <v>137.18006128294437</v>
      </c>
      <c r="O107" s="87">
        <f t="shared" si="42"/>
        <v>-64.418412219449522</v>
      </c>
      <c r="P107" s="32">
        <f>Taulukko5[[#This Row],[Tasaus 2023, €/asukas]]*Taulukko5[[#This Row],[Asukasluku 31.12.2022]]</f>
        <v>637295.60123510985</v>
      </c>
      <c r="Q107" s="32">
        <f>Taulukko5[[#This Row],[Tasaus 2024, €/asukas]]*Taulukko5[[#This Row],[Asukasluku 31.12.2022]]</f>
        <v>498176.00630177528</v>
      </c>
      <c r="R107" s="32">
        <f>Taulukko5[[#This Row],[Tasaus 2025, €/asukas]]*Taulukko5[[#This Row],[Asukasluku 31.12.2022]]</f>
        <v>367810.79443652218</v>
      </c>
      <c r="S107" s="32">
        <f>Taulukko5[[#This Row],[Tasaus 2026, €/asukas]]*Taulukko5[[#This Row],[Asukasluku 31.12.2022]]</f>
        <v>240701.70847121475</v>
      </c>
      <c r="T107" s="32">
        <f>Taulukko5[[#This Row],[Tasaus 2027, €/asukas]]*Taulukko5[[#This Row],[Asukasluku 31.12.2022]]</f>
        <v>116351.72323857652</v>
      </c>
      <c r="U107" s="64">
        <f t="shared" si="56"/>
        <v>4.1539029044853493</v>
      </c>
      <c r="V107" s="32">
        <f t="shared" si="57"/>
        <v>-14.15853554929042</v>
      </c>
      <c r="W107" s="32">
        <f t="shared" si="58"/>
        <v>-31.318626620141167</v>
      </c>
      <c r="X107" s="32">
        <f t="shared" si="59"/>
        <v>-48.050110885681178</v>
      </c>
      <c r="Y107" s="99">
        <f t="shared" si="60"/>
        <v>-64.418412219449536</v>
      </c>
      <c r="Z107" s="110">
        <v>21.75</v>
      </c>
      <c r="AA107" s="34">
        <f t="shared" si="43"/>
        <v>9.11</v>
      </c>
      <c r="AB107" s="33">
        <f t="shared" si="44"/>
        <v>-12.64</v>
      </c>
      <c r="AC107" s="32">
        <v>139.41058203794631</v>
      </c>
      <c r="AD107" s="15">
        <f t="shared" si="45"/>
        <v>-2.9796180775966449E-2</v>
      </c>
      <c r="AE107" s="15">
        <f t="shared" si="46"/>
        <v>0.10155997731532743</v>
      </c>
      <c r="AF107" s="15">
        <f t="shared" si="47"/>
        <v>0.22465028236964477</v>
      </c>
      <c r="AG107" s="15">
        <f t="shared" si="48"/>
        <v>0.34466616653678678</v>
      </c>
      <c r="AH107" s="111">
        <f t="shared" si="49"/>
        <v>0.46207691896670672</v>
      </c>
    </row>
    <row r="108" spans="1:34" ht="15.75" x14ac:dyDescent="0.25">
      <c r="A108" s="25">
        <v>265</v>
      </c>
      <c r="B108" s="26" t="s">
        <v>98</v>
      </c>
      <c r="C108" s="25">
        <v>13</v>
      </c>
      <c r="D108" s="25">
        <v>26</v>
      </c>
      <c r="E108" s="31">
        <f>'Tasapainon muutos, pl. tasaus'!D98</f>
        <v>1064</v>
      </c>
      <c r="F108" s="64">
        <v>1016.3124844561527</v>
      </c>
      <c r="G108" s="32">
        <v>842.65703022721948</v>
      </c>
      <c r="H108" s="61">
        <f t="shared" si="61"/>
        <v>-173.65545422893319</v>
      </c>
      <c r="I108" s="64">
        <f t="shared" si="50"/>
        <v>177.80935713341853</v>
      </c>
      <c r="J108" s="32">
        <f t="shared" si="51"/>
        <v>159.49691867964276</v>
      </c>
      <c r="K108" s="32">
        <f t="shared" si="52"/>
        <v>142.33682760879202</v>
      </c>
      <c r="L108" s="32">
        <f t="shared" si="53"/>
        <v>125.60534334325202</v>
      </c>
      <c r="M108" s="32">
        <f t="shared" si="54"/>
        <v>109.23704200948366</v>
      </c>
      <c r="N108" s="61">
        <f t="shared" si="55"/>
        <v>951.8940722367031</v>
      </c>
      <c r="O108" s="87">
        <f t="shared" si="42"/>
        <v>-64.418412219449579</v>
      </c>
      <c r="P108" s="32">
        <f>Taulukko5[[#This Row],[Tasaus 2023, €/asukas]]*Taulukko5[[#This Row],[Asukasluku 31.12.2022]]</f>
        <v>189189.1559899573</v>
      </c>
      <c r="Q108" s="32">
        <f>Taulukko5[[#This Row],[Tasaus 2024, €/asukas]]*Taulukko5[[#This Row],[Asukasluku 31.12.2022]]</f>
        <v>169704.7214751399</v>
      </c>
      <c r="R108" s="32">
        <f>Taulukko5[[#This Row],[Tasaus 2025, €/asukas]]*Taulukko5[[#This Row],[Asukasluku 31.12.2022]]</f>
        <v>151446.38457575472</v>
      </c>
      <c r="S108" s="32">
        <f>Taulukko5[[#This Row],[Tasaus 2026, €/asukas]]*Taulukko5[[#This Row],[Asukasluku 31.12.2022]]</f>
        <v>133644.08531722013</v>
      </c>
      <c r="T108" s="32">
        <f>Taulukko5[[#This Row],[Tasaus 2027, €/asukas]]*Taulukko5[[#This Row],[Asukasluku 31.12.2022]]</f>
        <v>116228.21269809062</v>
      </c>
      <c r="U108" s="64">
        <f t="shared" si="56"/>
        <v>4.1539029044853351</v>
      </c>
      <c r="V108" s="32">
        <f t="shared" si="57"/>
        <v>-14.158535549290434</v>
      </c>
      <c r="W108" s="32">
        <f t="shared" si="58"/>
        <v>-31.318626620141174</v>
      </c>
      <c r="X108" s="32">
        <f t="shared" si="59"/>
        <v>-48.050110885681178</v>
      </c>
      <c r="Y108" s="99">
        <f t="shared" si="60"/>
        <v>-64.418412219449536</v>
      </c>
      <c r="Z108" s="110">
        <v>21.75</v>
      </c>
      <c r="AA108" s="34">
        <f t="shared" si="43"/>
        <v>9.11</v>
      </c>
      <c r="AB108" s="33">
        <f t="shared" si="44"/>
        <v>-12.64</v>
      </c>
      <c r="AC108" s="32">
        <v>126.4165581788954</v>
      </c>
      <c r="AD108" s="15">
        <f t="shared" si="45"/>
        <v>-3.2858851437855455E-2</v>
      </c>
      <c r="AE108" s="15">
        <f t="shared" si="46"/>
        <v>0.11199905893066886</v>
      </c>
      <c r="AF108" s="15">
        <f t="shared" si="47"/>
        <v>0.24774149107762736</v>
      </c>
      <c r="AG108" s="15">
        <f t="shared" si="48"/>
        <v>0.38009349074101673</v>
      </c>
      <c r="AH108" s="111">
        <f t="shared" si="49"/>
        <v>0.50957258406204464</v>
      </c>
    </row>
    <row r="109" spans="1:34" ht="15.75" x14ac:dyDescent="0.25">
      <c r="A109" s="25">
        <v>271</v>
      </c>
      <c r="B109" s="26" t="s">
        <v>99</v>
      </c>
      <c r="C109" s="25">
        <v>4</v>
      </c>
      <c r="D109" s="25">
        <v>24</v>
      </c>
      <c r="E109" s="31">
        <f>'Tasapainon muutos, pl. tasaus'!D99</f>
        <v>6903</v>
      </c>
      <c r="F109" s="64">
        <v>112.95145474479096</v>
      </c>
      <c r="G109" s="32">
        <v>178.77906531554865</v>
      </c>
      <c r="H109" s="61">
        <f t="shared" si="61"/>
        <v>65.827610570757685</v>
      </c>
      <c r="I109" s="64">
        <f t="shared" si="50"/>
        <v>-61.673707666272335</v>
      </c>
      <c r="J109" s="32">
        <f t="shared" si="51"/>
        <v>-49.986146120048105</v>
      </c>
      <c r="K109" s="32">
        <f t="shared" si="52"/>
        <v>-37.146237190898852</v>
      </c>
      <c r="L109" s="32">
        <f t="shared" si="53"/>
        <v>-23.877721456438859</v>
      </c>
      <c r="M109" s="32">
        <f t="shared" si="54"/>
        <v>-10.246022790207217</v>
      </c>
      <c r="N109" s="61">
        <f t="shared" si="55"/>
        <v>168.53304252534144</v>
      </c>
      <c r="O109" s="87">
        <f t="shared" si="42"/>
        <v>55.581587780550478</v>
      </c>
      <c r="P109" s="32">
        <f>Taulukko5[[#This Row],[Tasaus 2023, €/asukas]]*Taulukko5[[#This Row],[Asukasluku 31.12.2022]]</f>
        <v>-425733.60402027791</v>
      </c>
      <c r="Q109" s="32">
        <f>Taulukko5[[#This Row],[Tasaus 2024, €/asukas]]*Taulukko5[[#This Row],[Asukasluku 31.12.2022]]</f>
        <v>-345054.36666669208</v>
      </c>
      <c r="R109" s="32">
        <f>Taulukko5[[#This Row],[Tasaus 2025, €/asukas]]*Taulukko5[[#This Row],[Asukasluku 31.12.2022]]</f>
        <v>-256420.47532877477</v>
      </c>
      <c r="S109" s="32">
        <f>Taulukko5[[#This Row],[Tasaus 2026, €/asukas]]*Taulukko5[[#This Row],[Asukasluku 31.12.2022]]</f>
        <v>-164827.91121379746</v>
      </c>
      <c r="T109" s="32">
        <f>Taulukko5[[#This Row],[Tasaus 2027, €/asukas]]*Taulukko5[[#This Row],[Asukasluku 31.12.2022]]</f>
        <v>-70728.295320800418</v>
      </c>
      <c r="U109" s="64">
        <f t="shared" si="56"/>
        <v>4.1539029044853493</v>
      </c>
      <c r="V109" s="32">
        <f t="shared" si="57"/>
        <v>15.84146445070958</v>
      </c>
      <c r="W109" s="32">
        <f t="shared" si="58"/>
        <v>28.681373379858833</v>
      </c>
      <c r="X109" s="32">
        <f t="shared" si="59"/>
        <v>41.949889114318822</v>
      </c>
      <c r="Y109" s="99">
        <f t="shared" si="60"/>
        <v>55.581587780550464</v>
      </c>
      <c r="Z109" s="110">
        <v>21.75</v>
      </c>
      <c r="AA109" s="34">
        <f t="shared" si="43"/>
        <v>9.11</v>
      </c>
      <c r="AB109" s="33">
        <f t="shared" si="44"/>
        <v>-12.64</v>
      </c>
      <c r="AC109" s="32">
        <v>163.0732214404417</v>
      </c>
      <c r="AD109" s="15">
        <f t="shared" si="45"/>
        <v>-2.5472624308231107E-2</v>
      </c>
      <c r="AE109" s="15">
        <f t="shared" si="46"/>
        <v>-9.7143260621090188E-2</v>
      </c>
      <c r="AF109" s="15">
        <f t="shared" si="47"/>
        <v>-0.17588033845479631</v>
      </c>
      <c r="AG109" s="15">
        <f t="shared" si="48"/>
        <v>-0.25724572522558486</v>
      </c>
      <c r="AH109" s="111">
        <f t="shared" si="49"/>
        <v>-0.34083822769669275</v>
      </c>
    </row>
    <row r="110" spans="1:34" ht="15.75" x14ac:dyDescent="0.25">
      <c r="A110" s="25">
        <v>272</v>
      </c>
      <c r="B110" s="26" t="s">
        <v>100</v>
      </c>
      <c r="C110" s="25">
        <v>16</v>
      </c>
      <c r="D110" s="25">
        <v>21</v>
      </c>
      <c r="E110" s="31">
        <f>'Tasapainon muutos, pl. tasaus'!D100</f>
        <v>48006</v>
      </c>
      <c r="F110" s="64">
        <v>115.7148698483654</v>
      </c>
      <c r="G110" s="32">
        <v>220.66326536619118</v>
      </c>
      <c r="H110" s="61">
        <f t="shared" si="61"/>
        <v>104.94839551782579</v>
      </c>
      <c r="I110" s="64">
        <f t="shared" si="50"/>
        <v>-100.79449261334044</v>
      </c>
      <c r="J110" s="32">
        <f t="shared" si="51"/>
        <v>-89.106931067116207</v>
      </c>
      <c r="K110" s="32">
        <f t="shared" si="52"/>
        <v>-76.267022137966961</v>
      </c>
      <c r="L110" s="32">
        <f t="shared" si="53"/>
        <v>-62.998506403506958</v>
      </c>
      <c r="M110" s="32">
        <f t="shared" si="54"/>
        <v>-49.366807737275323</v>
      </c>
      <c r="N110" s="61">
        <f t="shared" si="55"/>
        <v>171.29645762891585</v>
      </c>
      <c r="O110" s="87">
        <f t="shared" si="42"/>
        <v>55.58158778055045</v>
      </c>
      <c r="P110" s="32">
        <f>Taulukko5[[#This Row],[Tasaus 2023, €/asukas]]*Taulukko5[[#This Row],[Asukasluku 31.12.2022]]</f>
        <v>-4838740.4123960212</v>
      </c>
      <c r="Q110" s="32">
        <f>Taulukko5[[#This Row],[Tasaus 2024, €/asukas]]*Taulukko5[[#This Row],[Asukasluku 31.12.2022]]</f>
        <v>-4277667.3328079805</v>
      </c>
      <c r="R110" s="32">
        <f>Taulukko5[[#This Row],[Tasaus 2025, €/asukas]]*Taulukko5[[#This Row],[Asukasluku 31.12.2022]]</f>
        <v>-3661274.6647552419</v>
      </c>
      <c r="S110" s="32">
        <f>Taulukko5[[#This Row],[Tasaus 2026, €/asukas]]*Taulukko5[[#This Row],[Asukasluku 31.12.2022]]</f>
        <v>-3024306.2984067551</v>
      </c>
      <c r="T110" s="32">
        <f>Taulukko5[[#This Row],[Tasaus 2027, €/asukas]]*Taulukko5[[#This Row],[Asukasluku 31.12.2022]]</f>
        <v>-2369902.9722356391</v>
      </c>
      <c r="U110" s="64">
        <f t="shared" si="56"/>
        <v>4.1539029044853493</v>
      </c>
      <c r="V110" s="32">
        <f t="shared" si="57"/>
        <v>15.84146445070958</v>
      </c>
      <c r="W110" s="32">
        <f t="shared" si="58"/>
        <v>28.681373379858826</v>
      </c>
      <c r="X110" s="32">
        <f t="shared" si="59"/>
        <v>41.949889114318829</v>
      </c>
      <c r="Y110" s="99">
        <f t="shared" si="60"/>
        <v>55.581587780550464</v>
      </c>
      <c r="Z110" s="110">
        <v>21.5</v>
      </c>
      <c r="AA110" s="34">
        <f t="shared" si="43"/>
        <v>8.86</v>
      </c>
      <c r="AB110" s="33">
        <f t="shared" si="44"/>
        <v>-12.64</v>
      </c>
      <c r="AC110" s="32">
        <v>177.69335143659009</v>
      </c>
      <c r="AD110" s="15">
        <f t="shared" si="45"/>
        <v>-2.3376805439834763E-2</v>
      </c>
      <c r="AE110" s="15">
        <f t="shared" si="46"/>
        <v>-8.9150574980080832E-2</v>
      </c>
      <c r="AF110" s="15">
        <f t="shared" si="47"/>
        <v>-0.16140937827993965</v>
      </c>
      <c r="AG110" s="15">
        <f t="shared" si="48"/>
        <v>-0.23608024034196157</v>
      </c>
      <c r="AH110" s="111">
        <f t="shared" si="49"/>
        <v>-0.31279497702751563</v>
      </c>
    </row>
    <row r="111" spans="1:34" ht="15.75" x14ac:dyDescent="0.25">
      <c r="A111" s="25">
        <v>273</v>
      </c>
      <c r="B111" s="26" t="s">
        <v>101</v>
      </c>
      <c r="C111" s="25">
        <v>19</v>
      </c>
      <c r="D111" s="25">
        <v>25</v>
      </c>
      <c r="E111" s="31">
        <f>'Tasapainon muutos, pl. tasaus'!D101</f>
        <v>3999</v>
      </c>
      <c r="F111" s="64">
        <v>481.15807332797897</v>
      </c>
      <c r="G111" s="32">
        <v>232.16249919123669</v>
      </c>
      <c r="H111" s="61">
        <f t="shared" si="61"/>
        <v>-248.99557413674228</v>
      </c>
      <c r="I111" s="64">
        <f t="shared" si="50"/>
        <v>253.14947704122761</v>
      </c>
      <c r="J111" s="32">
        <f t="shared" si="51"/>
        <v>234.83703858745184</v>
      </c>
      <c r="K111" s="32">
        <f t="shared" si="52"/>
        <v>217.6769475166011</v>
      </c>
      <c r="L111" s="32">
        <f t="shared" si="53"/>
        <v>200.94546325106111</v>
      </c>
      <c r="M111" s="32">
        <f t="shared" si="54"/>
        <v>184.57716191729276</v>
      </c>
      <c r="N111" s="61">
        <f t="shared" si="55"/>
        <v>416.73966110852945</v>
      </c>
      <c r="O111" s="87">
        <f t="shared" si="42"/>
        <v>-64.418412219449522</v>
      </c>
      <c r="P111" s="32">
        <f>Taulukko5[[#This Row],[Tasaus 2023, €/asukas]]*Taulukko5[[#This Row],[Asukasluku 31.12.2022]]</f>
        <v>1012344.7586878692</v>
      </c>
      <c r="Q111" s="32">
        <f>Taulukko5[[#This Row],[Tasaus 2024, €/asukas]]*Taulukko5[[#This Row],[Asukasluku 31.12.2022]]</f>
        <v>939113.31731121987</v>
      </c>
      <c r="R111" s="32">
        <f>Taulukko5[[#This Row],[Tasaus 2025, €/asukas]]*Taulukko5[[#This Row],[Asukasluku 31.12.2022]]</f>
        <v>870490.11311888776</v>
      </c>
      <c r="S111" s="32">
        <f>Taulukko5[[#This Row],[Tasaus 2026, €/asukas]]*Taulukko5[[#This Row],[Asukasluku 31.12.2022]]</f>
        <v>803580.90754099342</v>
      </c>
      <c r="T111" s="32">
        <f>Taulukko5[[#This Row],[Tasaus 2027, €/asukas]]*Taulukko5[[#This Row],[Asukasluku 31.12.2022]]</f>
        <v>738124.07050725375</v>
      </c>
      <c r="U111" s="64">
        <f t="shared" si="56"/>
        <v>4.1539029044853351</v>
      </c>
      <c r="V111" s="32">
        <f t="shared" si="57"/>
        <v>-14.158535549290434</v>
      </c>
      <c r="W111" s="32">
        <f t="shared" si="58"/>
        <v>-31.318626620141174</v>
      </c>
      <c r="X111" s="32">
        <f t="shared" si="59"/>
        <v>-48.050110885681164</v>
      </c>
      <c r="Y111" s="99">
        <f t="shared" si="60"/>
        <v>-64.418412219449522</v>
      </c>
      <c r="Z111" s="110">
        <v>20.5</v>
      </c>
      <c r="AA111" s="34">
        <f t="shared" si="43"/>
        <v>7.8599999999999994</v>
      </c>
      <c r="AB111" s="33">
        <f t="shared" si="44"/>
        <v>-12.64</v>
      </c>
      <c r="AC111" s="32">
        <v>165.39377525503133</v>
      </c>
      <c r="AD111" s="15">
        <f t="shared" si="45"/>
        <v>-2.5115231199482353E-2</v>
      </c>
      <c r="AE111" s="15">
        <f t="shared" si="46"/>
        <v>8.5605008577006453E-2</v>
      </c>
      <c r="AF111" s="15">
        <f t="shared" si="47"/>
        <v>0.18935795238877015</v>
      </c>
      <c r="AG111" s="15">
        <f t="shared" si="48"/>
        <v>0.29051946369559312</v>
      </c>
      <c r="AH111" s="111">
        <f t="shared" si="49"/>
        <v>0.3894851068011394</v>
      </c>
    </row>
    <row r="112" spans="1:34" ht="15.75" x14ac:dyDescent="0.25">
      <c r="A112" s="25">
        <v>275</v>
      </c>
      <c r="B112" s="26" t="s">
        <v>102</v>
      </c>
      <c r="C112" s="25">
        <v>13</v>
      </c>
      <c r="D112" s="25">
        <v>25</v>
      </c>
      <c r="E112" s="31">
        <f>'Tasapainon muutos, pl. tasaus'!D102</f>
        <v>2521</v>
      </c>
      <c r="F112" s="64">
        <v>-28.322889665748299</v>
      </c>
      <c r="G112" s="32">
        <v>-135.52386494520911</v>
      </c>
      <c r="H112" s="61">
        <f t="shared" si="61"/>
        <v>-107.20097527946081</v>
      </c>
      <c r="I112" s="64">
        <f t="shared" si="50"/>
        <v>111.35487818394616</v>
      </c>
      <c r="J112" s="32">
        <f t="shared" si="51"/>
        <v>93.042439730170386</v>
      </c>
      <c r="K112" s="32">
        <f t="shared" si="52"/>
        <v>75.882348659319632</v>
      </c>
      <c r="L112" s="32">
        <f t="shared" si="53"/>
        <v>59.150864393779635</v>
      </c>
      <c r="M112" s="32">
        <f t="shared" si="54"/>
        <v>42.78256306001127</v>
      </c>
      <c r="N112" s="61">
        <f t="shared" si="55"/>
        <v>-92.741301885197842</v>
      </c>
      <c r="O112" s="87">
        <f t="shared" si="42"/>
        <v>-64.41841221944955</v>
      </c>
      <c r="P112" s="32">
        <f>Taulukko5[[#This Row],[Tasaus 2023, €/asukas]]*Taulukko5[[#This Row],[Asukasluku 31.12.2022]]</f>
        <v>280725.64790172828</v>
      </c>
      <c r="Q112" s="32">
        <f>Taulukko5[[#This Row],[Tasaus 2024, €/asukas]]*Taulukko5[[#This Row],[Asukasluku 31.12.2022]]</f>
        <v>234559.99055975955</v>
      </c>
      <c r="R112" s="32">
        <f>Taulukko5[[#This Row],[Tasaus 2025, €/asukas]]*Taulukko5[[#This Row],[Asukasluku 31.12.2022]]</f>
        <v>191299.40097014478</v>
      </c>
      <c r="S112" s="32">
        <f>Taulukko5[[#This Row],[Tasaus 2026, €/asukas]]*Taulukko5[[#This Row],[Asukasluku 31.12.2022]]</f>
        <v>149119.32913671847</v>
      </c>
      <c r="T112" s="32">
        <f>Taulukko5[[#This Row],[Tasaus 2027, €/asukas]]*Taulukko5[[#This Row],[Asukasluku 31.12.2022]]</f>
        <v>107854.84147428841</v>
      </c>
      <c r="U112" s="64">
        <f t="shared" si="56"/>
        <v>4.1539029044853493</v>
      </c>
      <c r="V112" s="32">
        <f t="shared" si="57"/>
        <v>-14.15853554929042</v>
      </c>
      <c r="W112" s="32">
        <f t="shared" si="58"/>
        <v>-31.318626620141174</v>
      </c>
      <c r="X112" s="32">
        <f t="shared" si="59"/>
        <v>-48.050110885681171</v>
      </c>
      <c r="Y112" s="99">
        <f t="shared" si="60"/>
        <v>-64.418412219449536</v>
      </c>
      <c r="Z112" s="110">
        <v>22</v>
      </c>
      <c r="AA112" s="34">
        <f t="shared" si="43"/>
        <v>9.36</v>
      </c>
      <c r="AB112" s="33">
        <f t="shared" si="44"/>
        <v>-12.64</v>
      </c>
      <c r="AC112" s="32">
        <v>142.96064427497046</v>
      </c>
      <c r="AD112" s="15">
        <f t="shared" si="45"/>
        <v>-2.9056268776291562E-2</v>
      </c>
      <c r="AE112" s="15">
        <f t="shared" si="46"/>
        <v>9.9037994834843476E-2</v>
      </c>
      <c r="AF112" s="15">
        <f t="shared" si="47"/>
        <v>0.21907166674419107</v>
      </c>
      <c r="AG112" s="15">
        <f t="shared" si="48"/>
        <v>0.3361072631518196</v>
      </c>
      <c r="AH112" s="111">
        <f t="shared" si="49"/>
        <v>0.45060241961100272</v>
      </c>
    </row>
    <row r="113" spans="1:34" ht="15.75" x14ac:dyDescent="0.25">
      <c r="A113" s="25">
        <v>276</v>
      </c>
      <c r="B113" s="26" t="s">
        <v>103</v>
      </c>
      <c r="C113" s="25">
        <v>12</v>
      </c>
      <c r="D113" s="25">
        <v>23</v>
      </c>
      <c r="E113" s="31">
        <f>'Tasapainon muutos, pl. tasaus'!D103</f>
        <v>15157</v>
      </c>
      <c r="F113" s="64">
        <v>-48.801632727349414</v>
      </c>
      <c r="G113" s="32">
        <v>-49.894883275330912</v>
      </c>
      <c r="H113" s="61">
        <f t="shared" si="61"/>
        <v>-1.0932505479814978</v>
      </c>
      <c r="I113" s="64">
        <f t="shared" si="50"/>
        <v>5.2471534524668471</v>
      </c>
      <c r="J113" s="32">
        <f t="shared" si="51"/>
        <v>0.84146445070957954</v>
      </c>
      <c r="K113" s="32">
        <f t="shared" si="52"/>
        <v>-1.3186266201411698</v>
      </c>
      <c r="L113" s="32">
        <f t="shared" si="53"/>
        <v>-3.0501108856811734</v>
      </c>
      <c r="M113" s="32">
        <f t="shared" si="54"/>
        <v>-4.4184122194495323</v>
      </c>
      <c r="N113" s="61">
        <f t="shared" si="55"/>
        <v>-54.313295494780448</v>
      </c>
      <c r="O113" s="87">
        <f t="shared" si="42"/>
        <v>-5.5116627674310337</v>
      </c>
      <c r="P113" s="32">
        <f>Taulukko5[[#This Row],[Tasaus 2023, €/asukas]]*Taulukko5[[#This Row],[Asukasluku 31.12.2022]]</f>
        <v>79531.104879039995</v>
      </c>
      <c r="Q113" s="32">
        <f>Taulukko5[[#This Row],[Tasaus 2024, €/asukas]]*Taulukko5[[#This Row],[Asukasluku 31.12.2022]]</f>
        <v>12754.076679405098</v>
      </c>
      <c r="R113" s="32">
        <f>Taulukko5[[#This Row],[Tasaus 2025, €/asukas]]*Taulukko5[[#This Row],[Asukasluku 31.12.2022]]</f>
        <v>-19986.423681479711</v>
      </c>
      <c r="S113" s="32">
        <f>Taulukko5[[#This Row],[Tasaus 2026, €/asukas]]*Taulukko5[[#This Row],[Asukasluku 31.12.2022]]</f>
        <v>-46230.530694269546</v>
      </c>
      <c r="T113" s="32">
        <f>Taulukko5[[#This Row],[Tasaus 2027, €/asukas]]*Taulukko5[[#This Row],[Asukasluku 31.12.2022]]</f>
        <v>-66969.874010196567</v>
      </c>
      <c r="U113" s="64">
        <f t="shared" si="56"/>
        <v>4.1539029044853493</v>
      </c>
      <c r="V113" s="32">
        <f t="shared" si="57"/>
        <v>-0.25178609727191825</v>
      </c>
      <c r="W113" s="32">
        <f t="shared" si="58"/>
        <v>-2.4118771681226674</v>
      </c>
      <c r="X113" s="32">
        <f t="shared" si="59"/>
        <v>-4.1433614336626707</v>
      </c>
      <c r="Y113" s="99">
        <f t="shared" si="60"/>
        <v>-5.5116627674310301</v>
      </c>
      <c r="Z113" s="110">
        <v>20.5</v>
      </c>
      <c r="AA113" s="34">
        <f t="shared" si="43"/>
        <v>7.8599999999999994</v>
      </c>
      <c r="AB113" s="33">
        <f t="shared" si="44"/>
        <v>-12.64</v>
      </c>
      <c r="AC113" s="32">
        <v>178.44009899577807</v>
      </c>
      <c r="AD113" s="15">
        <f t="shared" si="45"/>
        <v>-2.3278976686645032E-2</v>
      </c>
      <c r="AE113" s="15">
        <f t="shared" si="46"/>
        <v>1.4110398878330345E-3</v>
      </c>
      <c r="AF113" s="15">
        <f t="shared" si="47"/>
        <v>1.3516452757514626E-2</v>
      </c>
      <c r="AG113" s="15">
        <f t="shared" si="48"/>
        <v>2.3219901003085092E-2</v>
      </c>
      <c r="AH113" s="111">
        <f t="shared" si="49"/>
        <v>3.088802796260182E-2</v>
      </c>
    </row>
    <row r="114" spans="1:34" ht="15.75" x14ac:dyDescent="0.25">
      <c r="A114" s="25">
        <v>280</v>
      </c>
      <c r="B114" s="26" t="s">
        <v>104</v>
      </c>
      <c r="C114" s="25">
        <v>15</v>
      </c>
      <c r="D114" s="25">
        <v>25</v>
      </c>
      <c r="E114" s="31">
        <f>'Tasapainon muutos, pl. tasaus'!D104</f>
        <v>2024</v>
      </c>
      <c r="F114" s="64">
        <v>2.415943816144078</v>
      </c>
      <c r="G114" s="32">
        <v>-155.68108134963475</v>
      </c>
      <c r="H114" s="61">
        <f t="shared" si="61"/>
        <v>-158.09702516577883</v>
      </c>
      <c r="I114" s="64">
        <f t="shared" si="50"/>
        <v>162.25092807026419</v>
      </c>
      <c r="J114" s="32">
        <f t="shared" si="51"/>
        <v>143.9384896164884</v>
      </c>
      <c r="K114" s="32">
        <f t="shared" si="52"/>
        <v>126.77839854563766</v>
      </c>
      <c r="L114" s="32">
        <f t="shared" si="53"/>
        <v>110.04691428009765</v>
      </c>
      <c r="M114" s="32">
        <f t="shared" si="54"/>
        <v>93.678612946329295</v>
      </c>
      <c r="N114" s="61">
        <f t="shared" si="55"/>
        <v>-62.002468403305457</v>
      </c>
      <c r="O114" s="87">
        <f t="shared" si="42"/>
        <v>-64.418412219449536</v>
      </c>
      <c r="P114" s="32">
        <f>Taulukko5[[#This Row],[Tasaus 2023, €/asukas]]*Taulukko5[[#This Row],[Asukasluku 31.12.2022]]</f>
        <v>328395.87841421471</v>
      </c>
      <c r="Q114" s="32">
        <f>Taulukko5[[#This Row],[Tasaus 2024, €/asukas]]*Taulukko5[[#This Row],[Asukasluku 31.12.2022]]</f>
        <v>291331.50298377249</v>
      </c>
      <c r="R114" s="32">
        <f>Taulukko5[[#This Row],[Tasaus 2025, €/asukas]]*Taulukko5[[#This Row],[Asukasluku 31.12.2022]]</f>
        <v>256599.47865637063</v>
      </c>
      <c r="S114" s="32">
        <f>Taulukko5[[#This Row],[Tasaus 2026, €/asukas]]*Taulukko5[[#This Row],[Asukasluku 31.12.2022]]</f>
        <v>222734.95450291765</v>
      </c>
      <c r="T114" s="32">
        <f>Taulukko5[[#This Row],[Tasaus 2027, €/asukas]]*Taulukko5[[#This Row],[Asukasluku 31.12.2022]]</f>
        <v>189605.5126033705</v>
      </c>
      <c r="U114" s="64">
        <f t="shared" si="56"/>
        <v>4.1539029044853635</v>
      </c>
      <c r="V114" s="32">
        <f t="shared" si="57"/>
        <v>-14.158535549290434</v>
      </c>
      <c r="W114" s="32">
        <f t="shared" si="58"/>
        <v>-31.318626620141174</v>
      </c>
      <c r="X114" s="32">
        <f t="shared" si="59"/>
        <v>-48.050110885681178</v>
      </c>
      <c r="Y114" s="99">
        <f t="shared" si="60"/>
        <v>-64.418412219449536</v>
      </c>
      <c r="Z114" s="110">
        <v>22</v>
      </c>
      <c r="AA114" s="34">
        <f t="shared" si="43"/>
        <v>9.36</v>
      </c>
      <c r="AB114" s="33">
        <f t="shared" si="44"/>
        <v>-12.64</v>
      </c>
      <c r="AC114" s="32">
        <v>147.49750363533911</v>
      </c>
      <c r="AD114" s="15">
        <f t="shared" si="45"/>
        <v>-2.8162530226648018E-2</v>
      </c>
      <c r="AE114" s="15">
        <f t="shared" si="46"/>
        <v>9.5991696132667101E-2</v>
      </c>
      <c r="AF114" s="15">
        <f t="shared" si="47"/>
        <v>0.21233326563662264</v>
      </c>
      <c r="AG114" s="15">
        <f t="shared" si="48"/>
        <v>0.32576897711080172</v>
      </c>
      <c r="AH114" s="111">
        <f t="shared" si="49"/>
        <v>0.43674238974723534</v>
      </c>
    </row>
    <row r="115" spans="1:34" ht="15.75" x14ac:dyDescent="0.25">
      <c r="A115" s="25">
        <v>284</v>
      </c>
      <c r="B115" s="26" t="s">
        <v>105</v>
      </c>
      <c r="C115" s="25">
        <v>2</v>
      </c>
      <c r="D115" s="25">
        <v>25</v>
      </c>
      <c r="E115" s="31">
        <f>'Tasapainon muutos, pl. tasaus'!D105</f>
        <v>2227</v>
      </c>
      <c r="F115" s="64">
        <v>-139.83956645934649</v>
      </c>
      <c r="G115" s="32">
        <v>-353.38115732567729</v>
      </c>
      <c r="H115" s="61">
        <f t="shared" si="61"/>
        <v>-213.54159086633081</v>
      </c>
      <c r="I115" s="64">
        <f t="shared" si="50"/>
        <v>217.69549377081614</v>
      </c>
      <c r="J115" s="32">
        <f t="shared" si="51"/>
        <v>199.38305531704037</v>
      </c>
      <c r="K115" s="32">
        <f t="shared" si="52"/>
        <v>182.22296424618963</v>
      </c>
      <c r="L115" s="32">
        <f t="shared" si="53"/>
        <v>165.49147998064964</v>
      </c>
      <c r="M115" s="32">
        <f t="shared" si="54"/>
        <v>149.12317864688129</v>
      </c>
      <c r="N115" s="61">
        <f t="shared" si="55"/>
        <v>-204.25797867879601</v>
      </c>
      <c r="O115" s="87">
        <f t="shared" si="42"/>
        <v>-64.418412219449522</v>
      </c>
      <c r="P115" s="32">
        <f>Taulukko5[[#This Row],[Tasaus 2023, €/asukas]]*Taulukko5[[#This Row],[Asukasluku 31.12.2022]]</f>
        <v>484807.86462760757</v>
      </c>
      <c r="Q115" s="32">
        <f>Taulukko5[[#This Row],[Tasaus 2024, €/asukas]]*Taulukko5[[#This Row],[Asukasluku 31.12.2022]]</f>
        <v>444026.06419104891</v>
      </c>
      <c r="R115" s="32">
        <f>Taulukko5[[#This Row],[Tasaus 2025, €/asukas]]*Taulukko5[[#This Row],[Asukasluku 31.12.2022]]</f>
        <v>405810.5413762643</v>
      </c>
      <c r="S115" s="32">
        <f>Taulukko5[[#This Row],[Tasaus 2026, €/asukas]]*Taulukko5[[#This Row],[Asukasluku 31.12.2022]]</f>
        <v>368549.52591690677</v>
      </c>
      <c r="T115" s="32">
        <f>Taulukko5[[#This Row],[Tasaus 2027, €/asukas]]*Taulukko5[[#This Row],[Asukasluku 31.12.2022]]</f>
        <v>332097.31884660461</v>
      </c>
      <c r="U115" s="64">
        <f t="shared" si="56"/>
        <v>4.1539029044853351</v>
      </c>
      <c r="V115" s="32">
        <f t="shared" si="57"/>
        <v>-14.158535549290434</v>
      </c>
      <c r="W115" s="32">
        <f t="shared" si="58"/>
        <v>-31.318626620141174</v>
      </c>
      <c r="X115" s="32">
        <f t="shared" si="59"/>
        <v>-48.050110885681164</v>
      </c>
      <c r="Y115" s="99">
        <f t="shared" si="60"/>
        <v>-64.418412219449522</v>
      </c>
      <c r="Z115" s="110">
        <v>20</v>
      </c>
      <c r="AA115" s="34">
        <f t="shared" si="43"/>
        <v>7.3599999999999994</v>
      </c>
      <c r="AB115" s="33">
        <f t="shared" si="44"/>
        <v>-12.64</v>
      </c>
      <c r="AC115" s="32">
        <v>158.96363320011557</v>
      </c>
      <c r="AD115" s="15">
        <f t="shared" si="45"/>
        <v>-2.6131152269626881E-2</v>
      </c>
      <c r="AE115" s="15">
        <f t="shared" si="46"/>
        <v>8.9067765150200026E-2</v>
      </c>
      <c r="AF115" s="15">
        <f t="shared" si="47"/>
        <v>0.19701755671823942</v>
      </c>
      <c r="AG115" s="15">
        <f t="shared" si="48"/>
        <v>0.30227109130798496</v>
      </c>
      <c r="AH115" s="111">
        <f t="shared" si="49"/>
        <v>0.40523993395618169</v>
      </c>
    </row>
    <row r="116" spans="1:34" ht="15.75" x14ac:dyDescent="0.25">
      <c r="A116" s="25">
        <v>285</v>
      </c>
      <c r="B116" s="26" t="s">
        <v>106</v>
      </c>
      <c r="C116" s="25">
        <v>8</v>
      </c>
      <c r="D116" s="25">
        <v>21</v>
      </c>
      <c r="E116" s="31">
        <f>'Tasapainon muutos, pl. tasaus'!D106</f>
        <v>50617</v>
      </c>
      <c r="F116" s="64">
        <v>-67.651010605811379</v>
      </c>
      <c r="G116" s="32">
        <v>-12.06087709268472</v>
      </c>
      <c r="H116" s="61">
        <f t="shared" si="61"/>
        <v>55.590133513126659</v>
      </c>
      <c r="I116" s="64">
        <f t="shared" si="50"/>
        <v>-51.43623060864131</v>
      </c>
      <c r="J116" s="32">
        <f t="shared" si="51"/>
        <v>-39.748669062417079</v>
      </c>
      <c r="K116" s="32">
        <f t="shared" si="52"/>
        <v>-26.90876013326783</v>
      </c>
      <c r="L116" s="32">
        <f t="shared" si="53"/>
        <v>-13.640244398807832</v>
      </c>
      <c r="M116" s="32">
        <f t="shared" si="54"/>
        <v>-4.4184122194495323</v>
      </c>
      <c r="N116" s="61">
        <f t="shared" si="55"/>
        <v>-16.479289312134252</v>
      </c>
      <c r="O116" s="87">
        <f t="shared" si="42"/>
        <v>51.171721293677123</v>
      </c>
      <c r="P116" s="32">
        <f>Taulukko5[[#This Row],[Tasaus 2023, €/asukas]]*Taulukko5[[#This Row],[Asukasluku 31.12.2022]]</f>
        <v>-2603547.684717597</v>
      </c>
      <c r="Q116" s="32">
        <f>Taulukko5[[#This Row],[Tasaus 2024, €/asukas]]*Taulukko5[[#This Row],[Asukasluku 31.12.2022]]</f>
        <v>-2011958.3819323652</v>
      </c>
      <c r="R116" s="32">
        <f>Taulukko5[[#This Row],[Tasaus 2025, €/asukas]]*Taulukko5[[#This Row],[Asukasluku 31.12.2022]]</f>
        <v>-1362040.7116656178</v>
      </c>
      <c r="S116" s="32">
        <f>Taulukko5[[#This Row],[Tasaus 2026, €/asukas]]*Taulukko5[[#This Row],[Asukasluku 31.12.2022]]</f>
        <v>-690428.250734456</v>
      </c>
      <c r="T116" s="32">
        <f>Taulukko5[[#This Row],[Tasaus 2027, €/asukas]]*Taulukko5[[#This Row],[Asukasluku 31.12.2022]]</f>
        <v>-223646.77131187698</v>
      </c>
      <c r="U116" s="64">
        <f t="shared" si="56"/>
        <v>4.1539029044853493</v>
      </c>
      <c r="V116" s="32">
        <f t="shared" si="57"/>
        <v>15.84146445070958</v>
      </c>
      <c r="W116" s="32">
        <f t="shared" si="58"/>
        <v>28.68137337985883</v>
      </c>
      <c r="X116" s="32">
        <f t="shared" si="59"/>
        <v>41.949889114318829</v>
      </c>
      <c r="Y116" s="99">
        <f t="shared" si="60"/>
        <v>51.171721293677123</v>
      </c>
      <c r="Z116" s="110">
        <v>22</v>
      </c>
      <c r="AA116" s="34">
        <f t="shared" si="43"/>
        <v>9.36</v>
      </c>
      <c r="AB116" s="33">
        <f t="shared" si="44"/>
        <v>-12.64</v>
      </c>
      <c r="AC116" s="32">
        <v>193.78226232028149</v>
      </c>
      <c r="AD116" s="15">
        <f t="shared" si="45"/>
        <v>-2.1435929453748549E-2</v>
      </c>
      <c r="AE116" s="15">
        <f t="shared" si="46"/>
        <v>-8.1748784749591574E-2</v>
      </c>
      <c r="AF116" s="15">
        <f t="shared" si="47"/>
        <v>-0.14800824924034856</v>
      </c>
      <c r="AG116" s="15">
        <f t="shared" si="48"/>
        <v>-0.21647950958991513</v>
      </c>
      <c r="AH116" s="111">
        <f t="shared" si="49"/>
        <v>-0.26406813854356281</v>
      </c>
    </row>
    <row r="117" spans="1:34" ht="15.75" x14ac:dyDescent="0.25">
      <c r="A117" s="25">
        <v>286</v>
      </c>
      <c r="B117" s="26" t="s">
        <v>107</v>
      </c>
      <c r="C117" s="25">
        <v>8</v>
      </c>
      <c r="D117" s="25">
        <v>21</v>
      </c>
      <c r="E117" s="31">
        <f>'Tasapainon muutos, pl. tasaus'!D107</f>
        <v>79429</v>
      </c>
      <c r="F117" s="64">
        <v>-315.82747838549659</v>
      </c>
      <c r="G117" s="32">
        <v>-219.10756210592302</v>
      </c>
      <c r="H117" s="61">
        <f t="shared" si="61"/>
        <v>96.719916279573567</v>
      </c>
      <c r="I117" s="64">
        <f t="shared" si="50"/>
        <v>-92.566013375088218</v>
      </c>
      <c r="J117" s="32">
        <f t="shared" si="51"/>
        <v>-80.878451828863987</v>
      </c>
      <c r="K117" s="32">
        <f t="shared" si="52"/>
        <v>-68.038542899714741</v>
      </c>
      <c r="L117" s="32">
        <f t="shared" si="53"/>
        <v>-54.770027165254739</v>
      </c>
      <c r="M117" s="32">
        <f t="shared" si="54"/>
        <v>-41.138328499023103</v>
      </c>
      <c r="N117" s="61">
        <f t="shared" si="55"/>
        <v>-260.24589060494611</v>
      </c>
      <c r="O117" s="87">
        <f t="shared" si="42"/>
        <v>55.581587780550478</v>
      </c>
      <c r="P117" s="32">
        <f>Taulukko5[[#This Row],[Tasaus 2023, €/asukas]]*Taulukko5[[#This Row],[Asukasluku 31.12.2022]]</f>
        <v>-7352425.8763698824</v>
      </c>
      <c r="Q117" s="32">
        <f>Taulukko5[[#This Row],[Tasaus 2024, €/asukas]]*Taulukko5[[#This Row],[Asukasluku 31.12.2022]]</f>
        <v>-6424094.5503148381</v>
      </c>
      <c r="R117" s="32">
        <f>Taulukko5[[#This Row],[Tasaus 2025, €/asukas]]*Taulukko5[[#This Row],[Asukasluku 31.12.2022]]</f>
        <v>-5404233.4239814421</v>
      </c>
      <c r="S117" s="32">
        <f>Taulukko5[[#This Row],[Tasaus 2026, €/asukas]]*Taulukko5[[#This Row],[Asukasluku 31.12.2022]]</f>
        <v>-4350328.4877090184</v>
      </c>
      <c r="T117" s="32">
        <f>Taulukko5[[#This Row],[Tasaus 2027, €/asukas]]*Taulukko5[[#This Row],[Asukasluku 31.12.2022]]</f>
        <v>-3267576.2943489063</v>
      </c>
      <c r="U117" s="64">
        <f t="shared" si="56"/>
        <v>4.1539029044853493</v>
      </c>
      <c r="V117" s="32">
        <f t="shared" si="57"/>
        <v>15.84146445070958</v>
      </c>
      <c r="W117" s="32">
        <f t="shared" si="58"/>
        <v>28.681373379858826</v>
      </c>
      <c r="X117" s="32">
        <f t="shared" si="59"/>
        <v>41.949889114318829</v>
      </c>
      <c r="Y117" s="99">
        <f t="shared" si="60"/>
        <v>55.581587780550464</v>
      </c>
      <c r="Z117" s="110">
        <v>21.250000000000004</v>
      </c>
      <c r="AA117" s="34">
        <f t="shared" si="43"/>
        <v>8.610000000000003</v>
      </c>
      <c r="AB117" s="33">
        <f t="shared" si="44"/>
        <v>-12.64</v>
      </c>
      <c r="AC117" s="32">
        <v>190.0056566038906</v>
      </c>
      <c r="AD117" s="15">
        <f t="shared" si="45"/>
        <v>-2.1861995999124865E-2</v>
      </c>
      <c r="AE117" s="15">
        <f t="shared" si="46"/>
        <v>-8.3373646521138392E-2</v>
      </c>
      <c r="AF117" s="15">
        <f t="shared" si="47"/>
        <v>-0.15095010271010814</v>
      </c>
      <c r="AG117" s="15">
        <f t="shared" si="48"/>
        <v>-0.2207823170326596</v>
      </c>
      <c r="AH117" s="111">
        <f t="shared" si="49"/>
        <v>-0.2925259635634046</v>
      </c>
    </row>
    <row r="118" spans="1:34" ht="15.75" x14ac:dyDescent="0.25">
      <c r="A118" s="25">
        <v>287</v>
      </c>
      <c r="B118" s="26" t="s">
        <v>108</v>
      </c>
      <c r="C118" s="25">
        <v>15</v>
      </c>
      <c r="D118" s="25">
        <v>24</v>
      </c>
      <c r="E118" s="31">
        <f>'Tasapainon muutos, pl. tasaus'!D108</f>
        <v>6242</v>
      </c>
      <c r="F118" s="64">
        <v>-157.86347070853537</v>
      </c>
      <c r="G118" s="32">
        <v>-299.64885959324857</v>
      </c>
      <c r="H118" s="61">
        <f t="shared" si="61"/>
        <v>-141.7853888847132</v>
      </c>
      <c r="I118" s="64">
        <f t="shared" si="50"/>
        <v>145.93929178919853</v>
      </c>
      <c r="J118" s="32">
        <f t="shared" si="51"/>
        <v>127.62685333542278</v>
      </c>
      <c r="K118" s="32">
        <f t="shared" si="52"/>
        <v>110.46676226457203</v>
      </c>
      <c r="L118" s="32">
        <f t="shared" si="53"/>
        <v>93.735277999032022</v>
      </c>
      <c r="M118" s="32">
        <f t="shared" si="54"/>
        <v>77.366976665263664</v>
      </c>
      <c r="N118" s="61">
        <f t="shared" si="55"/>
        <v>-222.2818829279849</v>
      </c>
      <c r="O118" s="87">
        <f t="shared" si="42"/>
        <v>-64.418412219449522</v>
      </c>
      <c r="P118" s="32">
        <f>Taulukko5[[#This Row],[Tasaus 2023, €/asukas]]*Taulukko5[[#This Row],[Asukasluku 31.12.2022]]</f>
        <v>910953.05934817728</v>
      </c>
      <c r="Q118" s="32">
        <f>Taulukko5[[#This Row],[Tasaus 2024, €/asukas]]*Taulukko5[[#This Row],[Asukasluku 31.12.2022]]</f>
        <v>796646.81851970905</v>
      </c>
      <c r="R118" s="32">
        <f>Taulukko5[[#This Row],[Tasaus 2025, €/asukas]]*Taulukko5[[#This Row],[Asukasluku 31.12.2022]]</f>
        <v>689533.53005545854</v>
      </c>
      <c r="S118" s="32">
        <f>Taulukko5[[#This Row],[Tasaus 2026, €/asukas]]*Taulukko5[[#This Row],[Asukasluku 31.12.2022]]</f>
        <v>585095.60526995792</v>
      </c>
      <c r="T118" s="32">
        <f>Taulukko5[[#This Row],[Tasaus 2027, €/asukas]]*Taulukko5[[#This Row],[Asukasluku 31.12.2022]]</f>
        <v>482924.6683445758</v>
      </c>
      <c r="U118" s="64">
        <f t="shared" si="56"/>
        <v>4.1539029044853351</v>
      </c>
      <c r="V118" s="32">
        <f t="shared" si="57"/>
        <v>-14.15853554929042</v>
      </c>
      <c r="W118" s="32">
        <f t="shared" si="58"/>
        <v>-31.318626620141174</v>
      </c>
      <c r="X118" s="32">
        <f t="shared" si="59"/>
        <v>-48.050110885681178</v>
      </c>
      <c r="Y118" s="99">
        <f t="shared" si="60"/>
        <v>-64.418412219449536</v>
      </c>
      <c r="Z118" s="110">
        <v>21.5</v>
      </c>
      <c r="AA118" s="34">
        <f t="shared" si="43"/>
        <v>8.86</v>
      </c>
      <c r="AB118" s="33">
        <f t="shared" si="44"/>
        <v>-12.64</v>
      </c>
      <c r="AC118" s="32">
        <v>170.55417873923321</v>
      </c>
      <c r="AD118" s="15">
        <f t="shared" si="45"/>
        <v>-2.4355327645395282E-2</v>
      </c>
      <c r="AE118" s="15">
        <f t="shared" si="46"/>
        <v>8.3014885087852028E-2</v>
      </c>
      <c r="AF118" s="15">
        <f t="shared" si="47"/>
        <v>0.1836286091120958</v>
      </c>
      <c r="AG118" s="15">
        <f t="shared" si="48"/>
        <v>0.28172930877962732</v>
      </c>
      <c r="AH118" s="111">
        <f t="shared" si="49"/>
        <v>0.37770057993091627</v>
      </c>
    </row>
    <row r="119" spans="1:34" ht="15.75" x14ac:dyDescent="0.25">
      <c r="A119" s="25">
        <v>288</v>
      </c>
      <c r="B119" s="26" t="s">
        <v>109</v>
      </c>
      <c r="C119" s="25">
        <v>15</v>
      </c>
      <c r="D119" s="25">
        <v>24</v>
      </c>
      <c r="E119" s="31">
        <f>'Tasapainon muutos, pl. tasaus'!D109</f>
        <v>6405</v>
      </c>
      <c r="F119" s="64">
        <v>501.19577326397706</v>
      </c>
      <c r="G119" s="32">
        <v>546.70623750117295</v>
      </c>
      <c r="H119" s="61">
        <f t="shared" si="61"/>
        <v>45.51046423719589</v>
      </c>
      <c r="I119" s="64">
        <f t="shared" si="50"/>
        <v>-41.356561332710541</v>
      </c>
      <c r="J119" s="32">
        <f t="shared" si="51"/>
        <v>-29.66899978648631</v>
      </c>
      <c r="K119" s="32">
        <f t="shared" si="52"/>
        <v>-16.829090857337061</v>
      </c>
      <c r="L119" s="32">
        <f t="shared" si="53"/>
        <v>-3.5605751228770637</v>
      </c>
      <c r="M119" s="32">
        <f t="shared" si="54"/>
        <v>-4.4184122194495323</v>
      </c>
      <c r="N119" s="61">
        <f t="shared" si="55"/>
        <v>542.28782528172337</v>
      </c>
      <c r="O119" s="87">
        <f t="shared" si="42"/>
        <v>41.092052017746312</v>
      </c>
      <c r="P119" s="32">
        <f>Taulukko5[[#This Row],[Tasaus 2023, €/asukas]]*Taulukko5[[#This Row],[Asukasluku 31.12.2022]]</f>
        <v>-264888.77533601102</v>
      </c>
      <c r="Q119" s="32">
        <f>Taulukko5[[#This Row],[Tasaus 2024, €/asukas]]*Taulukko5[[#This Row],[Asukasluku 31.12.2022]]</f>
        <v>-190029.9436324448</v>
      </c>
      <c r="R119" s="32">
        <f>Taulukko5[[#This Row],[Tasaus 2025, €/asukas]]*Taulukko5[[#This Row],[Asukasluku 31.12.2022]]</f>
        <v>-107790.32694124387</v>
      </c>
      <c r="S119" s="32">
        <f>Taulukko5[[#This Row],[Tasaus 2026, €/asukas]]*Taulukko5[[#This Row],[Asukasluku 31.12.2022]]</f>
        <v>-22805.483662027593</v>
      </c>
      <c r="T119" s="32">
        <f>Taulukko5[[#This Row],[Tasaus 2027, €/asukas]]*Taulukko5[[#This Row],[Asukasluku 31.12.2022]]</f>
        <v>-28299.930265574254</v>
      </c>
      <c r="U119" s="64">
        <f t="shared" si="56"/>
        <v>4.1539029044853493</v>
      </c>
      <c r="V119" s="32">
        <f t="shared" si="57"/>
        <v>15.84146445070958</v>
      </c>
      <c r="W119" s="32">
        <f t="shared" si="58"/>
        <v>28.68137337985883</v>
      </c>
      <c r="X119" s="32">
        <f t="shared" si="59"/>
        <v>41.949889114318829</v>
      </c>
      <c r="Y119" s="99">
        <f t="shared" si="60"/>
        <v>41.092052017746354</v>
      </c>
      <c r="Z119" s="110">
        <v>21.999999999999996</v>
      </c>
      <c r="AA119" s="34">
        <f t="shared" si="43"/>
        <v>9.3599999999999959</v>
      </c>
      <c r="AB119" s="33">
        <f t="shared" si="44"/>
        <v>-12.64</v>
      </c>
      <c r="AC119" s="32">
        <v>162.80497680912777</v>
      </c>
      <c r="AD119" s="15">
        <f t="shared" si="45"/>
        <v>-2.5514594122975593E-2</v>
      </c>
      <c r="AE119" s="15">
        <f t="shared" si="46"/>
        <v>-9.7303318124494942E-2</v>
      </c>
      <c r="AF119" s="15">
        <f t="shared" si="47"/>
        <v>-0.17617012662631815</v>
      </c>
      <c r="AG119" s="15">
        <f t="shared" si="48"/>
        <v>-0.25766957458248219</v>
      </c>
      <c r="AH119" s="111">
        <f t="shared" si="49"/>
        <v>-0.2524004660245896</v>
      </c>
    </row>
    <row r="120" spans="1:34" ht="15.75" x14ac:dyDescent="0.25">
      <c r="A120" s="25">
        <v>290</v>
      </c>
      <c r="B120" s="26" t="s">
        <v>110</v>
      </c>
      <c r="C120" s="25">
        <v>18</v>
      </c>
      <c r="D120" s="25">
        <v>24</v>
      </c>
      <c r="E120" s="31">
        <f>'Tasapainon muutos, pl. tasaus'!D110</f>
        <v>7755</v>
      </c>
      <c r="F120" s="64">
        <v>125.78764540745435</v>
      </c>
      <c r="G120" s="32">
        <v>18.565759150754015</v>
      </c>
      <c r="H120" s="61">
        <f t="shared" si="61"/>
        <v>-107.22188625670033</v>
      </c>
      <c r="I120" s="64">
        <f t="shared" si="50"/>
        <v>111.37578916118568</v>
      </c>
      <c r="J120" s="32">
        <f t="shared" si="51"/>
        <v>93.06335070740991</v>
      </c>
      <c r="K120" s="32">
        <f t="shared" si="52"/>
        <v>75.903259636559156</v>
      </c>
      <c r="L120" s="32">
        <f t="shared" si="53"/>
        <v>59.171775371019159</v>
      </c>
      <c r="M120" s="32">
        <f t="shared" si="54"/>
        <v>42.803474037250794</v>
      </c>
      <c r="N120" s="61">
        <f t="shared" si="55"/>
        <v>61.369233188004813</v>
      </c>
      <c r="O120" s="87">
        <f t="shared" si="42"/>
        <v>-64.418412219449536</v>
      </c>
      <c r="P120" s="32">
        <f>Taulukko5[[#This Row],[Tasaus 2023, €/asukas]]*Taulukko5[[#This Row],[Asukasluku 31.12.2022]]</f>
        <v>863719.24494499492</v>
      </c>
      <c r="Q120" s="32">
        <f>Taulukko5[[#This Row],[Tasaus 2024, €/asukas]]*Taulukko5[[#This Row],[Asukasluku 31.12.2022]]</f>
        <v>721706.2847359638</v>
      </c>
      <c r="R120" s="32">
        <f>Taulukko5[[#This Row],[Tasaus 2025, €/asukas]]*Taulukko5[[#This Row],[Asukasluku 31.12.2022]]</f>
        <v>588629.77848151629</v>
      </c>
      <c r="S120" s="32">
        <f>Taulukko5[[#This Row],[Tasaus 2026, €/asukas]]*Taulukko5[[#This Row],[Asukasluku 31.12.2022]]</f>
        <v>458877.11800225358</v>
      </c>
      <c r="T120" s="32">
        <f>Taulukko5[[#This Row],[Tasaus 2027, €/asukas]]*Taulukko5[[#This Row],[Asukasluku 31.12.2022]]</f>
        <v>331940.9411588799</v>
      </c>
      <c r="U120" s="64">
        <f t="shared" si="56"/>
        <v>4.1539029044853493</v>
      </c>
      <c r="V120" s="32">
        <f t="shared" si="57"/>
        <v>-14.15853554929042</v>
      </c>
      <c r="W120" s="32">
        <f t="shared" si="58"/>
        <v>-31.318626620141174</v>
      </c>
      <c r="X120" s="32">
        <f t="shared" si="59"/>
        <v>-48.050110885681171</v>
      </c>
      <c r="Y120" s="99">
        <f t="shared" si="60"/>
        <v>-64.418412219449536</v>
      </c>
      <c r="Z120" s="110">
        <v>22</v>
      </c>
      <c r="AA120" s="34">
        <f t="shared" si="43"/>
        <v>9.36</v>
      </c>
      <c r="AB120" s="33">
        <f t="shared" si="44"/>
        <v>-12.64</v>
      </c>
      <c r="AC120" s="32">
        <v>149.73163326034972</v>
      </c>
      <c r="AD120" s="15">
        <f t="shared" si="45"/>
        <v>-2.7742320136604961E-2</v>
      </c>
      <c r="AE120" s="15">
        <f t="shared" si="46"/>
        <v>9.4559414340134137E-2</v>
      </c>
      <c r="AF120" s="15">
        <f t="shared" si="47"/>
        <v>0.20916506377570268</v>
      </c>
      <c r="AG120" s="15">
        <f t="shared" si="48"/>
        <v>0.3209082131771902</v>
      </c>
      <c r="AH120" s="111">
        <f t="shared" si="49"/>
        <v>0.43022580343754324</v>
      </c>
    </row>
    <row r="121" spans="1:34" ht="15.75" x14ac:dyDescent="0.25">
      <c r="A121" s="25">
        <v>291</v>
      </c>
      <c r="B121" s="26" t="s">
        <v>111</v>
      </c>
      <c r="C121" s="25">
        <v>6</v>
      </c>
      <c r="D121" s="25">
        <v>25</v>
      </c>
      <c r="E121" s="31">
        <f>'Tasapainon muutos, pl. tasaus'!D111</f>
        <v>2119</v>
      </c>
      <c r="F121" s="64">
        <v>-224.87890225318543</v>
      </c>
      <c r="G121" s="32">
        <v>-677.43399466453502</v>
      </c>
      <c r="H121" s="61">
        <f t="shared" si="61"/>
        <v>-452.55509241134962</v>
      </c>
      <c r="I121" s="64">
        <f t="shared" si="50"/>
        <v>456.70899531583495</v>
      </c>
      <c r="J121" s="32">
        <f t="shared" si="51"/>
        <v>438.39655686205919</v>
      </c>
      <c r="K121" s="32">
        <f t="shared" si="52"/>
        <v>421.23646579120845</v>
      </c>
      <c r="L121" s="32">
        <f t="shared" si="53"/>
        <v>404.50498152566843</v>
      </c>
      <c r="M121" s="32">
        <f t="shared" si="54"/>
        <v>388.1366801919001</v>
      </c>
      <c r="N121" s="61">
        <f t="shared" si="55"/>
        <v>-289.29731447263492</v>
      </c>
      <c r="O121" s="87">
        <f t="shared" si="42"/>
        <v>-64.418412219449493</v>
      </c>
      <c r="P121" s="32">
        <f>Taulukko5[[#This Row],[Tasaus 2023, €/asukas]]*Taulukko5[[#This Row],[Asukasluku 31.12.2022]]</f>
        <v>967766.36107425427</v>
      </c>
      <c r="Q121" s="32">
        <f>Taulukko5[[#This Row],[Tasaus 2024, €/asukas]]*Taulukko5[[#This Row],[Asukasluku 31.12.2022]]</f>
        <v>928962.30399070343</v>
      </c>
      <c r="R121" s="32">
        <f>Taulukko5[[#This Row],[Tasaus 2025, €/asukas]]*Taulukko5[[#This Row],[Asukasluku 31.12.2022]]</f>
        <v>892600.07101157075</v>
      </c>
      <c r="S121" s="32">
        <f>Taulukko5[[#This Row],[Tasaus 2026, €/asukas]]*Taulukko5[[#This Row],[Asukasluku 31.12.2022]]</f>
        <v>857146.05585289141</v>
      </c>
      <c r="T121" s="32">
        <f>Taulukko5[[#This Row],[Tasaus 2027, €/asukas]]*Taulukko5[[#This Row],[Asukasluku 31.12.2022]]</f>
        <v>822461.62532663636</v>
      </c>
      <c r="U121" s="64">
        <f t="shared" si="56"/>
        <v>4.1539029044853351</v>
      </c>
      <c r="V121" s="32">
        <f t="shared" si="57"/>
        <v>-14.158535549290434</v>
      </c>
      <c r="W121" s="32">
        <f t="shared" si="58"/>
        <v>-31.318626620141174</v>
      </c>
      <c r="X121" s="32">
        <f t="shared" si="59"/>
        <v>-48.050110885681192</v>
      </c>
      <c r="Y121" s="99">
        <f t="shared" si="60"/>
        <v>-64.418412219449522</v>
      </c>
      <c r="Z121" s="110">
        <v>21.75</v>
      </c>
      <c r="AA121" s="34">
        <f t="shared" si="43"/>
        <v>9.11</v>
      </c>
      <c r="AB121" s="33">
        <f t="shared" si="44"/>
        <v>-12.64</v>
      </c>
      <c r="AC121" s="32">
        <v>148.02956798480622</v>
      </c>
      <c r="AD121" s="15">
        <f t="shared" si="45"/>
        <v>-2.8061305325917673E-2</v>
      </c>
      <c r="AE121" s="15">
        <f t="shared" si="46"/>
        <v>9.5646672094210725E-2</v>
      </c>
      <c r="AF121" s="15">
        <f t="shared" si="47"/>
        <v>0.21157007377982567</v>
      </c>
      <c r="AG121" s="15">
        <f t="shared" si="48"/>
        <v>0.32459806199402719</v>
      </c>
      <c r="AH121" s="111">
        <f t="shared" si="49"/>
        <v>0.43517260163902821</v>
      </c>
    </row>
    <row r="122" spans="1:34" ht="15.75" x14ac:dyDescent="0.25">
      <c r="A122" s="25">
        <v>297</v>
      </c>
      <c r="B122" s="26" t="s">
        <v>112</v>
      </c>
      <c r="C122" s="25">
        <v>11</v>
      </c>
      <c r="D122" s="25">
        <v>20</v>
      </c>
      <c r="E122" s="31">
        <f>'Tasapainon muutos, pl. tasaus'!D112</f>
        <v>122594</v>
      </c>
      <c r="F122" s="64">
        <v>-54.098936551310182</v>
      </c>
      <c r="G122" s="32">
        <v>-5.9566405971436263</v>
      </c>
      <c r="H122" s="61">
        <f t="shared" si="61"/>
        <v>48.142295954166556</v>
      </c>
      <c r="I122" s="64">
        <f t="shared" si="50"/>
        <v>-43.988393049681207</v>
      </c>
      <c r="J122" s="32">
        <f t="shared" si="51"/>
        <v>-32.300831503456976</v>
      </c>
      <c r="K122" s="32">
        <f t="shared" si="52"/>
        <v>-19.460922574307727</v>
      </c>
      <c r="L122" s="32">
        <f t="shared" si="53"/>
        <v>-6.1924068398477292</v>
      </c>
      <c r="M122" s="32">
        <f t="shared" si="54"/>
        <v>-4.4184122194495323</v>
      </c>
      <c r="N122" s="61">
        <f t="shared" si="55"/>
        <v>-10.375052816593158</v>
      </c>
      <c r="O122" s="87">
        <f t="shared" si="42"/>
        <v>43.72388373471702</v>
      </c>
      <c r="P122" s="32">
        <f>Taulukko5[[#This Row],[Tasaus 2023, €/asukas]]*Taulukko5[[#This Row],[Asukasluku 31.12.2022]]</f>
        <v>-5392713.0575326178</v>
      </c>
      <c r="Q122" s="32">
        <f>Taulukko5[[#This Row],[Tasaus 2024, €/asukas]]*Taulukko5[[#This Row],[Asukasluku 31.12.2022]]</f>
        <v>-3959888.1373348045</v>
      </c>
      <c r="R122" s="32">
        <f>Taulukko5[[#This Row],[Tasaus 2025, €/asukas]]*Taulukko5[[#This Row],[Asukasluku 31.12.2022]]</f>
        <v>-2385792.3420746815</v>
      </c>
      <c r="S122" s="32">
        <f>Taulukko5[[#This Row],[Tasaus 2026, €/asukas]]*Taulukko5[[#This Row],[Asukasluku 31.12.2022]]</f>
        <v>-759151.92412429256</v>
      </c>
      <c r="T122" s="32">
        <f>Taulukko5[[#This Row],[Tasaus 2027, €/asukas]]*Taulukko5[[#This Row],[Asukasluku 31.12.2022]]</f>
        <v>-541670.82763119601</v>
      </c>
      <c r="U122" s="64">
        <f t="shared" si="56"/>
        <v>4.1539029044853493</v>
      </c>
      <c r="V122" s="32">
        <f t="shared" si="57"/>
        <v>15.84146445070958</v>
      </c>
      <c r="W122" s="32">
        <f t="shared" si="58"/>
        <v>28.68137337985883</v>
      </c>
      <c r="X122" s="32">
        <f t="shared" si="59"/>
        <v>41.949889114318829</v>
      </c>
      <c r="Y122" s="99">
        <f t="shared" si="60"/>
        <v>43.72388373471702</v>
      </c>
      <c r="Z122" s="110">
        <v>20.75</v>
      </c>
      <c r="AA122" s="34">
        <f t="shared" si="43"/>
        <v>8.11</v>
      </c>
      <c r="AB122" s="33">
        <f t="shared" si="44"/>
        <v>-12.64</v>
      </c>
      <c r="AC122" s="32">
        <v>185.51411234624729</v>
      </c>
      <c r="AD122" s="15">
        <f t="shared" si="45"/>
        <v>-2.2391304100533447E-2</v>
      </c>
      <c r="AE122" s="15">
        <f t="shared" si="46"/>
        <v>-8.5392233778650489E-2</v>
      </c>
      <c r="AF122" s="15">
        <f t="shared" si="47"/>
        <v>-0.15460480616335717</v>
      </c>
      <c r="AG122" s="15">
        <f t="shared" si="48"/>
        <v>-0.22612775159672333</v>
      </c>
      <c r="AH122" s="111">
        <f t="shared" si="49"/>
        <v>-0.23569033741815759</v>
      </c>
    </row>
    <row r="123" spans="1:34" ht="15.75" x14ac:dyDescent="0.25">
      <c r="A123" s="25">
        <v>300</v>
      </c>
      <c r="B123" s="26" t="s">
        <v>113</v>
      </c>
      <c r="C123" s="25">
        <v>14</v>
      </c>
      <c r="D123" s="25">
        <v>25</v>
      </c>
      <c r="E123" s="31">
        <f>'Tasapainon muutos, pl. tasaus'!D113</f>
        <v>3437</v>
      </c>
      <c r="F123" s="64">
        <v>533.30197296933682</v>
      </c>
      <c r="G123" s="32">
        <v>308.88447145740497</v>
      </c>
      <c r="H123" s="61">
        <f t="shared" si="61"/>
        <v>-224.41750151193185</v>
      </c>
      <c r="I123" s="64">
        <f t="shared" si="50"/>
        <v>228.57140441641718</v>
      </c>
      <c r="J123" s="32">
        <f t="shared" si="51"/>
        <v>210.25896596264141</v>
      </c>
      <c r="K123" s="32">
        <f t="shared" si="52"/>
        <v>193.09887489179067</v>
      </c>
      <c r="L123" s="32">
        <f t="shared" si="53"/>
        <v>176.36739062625068</v>
      </c>
      <c r="M123" s="32">
        <f t="shared" si="54"/>
        <v>159.99908929248232</v>
      </c>
      <c r="N123" s="61">
        <f t="shared" si="55"/>
        <v>468.88356074988729</v>
      </c>
      <c r="O123" s="87">
        <f t="shared" si="42"/>
        <v>-64.418412219449522</v>
      </c>
      <c r="P123" s="32">
        <f>Taulukko5[[#This Row],[Tasaus 2023, €/asukas]]*Taulukko5[[#This Row],[Asukasluku 31.12.2022]]</f>
        <v>785599.91697922582</v>
      </c>
      <c r="Q123" s="32">
        <f>Taulukko5[[#This Row],[Tasaus 2024, €/asukas]]*Taulukko5[[#This Row],[Asukasluku 31.12.2022]]</f>
        <v>722660.06601359858</v>
      </c>
      <c r="R123" s="32">
        <f>Taulukko5[[#This Row],[Tasaus 2025, €/asukas]]*Taulukko5[[#This Row],[Asukasluku 31.12.2022]]</f>
        <v>663680.83300308452</v>
      </c>
      <c r="S123" s="32">
        <f>Taulukko5[[#This Row],[Tasaus 2026, €/asukas]]*Taulukko5[[#This Row],[Asukasluku 31.12.2022]]</f>
        <v>606174.72158242355</v>
      </c>
      <c r="T123" s="32">
        <f>Taulukko5[[#This Row],[Tasaus 2027, €/asukas]]*Taulukko5[[#This Row],[Asukasluku 31.12.2022]]</f>
        <v>549916.86989826174</v>
      </c>
      <c r="U123" s="64">
        <f t="shared" si="56"/>
        <v>4.1539029044853351</v>
      </c>
      <c r="V123" s="32">
        <f t="shared" si="57"/>
        <v>-14.158535549290434</v>
      </c>
      <c r="W123" s="32">
        <f t="shared" si="58"/>
        <v>-31.318626620141174</v>
      </c>
      <c r="X123" s="32">
        <f t="shared" si="59"/>
        <v>-48.050110885681164</v>
      </c>
      <c r="Y123" s="99">
        <f t="shared" si="60"/>
        <v>-64.418412219449522</v>
      </c>
      <c r="Z123" s="110">
        <v>21.000000000000004</v>
      </c>
      <c r="AA123" s="34">
        <f t="shared" si="43"/>
        <v>8.360000000000003</v>
      </c>
      <c r="AB123" s="33">
        <f t="shared" si="44"/>
        <v>-12.64</v>
      </c>
      <c r="AC123" s="32">
        <v>151.95682711241611</v>
      </c>
      <c r="AD123" s="15">
        <f t="shared" si="45"/>
        <v>-2.7336072905841342E-2</v>
      </c>
      <c r="AE123" s="15">
        <f t="shared" si="46"/>
        <v>9.3174724810594356E-2</v>
      </c>
      <c r="AF123" s="15">
        <f t="shared" si="47"/>
        <v>0.20610213581895845</v>
      </c>
      <c r="AG123" s="15">
        <f t="shared" si="48"/>
        <v>0.31620896407723875</v>
      </c>
      <c r="AH123" s="111">
        <f t="shared" si="49"/>
        <v>0.4239257520940039</v>
      </c>
    </row>
    <row r="124" spans="1:34" ht="15.75" x14ac:dyDescent="0.25">
      <c r="A124" s="25">
        <v>301</v>
      </c>
      <c r="B124" s="26" t="s">
        <v>114</v>
      </c>
      <c r="C124" s="25">
        <v>14</v>
      </c>
      <c r="D124" s="25">
        <v>22</v>
      </c>
      <c r="E124" s="31">
        <f>'Tasapainon muutos, pl. tasaus'!D114</f>
        <v>19890</v>
      </c>
      <c r="F124" s="64">
        <v>218.1496074731009</v>
      </c>
      <c r="G124" s="32">
        <v>336.64585342349466</v>
      </c>
      <c r="H124" s="61">
        <f t="shared" si="61"/>
        <v>118.49624595039376</v>
      </c>
      <c r="I124" s="64">
        <f t="shared" si="50"/>
        <v>-114.34234304590841</v>
      </c>
      <c r="J124" s="32">
        <f t="shared" si="51"/>
        <v>-102.65478149968418</v>
      </c>
      <c r="K124" s="32">
        <f t="shared" si="52"/>
        <v>-89.814872570534931</v>
      </c>
      <c r="L124" s="32">
        <f t="shared" si="53"/>
        <v>-76.546356836074935</v>
      </c>
      <c r="M124" s="32">
        <f t="shared" si="54"/>
        <v>-62.914658169843293</v>
      </c>
      <c r="N124" s="61">
        <f t="shared" si="55"/>
        <v>273.73119525365138</v>
      </c>
      <c r="O124" s="87">
        <f t="shared" si="42"/>
        <v>55.581587780550478</v>
      </c>
      <c r="P124" s="32">
        <f>Taulukko5[[#This Row],[Tasaus 2023, €/asukas]]*Taulukko5[[#This Row],[Asukasluku 31.12.2022]]</f>
        <v>-2274269.2031831183</v>
      </c>
      <c r="Q124" s="32">
        <f>Taulukko5[[#This Row],[Tasaus 2024, €/asukas]]*Taulukko5[[#This Row],[Asukasluku 31.12.2022]]</f>
        <v>-2041803.6040287183</v>
      </c>
      <c r="R124" s="32">
        <f>Taulukko5[[#This Row],[Tasaus 2025, €/asukas]]*Taulukko5[[#This Row],[Asukasluku 31.12.2022]]</f>
        <v>-1786417.8154279399</v>
      </c>
      <c r="S124" s="32">
        <f>Taulukko5[[#This Row],[Tasaus 2026, €/asukas]]*Taulukko5[[#This Row],[Asukasluku 31.12.2022]]</f>
        <v>-1522507.0374695305</v>
      </c>
      <c r="T124" s="32">
        <f>Taulukko5[[#This Row],[Tasaus 2027, €/asukas]]*Taulukko5[[#This Row],[Asukasluku 31.12.2022]]</f>
        <v>-1251372.5509981832</v>
      </c>
      <c r="U124" s="64">
        <f t="shared" si="56"/>
        <v>4.1539029044853493</v>
      </c>
      <c r="V124" s="32">
        <f t="shared" si="57"/>
        <v>15.84146445070958</v>
      </c>
      <c r="W124" s="32">
        <f t="shared" si="58"/>
        <v>28.681373379858826</v>
      </c>
      <c r="X124" s="32">
        <f t="shared" si="59"/>
        <v>41.949889114318822</v>
      </c>
      <c r="Y124" s="99">
        <f t="shared" si="60"/>
        <v>55.581587780550464</v>
      </c>
      <c r="Z124" s="110">
        <v>21</v>
      </c>
      <c r="AA124" s="34">
        <f t="shared" si="43"/>
        <v>8.36</v>
      </c>
      <c r="AB124" s="33">
        <f t="shared" si="44"/>
        <v>-12.64</v>
      </c>
      <c r="AC124" s="32">
        <v>155.64295320708888</v>
      </c>
      <c r="AD124" s="15">
        <f t="shared" si="45"/>
        <v>-2.668866671373437E-2</v>
      </c>
      <c r="AE124" s="15">
        <f t="shared" si="46"/>
        <v>-0.10178080102111599</v>
      </c>
      <c r="AF124" s="15">
        <f t="shared" si="47"/>
        <v>-0.18427672303093071</v>
      </c>
      <c r="AG124" s="15">
        <f t="shared" si="48"/>
        <v>-0.26952642731279258</v>
      </c>
      <c r="AH124" s="111">
        <f t="shared" si="49"/>
        <v>-0.35710956799050864</v>
      </c>
    </row>
    <row r="125" spans="1:34" ht="15.75" x14ac:dyDescent="0.25">
      <c r="A125" s="25">
        <v>304</v>
      </c>
      <c r="B125" s="26" t="s">
        <v>115</v>
      </c>
      <c r="C125" s="25">
        <v>2</v>
      </c>
      <c r="D125" s="25">
        <v>26</v>
      </c>
      <c r="E125" s="31">
        <f>'Tasapainon muutos, pl. tasaus'!D115</f>
        <v>950</v>
      </c>
      <c r="F125" s="64">
        <v>-264.2120926799488</v>
      </c>
      <c r="G125" s="32">
        <v>-220.54647167600788</v>
      </c>
      <c r="H125" s="61">
        <f t="shared" si="61"/>
        <v>43.665621003940913</v>
      </c>
      <c r="I125" s="64">
        <f t="shared" si="50"/>
        <v>-39.511718099455564</v>
      </c>
      <c r="J125" s="32">
        <f t="shared" si="51"/>
        <v>-27.824156553231333</v>
      </c>
      <c r="K125" s="32">
        <f t="shared" si="52"/>
        <v>-14.984247624082084</v>
      </c>
      <c r="L125" s="32">
        <f t="shared" si="53"/>
        <v>-3.0501108856811734</v>
      </c>
      <c r="M125" s="32">
        <f t="shared" si="54"/>
        <v>-4.4184122194495323</v>
      </c>
      <c r="N125" s="61">
        <f t="shared" si="55"/>
        <v>-224.9648838954574</v>
      </c>
      <c r="O125" s="87">
        <f t="shared" si="42"/>
        <v>39.247208784491391</v>
      </c>
      <c r="P125" s="32">
        <f>Taulukko5[[#This Row],[Tasaus 2023, €/asukas]]*Taulukko5[[#This Row],[Asukasluku 31.12.2022]]</f>
        <v>-37536.132194482787</v>
      </c>
      <c r="Q125" s="32">
        <f>Taulukko5[[#This Row],[Tasaus 2024, €/asukas]]*Taulukko5[[#This Row],[Asukasluku 31.12.2022]]</f>
        <v>-26432.948725569768</v>
      </c>
      <c r="R125" s="32">
        <f>Taulukko5[[#This Row],[Tasaus 2025, €/asukas]]*Taulukko5[[#This Row],[Asukasluku 31.12.2022]]</f>
        <v>-14235.035242877979</v>
      </c>
      <c r="S125" s="32">
        <f>Taulukko5[[#This Row],[Tasaus 2026, €/asukas]]*Taulukko5[[#This Row],[Asukasluku 31.12.2022]]</f>
        <v>-2897.6053413971149</v>
      </c>
      <c r="T125" s="32">
        <f>Taulukko5[[#This Row],[Tasaus 2027, €/asukas]]*Taulukko5[[#This Row],[Asukasluku 31.12.2022]]</f>
        <v>-4197.4916084770557</v>
      </c>
      <c r="U125" s="64">
        <f t="shared" si="56"/>
        <v>4.1539029044853493</v>
      </c>
      <c r="V125" s="32">
        <f t="shared" si="57"/>
        <v>15.84146445070958</v>
      </c>
      <c r="W125" s="32">
        <f t="shared" si="58"/>
        <v>28.68137337985883</v>
      </c>
      <c r="X125" s="32">
        <f t="shared" si="59"/>
        <v>40.615510118259742</v>
      </c>
      <c r="Y125" s="99">
        <f t="shared" si="60"/>
        <v>39.247208784491377</v>
      </c>
      <c r="Z125" s="110">
        <v>18</v>
      </c>
      <c r="AA125" s="34">
        <f t="shared" si="43"/>
        <v>5.3599999999999994</v>
      </c>
      <c r="AB125" s="33">
        <f t="shared" si="44"/>
        <v>-12.64</v>
      </c>
      <c r="AC125" s="32">
        <v>216.88166898305258</v>
      </c>
      <c r="AD125" s="15">
        <f t="shared" si="45"/>
        <v>-1.9152853830214395E-2</v>
      </c>
      <c r="AE125" s="15">
        <f t="shared" si="46"/>
        <v>-7.3041970420964678E-2</v>
      </c>
      <c r="AF125" s="15">
        <f t="shared" si="47"/>
        <v>-0.13224434095488277</v>
      </c>
      <c r="AG125" s="15">
        <f t="shared" si="48"/>
        <v>-0.187270368716286</v>
      </c>
      <c r="AH125" s="111">
        <f t="shared" si="49"/>
        <v>-0.18096139230447458</v>
      </c>
    </row>
    <row r="126" spans="1:34" ht="15.75" x14ac:dyDescent="0.25">
      <c r="A126" s="25">
        <v>305</v>
      </c>
      <c r="B126" s="26" t="s">
        <v>116</v>
      </c>
      <c r="C126" s="25">
        <v>17</v>
      </c>
      <c r="D126" s="25">
        <v>23</v>
      </c>
      <c r="E126" s="31">
        <f>'Tasapainon muutos, pl. tasaus'!D116</f>
        <v>15146</v>
      </c>
      <c r="F126" s="64">
        <v>64.572073938580601</v>
      </c>
      <c r="G126" s="32">
        <v>-30.971088019494204</v>
      </c>
      <c r="H126" s="61">
        <f t="shared" si="61"/>
        <v>-95.543161958074805</v>
      </c>
      <c r="I126" s="64">
        <f t="shared" si="50"/>
        <v>99.697064862560154</v>
      </c>
      <c r="J126" s="32">
        <f t="shared" si="51"/>
        <v>81.384626408784385</v>
      </c>
      <c r="K126" s="32">
        <f t="shared" si="52"/>
        <v>64.224535337933631</v>
      </c>
      <c r="L126" s="32">
        <f t="shared" si="53"/>
        <v>47.493051072393634</v>
      </c>
      <c r="M126" s="32">
        <f t="shared" si="54"/>
        <v>31.124749738625272</v>
      </c>
      <c r="N126" s="61">
        <f t="shared" si="55"/>
        <v>0.15366171913106896</v>
      </c>
      <c r="O126" s="87">
        <f t="shared" si="42"/>
        <v>-64.418412219449536</v>
      </c>
      <c r="P126" s="32">
        <f>Taulukko5[[#This Row],[Tasaus 2023, €/asukas]]*Taulukko5[[#This Row],[Asukasluku 31.12.2022]]</f>
        <v>1510011.744408336</v>
      </c>
      <c r="Q126" s="32">
        <f>Taulukko5[[#This Row],[Tasaus 2024, €/asukas]]*Taulukko5[[#This Row],[Asukasluku 31.12.2022]]</f>
        <v>1232651.5515874482</v>
      </c>
      <c r="R126" s="32">
        <f>Taulukko5[[#This Row],[Tasaus 2025, €/asukas]]*Taulukko5[[#This Row],[Asukasluku 31.12.2022]]</f>
        <v>972744.81222834275</v>
      </c>
      <c r="S126" s="32">
        <f>Taulukko5[[#This Row],[Tasaus 2026, €/asukas]]*Taulukko5[[#This Row],[Asukasluku 31.12.2022]]</f>
        <v>719329.75154247403</v>
      </c>
      <c r="T126" s="32">
        <f>Taulukko5[[#This Row],[Tasaus 2027, €/asukas]]*Taulukko5[[#This Row],[Asukasluku 31.12.2022]]</f>
        <v>471415.45954121836</v>
      </c>
      <c r="U126" s="64">
        <f t="shared" si="56"/>
        <v>4.1539029044853493</v>
      </c>
      <c r="V126" s="32">
        <f t="shared" si="57"/>
        <v>-14.15853554929042</v>
      </c>
      <c r="W126" s="32">
        <f t="shared" si="58"/>
        <v>-31.318626620141174</v>
      </c>
      <c r="X126" s="32">
        <f t="shared" si="59"/>
        <v>-48.050110885681171</v>
      </c>
      <c r="Y126" s="99">
        <f t="shared" si="60"/>
        <v>-64.418412219449536</v>
      </c>
      <c r="Z126" s="110">
        <v>20</v>
      </c>
      <c r="AA126" s="34">
        <f t="shared" si="43"/>
        <v>7.3599999999999994</v>
      </c>
      <c r="AB126" s="33">
        <f t="shared" si="44"/>
        <v>-12.64</v>
      </c>
      <c r="AC126" s="32">
        <v>157.14570921768856</v>
      </c>
      <c r="AD126" s="15">
        <f t="shared" si="45"/>
        <v>-2.6433447818362574E-2</v>
      </c>
      <c r="AE126" s="15">
        <f t="shared" si="46"/>
        <v>9.0098136435129039E-2</v>
      </c>
      <c r="AF126" s="15">
        <f t="shared" si="47"/>
        <v>0.19929673406963058</v>
      </c>
      <c r="AG126" s="15">
        <f t="shared" si="48"/>
        <v>0.30576788335416144</v>
      </c>
      <c r="AH126" s="111">
        <f t="shared" si="49"/>
        <v>0.40992791047328514</v>
      </c>
    </row>
    <row r="127" spans="1:34" ht="15.75" x14ac:dyDescent="0.25">
      <c r="A127" s="25">
        <v>309</v>
      </c>
      <c r="B127" s="26" t="s">
        <v>117</v>
      </c>
      <c r="C127" s="25">
        <v>12</v>
      </c>
      <c r="D127" s="25">
        <v>24</v>
      </c>
      <c r="E127" s="31">
        <f>'Tasapainon muutos, pl. tasaus'!D117</f>
        <v>6457</v>
      </c>
      <c r="F127" s="64">
        <v>-1052.8124800731828</v>
      </c>
      <c r="G127" s="32">
        <v>-887.09712324297357</v>
      </c>
      <c r="H127" s="61">
        <f t="shared" si="61"/>
        <v>165.7153568302092</v>
      </c>
      <c r="I127" s="64">
        <f t="shared" si="50"/>
        <v>-161.56145392572387</v>
      </c>
      <c r="J127" s="32">
        <f t="shared" si="51"/>
        <v>-149.87389237949964</v>
      </c>
      <c r="K127" s="32">
        <f t="shared" si="52"/>
        <v>-137.03398345035038</v>
      </c>
      <c r="L127" s="32">
        <f t="shared" si="53"/>
        <v>-123.76546771589038</v>
      </c>
      <c r="M127" s="32">
        <f t="shared" si="54"/>
        <v>-110.13376904965874</v>
      </c>
      <c r="N127" s="61">
        <f t="shared" si="55"/>
        <v>-997.23089229263235</v>
      </c>
      <c r="O127" s="87">
        <f t="shared" si="42"/>
        <v>55.581587780550421</v>
      </c>
      <c r="P127" s="32">
        <f>Taulukko5[[#This Row],[Tasaus 2023, €/asukas]]*Taulukko5[[#This Row],[Asukasluku 31.12.2022]]</f>
        <v>-1043202.307998399</v>
      </c>
      <c r="Q127" s="32">
        <f>Taulukko5[[#This Row],[Tasaus 2024, €/asukas]]*Taulukko5[[#This Row],[Asukasluku 31.12.2022]]</f>
        <v>-967735.72309442912</v>
      </c>
      <c r="R127" s="32">
        <f>Taulukko5[[#This Row],[Tasaus 2025, €/asukas]]*Taulukko5[[#This Row],[Asukasluku 31.12.2022]]</f>
        <v>-884828.43113891233</v>
      </c>
      <c r="S127" s="32">
        <f>Taulukko5[[#This Row],[Tasaus 2026, €/asukas]]*Taulukko5[[#This Row],[Asukasluku 31.12.2022]]</f>
        <v>-799153.62504150416</v>
      </c>
      <c r="T127" s="32">
        <f>Taulukko5[[#This Row],[Tasaus 2027, €/asukas]]*Taulukko5[[#This Row],[Asukasluku 31.12.2022]]</f>
        <v>-711133.74675364653</v>
      </c>
      <c r="U127" s="64">
        <f t="shared" si="56"/>
        <v>4.1539029044853351</v>
      </c>
      <c r="V127" s="32">
        <f t="shared" si="57"/>
        <v>15.841464450709566</v>
      </c>
      <c r="W127" s="32">
        <f t="shared" si="58"/>
        <v>28.681373379858826</v>
      </c>
      <c r="X127" s="32">
        <f t="shared" si="59"/>
        <v>41.949889114318822</v>
      </c>
      <c r="Y127" s="99">
        <f t="shared" si="60"/>
        <v>55.581587780550464</v>
      </c>
      <c r="Z127" s="110">
        <v>21.5</v>
      </c>
      <c r="AA127" s="34">
        <f t="shared" si="43"/>
        <v>8.86</v>
      </c>
      <c r="AB127" s="33">
        <f t="shared" si="44"/>
        <v>-12.64</v>
      </c>
      <c r="AC127" s="32">
        <v>145.10724652234398</v>
      </c>
      <c r="AD127" s="15">
        <f t="shared" si="45"/>
        <v>-2.8626433234991516E-2</v>
      </c>
      <c r="AE127" s="15">
        <f t="shared" si="46"/>
        <v>-0.10917073289148421</v>
      </c>
      <c r="AF127" s="15">
        <f t="shared" si="47"/>
        <v>-0.19765638220860593</v>
      </c>
      <c r="AG127" s="15">
        <f t="shared" si="48"/>
        <v>-0.28909575586122965</v>
      </c>
      <c r="AH127" s="111">
        <f t="shared" si="49"/>
        <v>-0.38303798819579882</v>
      </c>
    </row>
    <row r="128" spans="1:34" ht="15.75" x14ac:dyDescent="0.25">
      <c r="A128" s="25">
        <v>312</v>
      </c>
      <c r="B128" s="26" t="s">
        <v>118</v>
      </c>
      <c r="C128" s="25">
        <v>13</v>
      </c>
      <c r="D128" s="25">
        <v>26</v>
      </c>
      <c r="E128" s="31">
        <f>'Tasapainon muutos, pl. tasaus'!D118</f>
        <v>1196</v>
      </c>
      <c r="F128" s="64">
        <v>243.36447861488989</v>
      </c>
      <c r="G128" s="32">
        <v>365.02862082514599</v>
      </c>
      <c r="H128" s="61">
        <f t="shared" si="61"/>
        <v>121.6641422102561</v>
      </c>
      <c r="I128" s="64">
        <f t="shared" si="50"/>
        <v>-117.51023930577075</v>
      </c>
      <c r="J128" s="32">
        <f t="shared" si="51"/>
        <v>-105.82267775954652</v>
      </c>
      <c r="K128" s="32">
        <f t="shared" si="52"/>
        <v>-92.982768830397276</v>
      </c>
      <c r="L128" s="32">
        <f t="shared" si="53"/>
        <v>-79.714253095937281</v>
      </c>
      <c r="M128" s="32">
        <f t="shared" si="54"/>
        <v>-66.082554429705638</v>
      </c>
      <c r="N128" s="61">
        <f t="shared" si="55"/>
        <v>298.94606639544037</v>
      </c>
      <c r="O128" s="87">
        <f t="shared" si="42"/>
        <v>55.581587780550478</v>
      </c>
      <c r="P128" s="32">
        <f>Taulukko5[[#This Row],[Tasaus 2023, €/asukas]]*Taulukko5[[#This Row],[Asukasluku 31.12.2022]]</f>
        <v>-140542.24620970181</v>
      </c>
      <c r="Q128" s="32">
        <f>Taulukko5[[#This Row],[Tasaus 2024, €/asukas]]*Taulukko5[[#This Row],[Asukasluku 31.12.2022]]</f>
        <v>-126563.92260041765</v>
      </c>
      <c r="R128" s="32">
        <f>Taulukko5[[#This Row],[Tasaus 2025, €/asukas]]*Taulukko5[[#This Row],[Asukasluku 31.12.2022]]</f>
        <v>-111207.39152115514</v>
      </c>
      <c r="S128" s="32">
        <f>Taulukko5[[#This Row],[Tasaus 2026, €/asukas]]*Taulukko5[[#This Row],[Asukasluku 31.12.2022]]</f>
        <v>-95338.246702740988</v>
      </c>
      <c r="T128" s="32">
        <f>Taulukko5[[#This Row],[Tasaus 2027, €/asukas]]*Taulukko5[[#This Row],[Asukasluku 31.12.2022]]</f>
        <v>-79034.735097927944</v>
      </c>
      <c r="U128" s="64">
        <f t="shared" si="56"/>
        <v>4.1539029044853493</v>
      </c>
      <c r="V128" s="32">
        <f t="shared" si="57"/>
        <v>15.84146445070958</v>
      </c>
      <c r="W128" s="32">
        <f t="shared" si="58"/>
        <v>28.681373379858826</v>
      </c>
      <c r="X128" s="32">
        <f t="shared" si="59"/>
        <v>41.949889114318822</v>
      </c>
      <c r="Y128" s="99">
        <f t="shared" si="60"/>
        <v>55.581587780550464</v>
      </c>
      <c r="Z128" s="110">
        <v>22.5</v>
      </c>
      <c r="AA128" s="34">
        <f t="shared" si="43"/>
        <v>9.86</v>
      </c>
      <c r="AB128" s="33">
        <f t="shared" si="44"/>
        <v>-12.64</v>
      </c>
      <c r="AC128" s="32">
        <v>139.27052421376285</v>
      </c>
      <c r="AD128" s="15">
        <f t="shared" si="45"/>
        <v>-2.9826145395343149E-2</v>
      </c>
      <c r="AE128" s="15">
        <f t="shared" si="46"/>
        <v>-0.11374599571690354</v>
      </c>
      <c r="AF128" s="15">
        <f t="shared" si="47"/>
        <v>-0.20594001165556397</v>
      </c>
      <c r="AG128" s="15">
        <f t="shared" si="48"/>
        <v>-0.30121154028206992</v>
      </c>
      <c r="AH128" s="111">
        <f t="shared" si="49"/>
        <v>-0.39909082050441391</v>
      </c>
    </row>
    <row r="129" spans="1:34" ht="15.75" x14ac:dyDescent="0.25">
      <c r="A129" s="25">
        <v>316</v>
      </c>
      <c r="B129" s="26" t="s">
        <v>119</v>
      </c>
      <c r="C129" s="25">
        <v>7</v>
      </c>
      <c r="D129" s="25">
        <v>25</v>
      </c>
      <c r="E129" s="31">
        <f>'Tasapainon muutos, pl. tasaus'!D119</f>
        <v>4198</v>
      </c>
      <c r="F129" s="64">
        <v>-240.58786369003124</v>
      </c>
      <c r="G129" s="32">
        <v>-192.65999032762355</v>
      </c>
      <c r="H129" s="61">
        <f t="shared" si="61"/>
        <v>47.927873362407695</v>
      </c>
      <c r="I129" s="64">
        <f t="shared" si="50"/>
        <v>-43.773970457922346</v>
      </c>
      <c r="J129" s="32">
        <f t="shared" si="51"/>
        <v>-32.086408911698115</v>
      </c>
      <c r="K129" s="32">
        <f t="shared" si="52"/>
        <v>-19.246499982548865</v>
      </c>
      <c r="L129" s="32">
        <f t="shared" si="53"/>
        <v>-5.9779842480888679</v>
      </c>
      <c r="M129" s="32">
        <f t="shared" si="54"/>
        <v>-4.4184122194495323</v>
      </c>
      <c r="N129" s="61">
        <f t="shared" si="55"/>
        <v>-197.07840254707307</v>
      </c>
      <c r="O129" s="87">
        <f t="shared" si="42"/>
        <v>43.509461142958173</v>
      </c>
      <c r="P129" s="32">
        <f>Taulukko5[[#This Row],[Tasaus 2023, €/asukas]]*Taulukko5[[#This Row],[Asukasluku 31.12.2022]]</f>
        <v>-183763.12798235801</v>
      </c>
      <c r="Q129" s="32">
        <f>Taulukko5[[#This Row],[Tasaus 2024, €/asukas]]*Taulukko5[[#This Row],[Asukasluku 31.12.2022]]</f>
        <v>-134698.74461130868</v>
      </c>
      <c r="R129" s="32">
        <f>Taulukko5[[#This Row],[Tasaus 2025, €/asukas]]*Taulukko5[[#This Row],[Asukasluku 31.12.2022]]</f>
        <v>-80796.80692674013</v>
      </c>
      <c r="S129" s="32">
        <f>Taulukko5[[#This Row],[Tasaus 2026, €/asukas]]*Taulukko5[[#This Row],[Asukasluku 31.12.2022]]</f>
        <v>-25095.577873477068</v>
      </c>
      <c r="T129" s="32">
        <f>Taulukko5[[#This Row],[Tasaus 2027, €/asukas]]*Taulukko5[[#This Row],[Asukasluku 31.12.2022]]</f>
        <v>-18548.494497249136</v>
      </c>
      <c r="U129" s="64">
        <f t="shared" si="56"/>
        <v>4.1539029044853493</v>
      </c>
      <c r="V129" s="32">
        <f t="shared" si="57"/>
        <v>15.84146445070958</v>
      </c>
      <c r="W129" s="32">
        <f t="shared" si="58"/>
        <v>28.68137337985883</v>
      </c>
      <c r="X129" s="32">
        <f t="shared" si="59"/>
        <v>41.949889114318829</v>
      </c>
      <c r="Y129" s="99">
        <f t="shared" si="60"/>
        <v>43.509461142958159</v>
      </c>
      <c r="Z129" s="110">
        <v>22</v>
      </c>
      <c r="AA129" s="34">
        <f t="shared" si="43"/>
        <v>9.36</v>
      </c>
      <c r="AB129" s="33">
        <f t="shared" si="44"/>
        <v>-12.64</v>
      </c>
      <c r="AC129" s="32">
        <v>173.19313503789056</v>
      </c>
      <c r="AD129" s="15">
        <f t="shared" si="45"/>
        <v>-2.3984223760234919E-2</v>
      </c>
      <c r="AE129" s="15">
        <f t="shared" si="46"/>
        <v>-9.1467046007590563E-2</v>
      </c>
      <c r="AF129" s="15">
        <f t="shared" si="47"/>
        <v>-0.16560340785784625</v>
      </c>
      <c r="AG129" s="15">
        <f t="shared" si="48"/>
        <v>-0.2422145029313153</v>
      </c>
      <c r="AH129" s="111">
        <f t="shared" si="49"/>
        <v>-0.25121931728667724</v>
      </c>
    </row>
    <row r="130" spans="1:34" ht="15.75" x14ac:dyDescent="0.25">
      <c r="A130" s="25">
        <v>317</v>
      </c>
      <c r="B130" s="26" t="s">
        <v>120</v>
      </c>
      <c r="C130" s="25">
        <v>17</v>
      </c>
      <c r="D130" s="25">
        <v>25</v>
      </c>
      <c r="E130" s="31">
        <f>'Tasapainon muutos, pl. tasaus'!D120</f>
        <v>2474</v>
      </c>
      <c r="F130" s="64">
        <v>192.33696915464824</v>
      </c>
      <c r="G130" s="32">
        <v>88.651218287993103</v>
      </c>
      <c r="H130" s="61">
        <f t="shared" si="61"/>
        <v>-103.68575086665514</v>
      </c>
      <c r="I130" s="64">
        <f t="shared" si="50"/>
        <v>107.83965377114049</v>
      </c>
      <c r="J130" s="32">
        <f t="shared" si="51"/>
        <v>89.527215317364721</v>
      </c>
      <c r="K130" s="32">
        <f t="shared" si="52"/>
        <v>72.367124246513967</v>
      </c>
      <c r="L130" s="32">
        <f t="shared" si="53"/>
        <v>55.63563998097397</v>
      </c>
      <c r="M130" s="32">
        <f t="shared" si="54"/>
        <v>39.267338647205605</v>
      </c>
      <c r="N130" s="61">
        <f t="shared" si="55"/>
        <v>127.91855693519871</v>
      </c>
      <c r="O130" s="87">
        <f t="shared" si="42"/>
        <v>-64.418412219449536</v>
      </c>
      <c r="P130" s="32">
        <f>Taulukko5[[#This Row],[Tasaus 2023, €/asukas]]*Taulukko5[[#This Row],[Asukasluku 31.12.2022]]</f>
        <v>266795.3034298016</v>
      </c>
      <c r="Q130" s="32">
        <f>Taulukko5[[#This Row],[Tasaus 2024, €/asukas]]*Taulukko5[[#This Row],[Asukasluku 31.12.2022]]</f>
        <v>221490.33069516032</v>
      </c>
      <c r="R130" s="32">
        <f>Taulukko5[[#This Row],[Tasaus 2025, €/asukas]]*Taulukko5[[#This Row],[Asukasluku 31.12.2022]]</f>
        <v>179036.26538587557</v>
      </c>
      <c r="S130" s="32">
        <f>Taulukko5[[#This Row],[Tasaus 2026, €/asukas]]*Taulukko5[[#This Row],[Asukasluku 31.12.2022]]</f>
        <v>137642.5733129296</v>
      </c>
      <c r="T130" s="32">
        <f>Taulukko5[[#This Row],[Tasaus 2027, €/asukas]]*Taulukko5[[#This Row],[Asukasluku 31.12.2022]]</f>
        <v>97147.395813186668</v>
      </c>
      <c r="U130" s="64">
        <f t="shared" si="56"/>
        <v>4.1539029044853493</v>
      </c>
      <c r="V130" s="32">
        <f t="shared" si="57"/>
        <v>-14.15853554929042</v>
      </c>
      <c r="W130" s="32">
        <f t="shared" si="58"/>
        <v>-31.318626620141174</v>
      </c>
      <c r="X130" s="32">
        <f t="shared" si="59"/>
        <v>-48.050110885681171</v>
      </c>
      <c r="Y130" s="99">
        <f t="shared" si="60"/>
        <v>-64.418412219449536</v>
      </c>
      <c r="Z130" s="110">
        <v>21.5</v>
      </c>
      <c r="AA130" s="34">
        <f t="shared" si="43"/>
        <v>8.86</v>
      </c>
      <c r="AB130" s="33">
        <f t="shared" si="44"/>
        <v>-12.64</v>
      </c>
      <c r="AC130" s="32">
        <v>129.54555275377351</v>
      </c>
      <c r="AD130" s="15">
        <f t="shared" si="45"/>
        <v>-3.2065191094445743E-2</v>
      </c>
      <c r="AE130" s="15">
        <f t="shared" si="46"/>
        <v>0.10929387577049031</v>
      </c>
      <c r="AF130" s="15">
        <f t="shared" si="47"/>
        <v>0.24175763624760094</v>
      </c>
      <c r="AG130" s="15">
        <f t="shared" si="48"/>
        <v>0.37091285547262082</v>
      </c>
      <c r="AH130" s="111">
        <f t="shared" si="49"/>
        <v>0.49726455945492198</v>
      </c>
    </row>
    <row r="131" spans="1:34" ht="15.75" x14ac:dyDescent="0.25">
      <c r="A131" s="25">
        <v>320</v>
      </c>
      <c r="B131" s="26" t="s">
        <v>121</v>
      </c>
      <c r="C131" s="25">
        <v>19</v>
      </c>
      <c r="D131" s="25">
        <v>24</v>
      </c>
      <c r="E131" s="31">
        <f>'Tasapainon muutos, pl. tasaus'!D121</f>
        <v>6996</v>
      </c>
      <c r="F131" s="64">
        <v>1279.4040693449024</v>
      </c>
      <c r="G131" s="32">
        <v>1160.972402922112</v>
      </c>
      <c r="H131" s="61">
        <f t="shared" si="61"/>
        <v>-118.43166642279039</v>
      </c>
      <c r="I131" s="64">
        <f t="shared" si="50"/>
        <v>122.58556932727573</v>
      </c>
      <c r="J131" s="32">
        <f t="shared" si="51"/>
        <v>104.27313087349997</v>
      </c>
      <c r="K131" s="32">
        <f t="shared" si="52"/>
        <v>87.113039802649212</v>
      </c>
      <c r="L131" s="32">
        <f t="shared" si="53"/>
        <v>70.381555537109207</v>
      </c>
      <c r="M131" s="32">
        <f t="shared" si="54"/>
        <v>54.01325420334085</v>
      </c>
      <c r="N131" s="61">
        <f t="shared" si="55"/>
        <v>1214.9856571254529</v>
      </c>
      <c r="O131" s="87">
        <f t="shared" si="42"/>
        <v>-64.418412219449465</v>
      </c>
      <c r="P131" s="32">
        <f>Taulukko5[[#This Row],[Tasaus 2023, €/asukas]]*Taulukko5[[#This Row],[Asukasluku 31.12.2022]]</f>
        <v>857608.6430136211</v>
      </c>
      <c r="Q131" s="32">
        <f>Taulukko5[[#This Row],[Tasaus 2024, €/asukas]]*Taulukko5[[#This Row],[Asukasluku 31.12.2022]]</f>
        <v>729494.82359100576</v>
      </c>
      <c r="R131" s="32">
        <f>Taulukko5[[#This Row],[Tasaus 2025, €/asukas]]*Taulukko5[[#This Row],[Asukasluku 31.12.2022]]</f>
        <v>609442.82645933388</v>
      </c>
      <c r="S131" s="32">
        <f>Taulukko5[[#This Row],[Tasaus 2026, €/asukas]]*Taulukko5[[#This Row],[Asukasluku 31.12.2022]]</f>
        <v>492389.36253761599</v>
      </c>
      <c r="T131" s="32">
        <f>Taulukko5[[#This Row],[Tasaus 2027, €/asukas]]*Taulukko5[[#This Row],[Asukasluku 31.12.2022]]</f>
        <v>377876.72640657256</v>
      </c>
      <c r="U131" s="64">
        <f t="shared" si="56"/>
        <v>4.1539029044853493</v>
      </c>
      <c r="V131" s="32">
        <f t="shared" si="57"/>
        <v>-14.15853554929042</v>
      </c>
      <c r="W131" s="32">
        <f t="shared" si="58"/>
        <v>-31.318626620141174</v>
      </c>
      <c r="X131" s="32">
        <f t="shared" si="59"/>
        <v>-48.050110885681178</v>
      </c>
      <c r="Y131" s="99">
        <f t="shared" si="60"/>
        <v>-64.418412219449536</v>
      </c>
      <c r="Z131" s="110">
        <v>21.5</v>
      </c>
      <c r="AA131" s="34">
        <f t="shared" si="43"/>
        <v>8.86</v>
      </c>
      <c r="AB131" s="33">
        <f t="shared" si="44"/>
        <v>-12.64</v>
      </c>
      <c r="AC131" s="32">
        <v>168.72639838677816</v>
      </c>
      <c r="AD131" s="15">
        <f t="shared" si="45"/>
        <v>-2.461916418652637E-2</v>
      </c>
      <c r="AE131" s="15">
        <f t="shared" si="46"/>
        <v>8.3914169238854086E-2</v>
      </c>
      <c r="AF131" s="15">
        <f t="shared" si="47"/>
        <v>0.1856178222233385</v>
      </c>
      <c r="AG131" s="15">
        <f t="shared" si="48"/>
        <v>0.28478122774560755</v>
      </c>
      <c r="AH131" s="111">
        <f t="shared" si="49"/>
        <v>0.38179213706547965</v>
      </c>
    </row>
    <row r="132" spans="1:34" ht="15.75" x14ac:dyDescent="0.25">
      <c r="A132" s="25">
        <v>322</v>
      </c>
      <c r="B132" s="26" t="s">
        <v>122</v>
      </c>
      <c r="C132" s="25">
        <v>2</v>
      </c>
      <c r="D132" s="25">
        <v>24</v>
      </c>
      <c r="E132" s="31">
        <f>'Tasapainon muutos, pl. tasaus'!D122</f>
        <v>6549</v>
      </c>
      <c r="F132" s="64">
        <v>258.34880139184514</v>
      </c>
      <c r="G132" s="32">
        <v>91.374673018860832</v>
      </c>
      <c r="H132" s="61">
        <f t="shared" si="61"/>
        <v>-166.9741283729843</v>
      </c>
      <c r="I132" s="64">
        <f t="shared" si="50"/>
        <v>171.12803127746963</v>
      </c>
      <c r="J132" s="32">
        <f t="shared" si="51"/>
        <v>152.81559282369386</v>
      </c>
      <c r="K132" s="32">
        <f t="shared" si="52"/>
        <v>135.65550175284312</v>
      </c>
      <c r="L132" s="32">
        <f t="shared" si="53"/>
        <v>118.92401748730312</v>
      </c>
      <c r="M132" s="32">
        <f t="shared" si="54"/>
        <v>102.55571615353476</v>
      </c>
      <c r="N132" s="61">
        <f t="shared" si="55"/>
        <v>193.93038917239559</v>
      </c>
      <c r="O132" s="87">
        <f t="shared" si="42"/>
        <v>-64.41841221944955</v>
      </c>
      <c r="P132" s="32">
        <f>Taulukko5[[#This Row],[Tasaus 2023, €/asukas]]*Taulukko5[[#This Row],[Asukasluku 31.12.2022]]</f>
        <v>1120717.4768361486</v>
      </c>
      <c r="Q132" s="32">
        <f>Taulukko5[[#This Row],[Tasaus 2024, €/asukas]]*Taulukko5[[#This Row],[Asukasluku 31.12.2022]]</f>
        <v>1000789.3174023711</v>
      </c>
      <c r="R132" s="32">
        <f>Taulukko5[[#This Row],[Tasaus 2025, €/asukas]]*Taulukko5[[#This Row],[Asukasluku 31.12.2022]]</f>
        <v>888407.88097936963</v>
      </c>
      <c r="S132" s="32">
        <f>Taulukko5[[#This Row],[Tasaus 2026, €/asukas]]*Taulukko5[[#This Row],[Asukasluku 31.12.2022]]</f>
        <v>778833.39052434813</v>
      </c>
      <c r="T132" s="32">
        <f>Taulukko5[[#This Row],[Tasaus 2027, €/asukas]]*Taulukko5[[#This Row],[Asukasluku 31.12.2022]]</f>
        <v>671637.38508949918</v>
      </c>
      <c r="U132" s="64">
        <f t="shared" si="56"/>
        <v>4.1539029044853351</v>
      </c>
      <c r="V132" s="32">
        <f t="shared" si="57"/>
        <v>-14.158535549290434</v>
      </c>
      <c r="W132" s="32">
        <f t="shared" si="58"/>
        <v>-31.318626620141174</v>
      </c>
      <c r="X132" s="32">
        <f t="shared" si="59"/>
        <v>-48.050110885681178</v>
      </c>
      <c r="Y132" s="99">
        <f t="shared" si="60"/>
        <v>-64.418412219449536</v>
      </c>
      <c r="Z132" s="110">
        <v>19.749999999999996</v>
      </c>
      <c r="AA132" s="34">
        <f t="shared" si="43"/>
        <v>7.1099999999999959</v>
      </c>
      <c r="AB132" s="33">
        <f t="shared" si="44"/>
        <v>-12.64</v>
      </c>
      <c r="AC132" s="32">
        <v>165.77146954017778</v>
      </c>
      <c r="AD132" s="15">
        <f t="shared" si="45"/>
        <v>-2.5058008570519187E-2</v>
      </c>
      <c r="AE132" s="15">
        <f t="shared" si="46"/>
        <v>8.5409965831658691E-2</v>
      </c>
      <c r="AF132" s="15">
        <f t="shared" si="47"/>
        <v>0.18892651858015005</v>
      </c>
      <c r="AG132" s="15">
        <f t="shared" si="48"/>
        <v>0.28985754315241408</v>
      </c>
      <c r="AH132" s="111">
        <f t="shared" si="49"/>
        <v>0.38859770259704757</v>
      </c>
    </row>
    <row r="133" spans="1:34" ht="15.75" x14ac:dyDescent="0.25">
      <c r="A133" s="25">
        <v>398</v>
      </c>
      <c r="B133" s="26" t="s">
        <v>123</v>
      </c>
      <c r="C133" s="25">
        <v>7</v>
      </c>
      <c r="D133" s="25">
        <v>20</v>
      </c>
      <c r="E133" s="31">
        <f>'Tasapainon muutos, pl. tasaus'!D123</f>
        <v>120175</v>
      </c>
      <c r="F133" s="64">
        <v>-167.40693546554465</v>
      </c>
      <c r="G133" s="32">
        <v>-303.9142229535006</v>
      </c>
      <c r="H133" s="61">
        <f t="shared" si="61"/>
        <v>-136.50728748795595</v>
      </c>
      <c r="I133" s="64">
        <f t="shared" si="50"/>
        <v>140.66119039244131</v>
      </c>
      <c r="J133" s="32">
        <f t="shared" si="51"/>
        <v>122.34875193866553</v>
      </c>
      <c r="K133" s="32">
        <f t="shared" si="52"/>
        <v>105.18866086781478</v>
      </c>
      <c r="L133" s="32">
        <f t="shared" si="53"/>
        <v>88.457176602274771</v>
      </c>
      <c r="M133" s="32">
        <f t="shared" si="54"/>
        <v>72.088875268506413</v>
      </c>
      <c r="N133" s="61">
        <f t="shared" si="55"/>
        <v>-231.8253476849942</v>
      </c>
      <c r="O133" s="87">
        <f t="shared" si="42"/>
        <v>-64.41841221944955</v>
      </c>
      <c r="P133" s="32">
        <f>Taulukko5[[#This Row],[Tasaus 2023, €/asukas]]*Taulukko5[[#This Row],[Asukasluku 31.12.2022]]</f>
        <v>16903958.555411633</v>
      </c>
      <c r="Q133" s="32">
        <f>Taulukko5[[#This Row],[Tasaus 2024, €/asukas]]*Taulukko5[[#This Row],[Asukasluku 31.12.2022]]</f>
        <v>14703261.26422913</v>
      </c>
      <c r="R133" s="32">
        <f>Taulukko5[[#This Row],[Tasaus 2025, €/asukas]]*Taulukko5[[#This Row],[Asukasluku 31.12.2022]]</f>
        <v>12641047.319789641</v>
      </c>
      <c r="S133" s="32">
        <f>Taulukko5[[#This Row],[Tasaus 2026, €/asukas]]*Taulukko5[[#This Row],[Asukasluku 31.12.2022]]</f>
        <v>10630341.198178371</v>
      </c>
      <c r="T133" s="32">
        <f>Taulukko5[[#This Row],[Tasaus 2027, €/asukas]]*Taulukko5[[#This Row],[Asukasluku 31.12.2022]]</f>
        <v>8663280.5853927583</v>
      </c>
      <c r="U133" s="64">
        <f t="shared" si="56"/>
        <v>4.1539029044853635</v>
      </c>
      <c r="V133" s="32">
        <f t="shared" si="57"/>
        <v>-14.15853554929042</v>
      </c>
      <c r="W133" s="32">
        <f t="shared" si="58"/>
        <v>-31.318626620141174</v>
      </c>
      <c r="X133" s="32">
        <f t="shared" si="59"/>
        <v>-48.050110885681178</v>
      </c>
      <c r="Y133" s="99">
        <f t="shared" si="60"/>
        <v>-64.418412219449536</v>
      </c>
      <c r="Z133" s="110">
        <v>20.75</v>
      </c>
      <c r="AA133" s="34">
        <f t="shared" si="43"/>
        <v>8.11</v>
      </c>
      <c r="AB133" s="33">
        <f t="shared" si="44"/>
        <v>-12.64</v>
      </c>
      <c r="AC133" s="32">
        <v>186.36790526684607</v>
      </c>
      <c r="AD133" s="15">
        <f t="shared" si="45"/>
        <v>-2.228872454480671E-2</v>
      </c>
      <c r="AE133" s="15">
        <f t="shared" si="46"/>
        <v>7.597088956394013E-2</v>
      </c>
      <c r="AF133" s="15">
        <f t="shared" si="47"/>
        <v>0.16804731788608349</v>
      </c>
      <c r="AG133" s="15">
        <f t="shared" si="48"/>
        <v>0.25782395749354947</v>
      </c>
      <c r="AH133" s="111">
        <f t="shared" si="49"/>
        <v>0.34565185527633474</v>
      </c>
    </row>
    <row r="134" spans="1:34" ht="15.75" x14ac:dyDescent="0.25">
      <c r="A134" s="25">
        <v>399</v>
      </c>
      <c r="B134" s="26" t="s">
        <v>124</v>
      </c>
      <c r="C134" s="25">
        <v>15</v>
      </c>
      <c r="D134" s="25">
        <v>24</v>
      </c>
      <c r="E134" s="31">
        <f>'Tasapainon muutos, pl. tasaus'!D124</f>
        <v>7817</v>
      </c>
      <c r="F134" s="64">
        <v>-16.437646862551677</v>
      </c>
      <c r="G134" s="32">
        <v>206.49579177385328</v>
      </c>
      <c r="H134" s="61">
        <f t="shared" si="61"/>
        <v>222.93343863640496</v>
      </c>
      <c r="I134" s="64">
        <f t="shared" si="50"/>
        <v>-218.77953573191962</v>
      </c>
      <c r="J134" s="32">
        <f t="shared" si="51"/>
        <v>-207.09197418569539</v>
      </c>
      <c r="K134" s="32">
        <f t="shared" si="52"/>
        <v>-194.25206525654613</v>
      </c>
      <c r="L134" s="32">
        <f t="shared" si="53"/>
        <v>-180.98354952208612</v>
      </c>
      <c r="M134" s="32">
        <f t="shared" si="54"/>
        <v>-167.35185085585448</v>
      </c>
      <c r="N134" s="61">
        <f t="shared" si="55"/>
        <v>39.143940917998805</v>
      </c>
      <c r="O134" s="87">
        <f t="shared" si="42"/>
        <v>55.581587780550478</v>
      </c>
      <c r="P134" s="32">
        <f>Taulukko5[[#This Row],[Tasaus 2023, €/asukas]]*Taulukko5[[#This Row],[Asukasluku 31.12.2022]]</f>
        <v>-1710199.6308164157</v>
      </c>
      <c r="Q134" s="32">
        <f>Taulukko5[[#This Row],[Tasaus 2024, €/asukas]]*Taulukko5[[#This Row],[Asukasluku 31.12.2022]]</f>
        <v>-1618837.9622095809</v>
      </c>
      <c r="R134" s="32">
        <f>Taulukko5[[#This Row],[Tasaus 2025, €/asukas]]*Taulukko5[[#This Row],[Asukasluku 31.12.2022]]</f>
        <v>-1518468.3941104212</v>
      </c>
      <c r="S134" s="32">
        <f>Taulukko5[[#This Row],[Tasaus 2026, €/asukas]]*Taulukko5[[#This Row],[Asukasluku 31.12.2022]]</f>
        <v>-1414748.4066141471</v>
      </c>
      <c r="T134" s="32">
        <f>Taulukko5[[#This Row],[Tasaus 2027, €/asukas]]*Taulukko5[[#This Row],[Asukasluku 31.12.2022]]</f>
        <v>-1308189.4181402144</v>
      </c>
      <c r="U134" s="64">
        <f t="shared" si="56"/>
        <v>4.1539029044853351</v>
      </c>
      <c r="V134" s="32">
        <f t="shared" si="57"/>
        <v>15.841464450709566</v>
      </c>
      <c r="W134" s="32">
        <f t="shared" si="58"/>
        <v>28.681373379858826</v>
      </c>
      <c r="X134" s="32">
        <f t="shared" si="59"/>
        <v>41.949889114318836</v>
      </c>
      <c r="Y134" s="99">
        <f t="shared" si="60"/>
        <v>55.581587780550478</v>
      </c>
      <c r="Z134" s="110">
        <v>21.75</v>
      </c>
      <c r="AA134" s="34">
        <f t="shared" si="43"/>
        <v>9.11</v>
      </c>
      <c r="AB134" s="33">
        <f t="shared" si="44"/>
        <v>-12.64</v>
      </c>
      <c r="AC134" s="32">
        <v>189.52774029296012</v>
      </c>
      <c r="AD134" s="15">
        <f t="shared" si="45"/>
        <v>-2.1917123572857945E-2</v>
      </c>
      <c r="AE134" s="15">
        <f t="shared" si="46"/>
        <v>-8.35838828987399E-2</v>
      </c>
      <c r="AF134" s="15">
        <f t="shared" si="47"/>
        <v>-0.15133074100669883</v>
      </c>
      <c r="AG134" s="15">
        <f t="shared" si="48"/>
        <v>-0.22133904540557137</v>
      </c>
      <c r="AH134" s="111">
        <f t="shared" si="49"/>
        <v>-0.29326360191197309</v>
      </c>
    </row>
    <row r="135" spans="1:34" ht="15.75" x14ac:dyDescent="0.25">
      <c r="A135" s="25">
        <v>400</v>
      </c>
      <c r="B135" s="26" t="s">
        <v>125</v>
      </c>
      <c r="C135" s="25">
        <v>2</v>
      </c>
      <c r="D135" s="25">
        <v>24</v>
      </c>
      <c r="E135" s="31">
        <f>'Tasapainon muutos, pl. tasaus'!D125</f>
        <v>8366</v>
      </c>
      <c r="F135" s="64">
        <v>148.5788180133639</v>
      </c>
      <c r="G135" s="32">
        <v>0.75490704124841057</v>
      </c>
      <c r="H135" s="61">
        <f t="shared" si="61"/>
        <v>-147.8239109721155</v>
      </c>
      <c r="I135" s="64">
        <f t="shared" si="50"/>
        <v>151.97781387660086</v>
      </c>
      <c r="J135" s="32">
        <f t="shared" si="51"/>
        <v>133.66537542282506</v>
      </c>
      <c r="K135" s="32">
        <f t="shared" si="52"/>
        <v>116.50528435197432</v>
      </c>
      <c r="L135" s="32">
        <f t="shared" si="53"/>
        <v>99.773800086434321</v>
      </c>
      <c r="M135" s="32">
        <f t="shared" si="54"/>
        <v>83.405498752665963</v>
      </c>
      <c r="N135" s="61">
        <f t="shared" si="55"/>
        <v>84.160405793914379</v>
      </c>
      <c r="O135" s="87">
        <f t="shared" si="42"/>
        <v>-64.418412219449522</v>
      </c>
      <c r="P135" s="32">
        <f>Taulukko5[[#This Row],[Tasaus 2023, €/asukas]]*Taulukko5[[#This Row],[Asukasluku 31.12.2022]]</f>
        <v>1271446.3908916428</v>
      </c>
      <c r="Q135" s="32">
        <f>Taulukko5[[#This Row],[Tasaus 2024, €/asukas]]*Taulukko5[[#This Row],[Asukasluku 31.12.2022]]</f>
        <v>1118244.5307873546</v>
      </c>
      <c r="R135" s="32">
        <f>Taulukko5[[#This Row],[Tasaus 2025, €/asukas]]*Taulukko5[[#This Row],[Asukasluku 31.12.2022]]</f>
        <v>974683.20888861723</v>
      </c>
      <c r="S135" s="32">
        <f>Taulukko5[[#This Row],[Tasaus 2026, €/asukas]]*Taulukko5[[#This Row],[Asukasluku 31.12.2022]]</f>
        <v>834707.61152310949</v>
      </c>
      <c r="T135" s="32">
        <f>Taulukko5[[#This Row],[Tasaus 2027, €/asukas]]*Taulukko5[[#This Row],[Asukasluku 31.12.2022]]</f>
        <v>697770.40256480349</v>
      </c>
      <c r="U135" s="64">
        <f t="shared" si="56"/>
        <v>4.1539029044853635</v>
      </c>
      <c r="V135" s="32">
        <f t="shared" si="57"/>
        <v>-14.158535549290434</v>
      </c>
      <c r="W135" s="32">
        <f t="shared" si="58"/>
        <v>-31.318626620141174</v>
      </c>
      <c r="X135" s="32">
        <f t="shared" si="59"/>
        <v>-48.050110885681178</v>
      </c>
      <c r="Y135" s="99">
        <f t="shared" si="60"/>
        <v>-64.418412219449536</v>
      </c>
      <c r="Z135" s="110">
        <v>20.75</v>
      </c>
      <c r="AA135" s="34">
        <f t="shared" si="43"/>
        <v>8.11</v>
      </c>
      <c r="AB135" s="33">
        <f t="shared" si="44"/>
        <v>-12.64</v>
      </c>
      <c r="AC135" s="32">
        <v>170.23467369256082</v>
      </c>
      <c r="AD135" s="15">
        <f t="shared" si="45"/>
        <v>-2.4401038956300986E-2</v>
      </c>
      <c r="AE135" s="15">
        <f t="shared" si="46"/>
        <v>8.3170691623378465E-2</v>
      </c>
      <c r="AF135" s="15">
        <f t="shared" si="47"/>
        <v>0.18397325257427732</v>
      </c>
      <c r="AG135" s="15">
        <f t="shared" si="48"/>
        <v>0.28225807259723346</v>
      </c>
      <c r="AH135" s="111">
        <f t="shared" si="49"/>
        <v>0.37840946748479359</v>
      </c>
    </row>
    <row r="136" spans="1:34" ht="15.75" x14ac:dyDescent="0.25">
      <c r="A136" s="25">
        <v>402</v>
      </c>
      <c r="B136" s="26" t="s">
        <v>126</v>
      </c>
      <c r="C136" s="25">
        <v>11</v>
      </c>
      <c r="D136" s="25">
        <v>24</v>
      </c>
      <c r="E136" s="31">
        <f>'Tasapainon muutos, pl. tasaus'!D126</f>
        <v>9099</v>
      </c>
      <c r="F136" s="64">
        <v>-304.84440960034408</v>
      </c>
      <c r="G136" s="32">
        <v>-117.66595000451211</v>
      </c>
      <c r="H136" s="61">
        <f t="shared" si="61"/>
        <v>187.17845959583195</v>
      </c>
      <c r="I136" s="64">
        <f t="shared" si="50"/>
        <v>-183.02455669134662</v>
      </c>
      <c r="J136" s="32">
        <f t="shared" si="51"/>
        <v>-171.33699514512239</v>
      </c>
      <c r="K136" s="32">
        <f t="shared" si="52"/>
        <v>-158.49708621597313</v>
      </c>
      <c r="L136" s="32">
        <f t="shared" si="53"/>
        <v>-145.22857048151312</v>
      </c>
      <c r="M136" s="32">
        <f t="shared" si="54"/>
        <v>-131.59687181528147</v>
      </c>
      <c r="N136" s="61">
        <f t="shared" si="55"/>
        <v>-249.2628218197936</v>
      </c>
      <c r="O136" s="87">
        <f t="shared" si="42"/>
        <v>55.581587780550478</v>
      </c>
      <c r="P136" s="32">
        <f>Taulukko5[[#This Row],[Tasaus 2023, €/asukas]]*Taulukko5[[#This Row],[Asukasluku 31.12.2022]]</f>
        <v>-1665340.4413345628</v>
      </c>
      <c r="Q136" s="32">
        <f>Taulukko5[[#This Row],[Tasaus 2024, €/asukas]]*Taulukko5[[#This Row],[Asukasluku 31.12.2022]]</f>
        <v>-1558995.3188254687</v>
      </c>
      <c r="R136" s="32">
        <f>Taulukko5[[#This Row],[Tasaus 2025, €/asukas]]*Taulukko5[[#This Row],[Asukasluku 31.12.2022]]</f>
        <v>-1442164.9874791396</v>
      </c>
      <c r="S136" s="32">
        <f>Taulukko5[[#This Row],[Tasaus 2026, €/asukas]]*Taulukko5[[#This Row],[Asukasluku 31.12.2022]]</f>
        <v>-1321434.7628112878</v>
      </c>
      <c r="T136" s="32">
        <f>Taulukko5[[#This Row],[Tasaus 2027, €/asukas]]*Taulukko5[[#This Row],[Asukasluku 31.12.2022]]</f>
        <v>-1197399.9366472461</v>
      </c>
      <c r="U136" s="64">
        <f t="shared" si="56"/>
        <v>4.1539029044853351</v>
      </c>
      <c r="V136" s="32">
        <f t="shared" si="57"/>
        <v>15.841464450709566</v>
      </c>
      <c r="W136" s="32">
        <f t="shared" si="58"/>
        <v>28.681373379858826</v>
      </c>
      <c r="X136" s="32">
        <f t="shared" si="59"/>
        <v>41.949889114318836</v>
      </c>
      <c r="Y136" s="99">
        <f t="shared" si="60"/>
        <v>55.581587780550478</v>
      </c>
      <c r="Z136" s="110">
        <v>21.25</v>
      </c>
      <c r="AA136" s="34">
        <f t="shared" si="43"/>
        <v>8.61</v>
      </c>
      <c r="AB136" s="33">
        <f t="shared" si="44"/>
        <v>-12.64</v>
      </c>
      <c r="AC136" s="32">
        <v>152.61006613908583</v>
      </c>
      <c r="AD136" s="15">
        <f t="shared" si="45"/>
        <v>-2.7219062343499342E-2</v>
      </c>
      <c r="AE136" s="15">
        <f t="shared" si="46"/>
        <v>-0.10380353571350899</v>
      </c>
      <c r="AF136" s="15">
        <f t="shared" si="47"/>
        <v>-0.18793893552027677</v>
      </c>
      <c r="AG136" s="15">
        <f t="shared" si="48"/>
        <v>-0.27488284472720514</v>
      </c>
      <c r="AH136" s="111">
        <f t="shared" si="49"/>
        <v>-0.36420656373934407</v>
      </c>
    </row>
    <row r="137" spans="1:34" ht="15.75" x14ac:dyDescent="0.25">
      <c r="A137" s="25">
        <v>403</v>
      </c>
      <c r="B137" s="26" t="s">
        <v>127</v>
      </c>
      <c r="C137" s="25">
        <v>14</v>
      </c>
      <c r="D137" s="25">
        <v>25</v>
      </c>
      <c r="E137" s="31">
        <f>'Tasapainon muutos, pl. tasaus'!D127</f>
        <v>2820</v>
      </c>
      <c r="F137" s="64">
        <v>81.150937583277681</v>
      </c>
      <c r="G137" s="32">
        <v>101.32943847907562</v>
      </c>
      <c r="H137" s="61">
        <f t="shared" si="61"/>
        <v>20.178500895797939</v>
      </c>
      <c r="I137" s="64">
        <f t="shared" si="50"/>
        <v>-16.024597991312589</v>
      </c>
      <c r="J137" s="32">
        <f t="shared" si="51"/>
        <v>-4.3370364450883594</v>
      </c>
      <c r="K137" s="32">
        <f t="shared" si="52"/>
        <v>-1.3186266201411698</v>
      </c>
      <c r="L137" s="32">
        <f t="shared" si="53"/>
        <v>-3.0501108856811734</v>
      </c>
      <c r="M137" s="32">
        <f t="shared" si="54"/>
        <v>-4.4184122194495323</v>
      </c>
      <c r="N137" s="61">
        <f t="shared" si="55"/>
        <v>96.911026259626084</v>
      </c>
      <c r="O137" s="87">
        <f t="shared" si="42"/>
        <v>15.760088676348403</v>
      </c>
      <c r="P137" s="32">
        <f>Taulukko5[[#This Row],[Tasaus 2023, €/asukas]]*Taulukko5[[#This Row],[Asukasluku 31.12.2022]]</f>
        <v>-45189.366335501501</v>
      </c>
      <c r="Q137" s="32">
        <f>Taulukko5[[#This Row],[Tasaus 2024, €/asukas]]*Taulukko5[[#This Row],[Asukasluku 31.12.2022]]</f>
        <v>-12230.442775149173</v>
      </c>
      <c r="R137" s="32">
        <f>Taulukko5[[#This Row],[Tasaus 2025, €/asukas]]*Taulukko5[[#This Row],[Asukasluku 31.12.2022]]</f>
        <v>-3718.5270687980988</v>
      </c>
      <c r="S137" s="32">
        <f>Taulukko5[[#This Row],[Tasaus 2026, €/asukas]]*Taulukko5[[#This Row],[Asukasluku 31.12.2022]]</f>
        <v>-8601.3126976209096</v>
      </c>
      <c r="T137" s="32">
        <f>Taulukko5[[#This Row],[Tasaus 2027, €/asukas]]*Taulukko5[[#This Row],[Asukasluku 31.12.2022]]</f>
        <v>-12459.922458847681</v>
      </c>
      <c r="U137" s="64">
        <f t="shared" si="56"/>
        <v>4.1539029044853493</v>
      </c>
      <c r="V137" s="32">
        <f t="shared" si="57"/>
        <v>15.84146445070958</v>
      </c>
      <c r="W137" s="32">
        <f t="shared" si="58"/>
        <v>18.859874275656768</v>
      </c>
      <c r="X137" s="32">
        <f t="shared" si="59"/>
        <v>17.128390010116764</v>
      </c>
      <c r="Y137" s="99">
        <f t="shared" si="60"/>
        <v>15.760088676348406</v>
      </c>
      <c r="Z137" s="110">
        <v>22</v>
      </c>
      <c r="AA137" s="34">
        <f t="shared" si="43"/>
        <v>9.36</v>
      </c>
      <c r="AB137" s="33">
        <f t="shared" si="44"/>
        <v>-12.64</v>
      </c>
      <c r="AC137" s="32">
        <v>140.40646929565625</v>
      </c>
      <c r="AD137" s="15">
        <f t="shared" si="45"/>
        <v>-2.9584839824854554E-2</v>
      </c>
      <c r="AE137" s="15">
        <f t="shared" si="46"/>
        <v>-0.11282574464109588</v>
      </c>
      <c r="AF137" s="15">
        <f t="shared" si="47"/>
        <v>-0.13432339955748915</v>
      </c>
      <c r="AG137" s="15">
        <f t="shared" si="48"/>
        <v>-0.12199145876996043</v>
      </c>
      <c r="AH137" s="111">
        <f t="shared" si="49"/>
        <v>-0.11224617181393633</v>
      </c>
    </row>
    <row r="138" spans="1:34" ht="15.75" x14ac:dyDescent="0.25">
      <c r="A138" s="25">
        <v>405</v>
      </c>
      <c r="B138" s="26" t="s">
        <v>128</v>
      </c>
      <c r="C138" s="25">
        <v>9</v>
      </c>
      <c r="D138" s="25">
        <v>21</v>
      </c>
      <c r="E138" s="31">
        <f>'Tasapainon muutos, pl. tasaus'!D128</f>
        <v>72650</v>
      </c>
      <c r="F138" s="64">
        <v>201.84973813530746</v>
      </c>
      <c r="G138" s="32">
        <v>160.00954059616336</v>
      </c>
      <c r="H138" s="61">
        <f t="shared" si="61"/>
        <v>-41.8401975391441</v>
      </c>
      <c r="I138" s="64">
        <f t="shared" si="50"/>
        <v>45.994100443629449</v>
      </c>
      <c r="J138" s="32">
        <f t="shared" si="51"/>
        <v>27.68166198985368</v>
      </c>
      <c r="K138" s="32">
        <f t="shared" si="52"/>
        <v>10.521570919002929</v>
      </c>
      <c r="L138" s="32">
        <f t="shared" si="53"/>
        <v>-3.0501108856811734</v>
      </c>
      <c r="M138" s="32">
        <f t="shared" si="54"/>
        <v>-4.4184122194495323</v>
      </c>
      <c r="N138" s="61">
        <f t="shared" si="55"/>
        <v>155.59112837671384</v>
      </c>
      <c r="O138" s="87">
        <f t="shared" si="42"/>
        <v>-46.258609758593622</v>
      </c>
      <c r="P138" s="32">
        <f>Taulukko5[[#This Row],[Tasaus 2023, €/asukas]]*Taulukko5[[#This Row],[Asukasluku 31.12.2022]]</f>
        <v>3341471.3972296794</v>
      </c>
      <c r="Q138" s="32">
        <f>Taulukko5[[#This Row],[Tasaus 2024, €/asukas]]*Taulukko5[[#This Row],[Asukasluku 31.12.2022]]</f>
        <v>2011072.74356287</v>
      </c>
      <c r="R138" s="32">
        <f>Taulukko5[[#This Row],[Tasaus 2025, €/asukas]]*Taulukko5[[#This Row],[Asukasluku 31.12.2022]]</f>
        <v>764392.12726556277</v>
      </c>
      <c r="S138" s="32">
        <f>Taulukko5[[#This Row],[Tasaus 2026, €/asukas]]*Taulukko5[[#This Row],[Asukasluku 31.12.2022]]</f>
        <v>-221590.55584473725</v>
      </c>
      <c r="T138" s="32">
        <f>Taulukko5[[#This Row],[Tasaus 2027, €/asukas]]*Taulukko5[[#This Row],[Asukasluku 31.12.2022]]</f>
        <v>-320997.64774300851</v>
      </c>
      <c r="U138" s="64">
        <f t="shared" si="56"/>
        <v>4.1539029044853493</v>
      </c>
      <c r="V138" s="32">
        <f t="shared" si="57"/>
        <v>-14.15853554929042</v>
      </c>
      <c r="W138" s="32">
        <f t="shared" si="58"/>
        <v>-31.31862662014117</v>
      </c>
      <c r="X138" s="32">
        <f t="shared" si="59"/>
        <v>-44.890308424825271</v>
      </c>
      <c r="Y138" s="99">
        <f t="shared" si="60"/>
        <v>-46.258609758593636</v>
      </c>
      <c r="Z138" s="110">
        <v>21</v>
      </c>
      <c r="AA138" s="34">
        <f t="shared" si="43"/>
        <v>8.36</v>
      </c>
      <c r="AB138" s="33">
        <f t="shared" si="44"/>
        <v>-12.64</v>
      </c>
      <c r="AC138" s="32">
        <v>183.48876736808015</v>
      </c>
      <c r="AD138" s="15">
        <f t="shared" si="45"/>
        <v>-2.2638458822673228E-2</v>
      </c>
      <c r="AE138" s="15">
        <f t="shared" si="46"/>
        <v>7.7162955271742967E-2</v>
      </c>
      <c r="AF138" s="15">
        <f t="shared" si="47"/>
        <v>0.17068416268400627</v>
      </c>
      <c r="AG138" s="15">
        <f t="shared" si="48"/>
        <v>0.24464880912723611</v>
      </c>
      <c r="AH138" s="111">
        <f t="shared" si="49"/>
        <v>0.25210594862081359</v>
      </c>
    </row>
    <row r="139" spans="1:34" ht="15.75" x14ac:dyDescent="0.25">
      <c r="A139" s="25">
        <v>407</v>
      </c>
      <c r="B139" s="26" t="s">
        <v>129</v>
      </c>
      <c r="C139" s="25">
        <v>34</v>
      </c>
      <c r="D139" s="25">
        <v>25</v>
      </c>
      <c r="E139" s="31">
        <f>'Tasapainon muutos, pl. tasaus'!D129</f>
        <v>2518</v>
      </c>
      <c r="F139" s="64">
        <v>76.087393985923626</v>
      </c>
      <c r="G139" s="32">
        <v>37.510370730559657</v>
      </c>
      <c r="H139" s="61">
        <f t="shared" si="61"/>
        <v>-38.577023255363969</v>
      </c>
      <c r="I139" s="64">
        <f t="shared" si="50"/>
        <v>42.730926159849318</v>
      </c>
      <c r="J139" s="32">
        <f t="shared" si="51"/>
        <v>24.418487706073549</v>
      </c>
      <c r="K139" s="32">
        <f t="shared" si="52"/>
        <v>7.2583966352227991</v>
      </c>
      <c r="L139" s="32">
        <f t="shared" si="53"/>
        <v>-3.0501108856811734</v>
      </c>
      <c r="M139" s="32">
        <f t="shared" si="54"/>
        <v>-4.4184122194495323</v>
      </c>
      <c r="N139" s="61">
        <f t="shared" si="55"/>
        <v>33.091958511110121</v>
      </c>
      <c r="O139" s="87">
        <f t="shared" si="42"/>
        <v>-42.995435474813505</v>
      </c>
      <c r="P139" s="32">
        <f>Taulukko5[[#This Row],[Tasaus 2023, €/asukas]]*Taulukko5[[#This Row],[Asukasluku 31.12.2022]]</f>
        <v>107596.47207050059</v>
      </c>
      <c r="Q139" s="32">
        <f>Taulukko5[[#This Row],[Tasaus 2024, €/asukas]]*Taulukko5[[#This Row],[Asukasluku 31.12.2022]]</f>
        <v>61485.752043893197</v>
      </c>
      <c r="R139" s="32">
        <f>Taulukko5[[#This Row],[Tasaus 2025, €/asukas]]*Taulukko5[[#This Row],[Asukasluku 31.12.2022]]</f>
        <v>18276.642727491009</v>
      </c>
      <c r="S139" s="32">
        <f>Taulukko5[[#This Row],[Tasaus 2026, €/asukas]]*Taulukko5[[#This Row],[Asukasluku 31.12.2022]]</f>
        <v>-7680.1792101451947</v>
      </c>
      <c r="T139" s="32">
        <f>Taulukko5[[#This Row],[Tasaus 2027, €/asukas]]*Taulukko5[[#This Row],[Asukasluku 31.12.2022]]</f>
        <v>-11125.561968573922</v>
      </c>
      <c r="U139" s="64">
        <f t="shared" si="56"/>
        <v>4.1539029044853493</v>
      </c>
      <c r="V139" s="32">
        <f t="shared" si="57"/>
        <v>-14.15853554929042</v>
      </c>
      <c r="W139" s="32">
        <f t="shared" si="58"/>
        <v>-31.31862662014117</v>
      </c>
      <c r="X139" s="32">
        <f t="shared" si="59"/>
        <v>-41.62713414104514</v>
      </c>
      <c r="Y139" s="99">
        <f t="shared" si="60"/>
        <v>-42.995435474813505</v>
      </c>
      <c r="Z139" s="110">
        <v>21.5</v>
      </c>
      <c r="AA139" s="34">
        <f t="shared" si="43"/>
        <v>8.86</v>
      </c>
      <c r="AB139" s="33">
        <f t="shared" si="44"/>
        <v>-12.64</v>
      </c>
      <c r="AC139" s="32">
        <v>158.22981309275673</v>
      </c>
      <c r="AD139" s="15">
        <f t="shared" si="45"/>
        <v>-2.6252340335195037E-2</v>
      </c>
      <c r="AE139" s="15">
        <f t="shared" si="46"/>
        <v>8.9480833431753282E-2</v>
      </c>
      <c r="AF139" s="15">
        <f t="shared" si="47"/>
        <v>0.19793126218117765</v>
      </c>
      <c r="AG139" s="15">
        <f t="shared" si="48"/>
        <v>0.26308022064490894</v>
      </c>
      <c r="AH139" s="111">
        <f t="shared" si="49"/>
        <v>0.27172777768250872</v>
      </c>
    </row>
    <row r="140" spans="1:34" ht="15.75" x14ac:dyDescent="0.25">
      <c r="A140" s="25">
        <v>408</v>
      </c>
      <c r="B140" s="26" t="s">
        <v>130</v>
      </c>
      <c r="C140" s="25">
        <v>14</v>
      </c>
      <c r="D140" s="25">
        <v>23</v>
      </c>
      <c r="E140" s="31">
        <f>'Tasapainon muutos, pl. tasaus'!D130</f>
        <v>14099</v>
      </c>
      <c r="F140" s="64">
        <v>81.715973660747238</v>
      </c>
      <c r="G140" s="32">
        <v>102.94169709739791</v>
      </c>
      <c r="H140" s="61">
        <f t="shared" si="61"/>
        <v>21.225723436650668</v>
      </c>
      <c r="I140" s="64">
        <f t="shared" si="50"/>
        <v>-17.071820532165319</v>
      </c>
      <c r="J140" s="32">
        <f t="shared" si="51"/>
        <v>-5.3842589859410888</v>
      </c>
      <c r="K140" s="32">
        <f t="shared" si="52"/>
        <v>-1.3186266201411698</v>
      </c>
      <c r="L140" s="32">
        <f t="shared" si="53"/>
        <v>-3.0501108856811734</v>
      </c>
      <c r="M140" s="32">
        <f t="shared" si="54"/>
        <v>-4.4184122194495323</v>
      </c>
      <c r="N140" s="61">
        <f t="shared" si="55"/>
        <v>98.52328487794837</v>
      </c>
      <c r="O140" s="87">
        <f t="shared" si="42"/>
        <v>16.807311217201132</v>
      </c>
      <c r="P140" s="32">
        <f>Taulukko5[[#This Row],[Tasaus 2023, €/asukas]]*Taulukko5[[#This Row],[Asukasluku 31.12.2022]]</f>
        <v>-240695.59768299884</v>
      </c>
      <c r="Q140" s="32">
        <f>Taulukko5[[#This Row],[Tasaus 2024, €/asukas]]*Taulukko5[[#This Row],[Asukasluku 31.12.2022]]</f>
        <v>-75912.667442783408</v>
      </c>
      <c r="R140" s="32">
        <f>Taulukko5[[#This Row],[Tasaus 2025, €/asukas]]*Taulukko5[[#This Row],[Asukasluku 31.12.2022]]</f>
        <v>-18591.316717370355</v>
      </c>
      <c r="S140" s="32">
        <f>Taulukko5[[#This Row],[Tasaus 2026, €/asukas]]*Taulukko5[[#This Row],[Asukasluku 31.12.2022]]</f>
        <v>-43003.513377218864</v>
      </c>
      <c r="T140" s="32">
        <f>Taulukko5[[#This Row],[Tasaus 2027, €/asukas]]*Taulukko5[[#This Row],[Asukasluku 31.12.2022]]</f>
        <v>-62295.193882018953</v>
      </c>
      <c r="U140" s="64">
        <f t="shared" si="56"/>
        <v>4.1539029044853493</v>
      </c>
      <c r="V140" s="32">
        <f t="shared" si="57"/>
        <v>15.84146445070958</v>
      </c>
      <c r="W140" s="32">
        <f t="shared" si="58"/>
        <v>19.907096816509497</v>
      </c>
      <c r="X140" s="32">
        <f t="shared" si="59"/>
        <v>18.175612550969493</v>
      </c>
      <c r="Y140" s="99">
        <f t="shared" si="60"/>
        <v>16.807311217201136</v>
      </c>
      <c r="Z140" s="110">
        <v>21.5</v>
      </c>
      <c r="AA140" s="34">
        <f t="shared" si="43"/>
        <v>8.86</v>
      </c>
      <c r="AB140" s="33">
        <f t="shared" si="44"/>
        <v>-12.64</v>
      </c>
      <c r="AC140" s="32">
        <v>168.0658910570051</v>
      </c>
      <c r="AD140" s="15">
        <f t="shared" si="45"/>
        <v>-2.4715918729020486E-2</v>
      </c>
      <c r="AE140" s="15">
        <f t="shared" si="46"/>
        <v>-9.4257462659906546E-2</v>
      </c>
      <c r="AF140" s="15">
        <f t="shared" si="47"/>
        <v>-0.11844816750923808</v>
      </c>
      <c r="AG140" s="15">
        <f t="shared" si="48"/>
        <v>-0.10814575424352246</v>
      </c>
      <c r="AH140" s="111">
        <f t="shared" si="49"/>
        <v>-0.10000429659757898</v>
      </c>
    </row>
    <row r="141" spans="1:34" ht="15.75" x14ac:dyDescent="0.25">
      <c r="A141" s="25">
        <v>410</v>
      </c>
      <c r="B141" s="26" t="s">
        <v>131</v>
      </c>
      <c r="C141" s="25">
        <v>13</v>
      </c>
      <c r="D141" s="25">
        <v>23</v>
      </c>
      <c r="E141" s="31">
        <f>'Tasapainon muutos, pl. tasaus'!D131</f>
        <v>18775</v>
      </c>
      <c r="F141" s="64">
        <v>-325.32560869940431</v>
      </c>
      <c r="G141" s="32">
        <v>-163.5286287084063</v>
      </c>
      <c r="H141" s="61">
        <f t="shared" si="61"/>
        <v>161.79697999099801</v>
      </c>
      <c r="I141" s="64">
        <f t="shared" si="50"/>
        <v>-157.64307708651268</v>
      </c>
      <c r="J141" s="32">
        <f t="shared" si="51"/>
        <v>-145.95551554028845</v>
      </c>
      <c r="K141" s="32">
        <f t="shared" si="52"/>
        <v>-133.11560661113919</v>
      </c>
      <c r="L141" s="32">
        <f t="shared" si="53"/>
        <v>-119.84709087667919</v>
      </c>
      <c r="M141" s="32">
        <f t="shared" si="54"/>
        <v>-106.21539221044755</v>
      </c>
      <c r="N141" s="61">
        <f t="shared" si="55"/>
        <v>-269.74402091885383</v>
      </c>
      <c r="O141" s="87">
        <f t="shared" si="42"/>
        <v>55.581587780550478</v>
      </c>
      <c r="P141" s="32">
        <f>Taulukko5[[#This Row],[Tasaus 2023, €/asukas]]*Taulukko5[[#This Row],[Asukasluku 31.12.2022]]</f>
        <v>-2959748.7722992753</v>
      </c>
      <c r="Q141" s="32">
        <f>Taulukko5[[#This Row],[Tasaus 2024, €/asukas]]*Taulukko5[[#This Row],[Asukasluku 31.12.2022]]</f>
        <v>-2740314.8042689157</v>
      </c>
      <c r="R141" s="32">
        <f>Taulukko5[[#This Row],[Tasaus 2025, €/asukas]]*Taulukko5[[#This Row],[Asukasluku 31.12.2022]]</f>
        <v>-2499245.5141241383</v>
      </c>
      <c r="S141" s="32">
        <f>Taulukko5[[#This Row],[Tasaus 2026, €/asukas]]*Taulukko5[[#This Row],[Asukasluku 31.12.2022]]</f>
        <v>-2250129.1312096519</v>
      </c>
      <c r="T141" s="32">
        <f>Taulukko5[[#This Row],[Tasaus 2027, €/asukas]]*Taulukko5[[#This Row],[Asukasluku 31.12.2022]]</f>
        <v>-1994193.9887511528</v>
      </c>
      <c r="U141" s="64">
        <f t="shared" si="56"/>
        <v>4.1539029044853351</v>
      </c>
      <c r="V141" s="32">
        <f t="shared" si="57"/>
        <v>15.841464450709566</v>
      </c>
      <c r="W141" s="32">
        <f t="shared" si="58"/>
        <v>28.681373379858826</v>
      </c>
      <c r="X141" s="32">
        <f t="shared" si="59"/>
        <v>41.949889114318822</v>
      </c>
      <c r="Y141" s="99">
        <f t="shared" si="60"/>
        <v>55.581587780550464</v>
      </c>
      <c r="Z141" s="110">
        <v>21.5</v>
      </c>
      <c r="AA141" s="34">
        <f t="shared" si="43"/>
        <v>8.86</v>
      </c>
      <c r="AB141" s="33">
        <f t="shared" si="44"/>
        <v>-12.64</v>
      </c>
      <c r="AC141" s="32">
        <v>172.8609004273552</v>
      </c>
      <c r="AD141" s="15">
        <f t="shared" si="45"/>
        <v>-2.4030320877745356E-2</v>
      </c>
      <c r="AE141" s="15">
        <f t="shared" si="46"/>
        <v>-9.1642843532259294E-2</v>
      </c>
      <c r="AF141" s="15">
        <f t="shared" si="47"/>
        <v>-0.1659216937372843</v>
      </c>
      <c r="AG141" s="15">
        <f t="shared" si="48"/>
        <v>-0.24268003354493842</v>
      </c>
      <c r="AH141" s="111">
        <f t="shared" si="49"/>
        <v>-0.32153938596373693</v>
      </c>
    </row>
    <row r="142" spans="1:34" ht="15.75" x14ac:dyDescent="0.25">
      <c r="A142" s="25">
        <v>416</v>
      </c>
      <c r="B142" s="26" t="s">
        <v>132</v>
      </c>
      <c r="C142" s="25">
        <v>9</v>
      </c>
      <c r="D142" s="25">
        <v>25</v>
      </c>
      <c r="E142" s="31">
        <f>'Tasapainon muutos, pl. tasaus'!D132</f>
        <v>2886</v>
      </c>
      <c r="F142" s="64">
        <v>1.3556669166444575</v>
      </c>
      <c r="G142" s="32">
        <v>114.01020356804572</v>
      </c>
      <c r="H142" s="61">
        <f t="shared" si="61"/>
        <v>112.65453665140127</v>
      </c>
      <c r="I142" s="64">
        <f t="shared" si="50"/>
        <v>-108.50063374691592</v>
      </c>
      <c r="J142" s="32">
        <f t="shared" si="51"/>
        <v>-96.813072200691693</v>
      </c>
      <c r="K142" s="32">
        <f t="shared" si="52"/>
        <v>-83.973163271542447</v>
      </c>
      <c r="L142" s="32">
        <f t="shared" si="53"/>
        <v>-70.704647537082451</v>
      </c>
      <c r="M142" s="32">
        <f t="shared" si="54"/>
        <v>-57.072948870850809</v>
      </c>
      <c r="N142" s="61">
        <f t="shared" si="55"/>
        <v>56.937254697194916</v>
      </c>
      <c r="O142" s="87">
        <f t="shared" si="42"/>
        <v>55.581587780550457</v>
      </c>
      <c r="P142" s="32">
        <f>Taulukko5[[#This Row],[Tasaus 2023, €/asukas]]*Taulukko5[[#This Row],[Asukasluku 31.12.2022]]</f>
        <v>-313132.82899359934</v>
      </c>
      <c r="Q142" s="32">
        <f>Taulukko5[[#This Row],[Tasaus 2024, €/asukas]]*Taulukko5[[#This Row],[Asukasluku 31.12.2022]]</f>
        <v>-279402.5263711962</v>
      </c>
      <c r="R142" s="32">
        <f>Taulukko5[[#This Row],[Tasaus 2025, €/asukas]]*Taulukko5[[#This Row],[Asukasluku 31.12.2022]]</f>
        <v>-242346.5492016715</v>
      </c>
      <c r="S142" s="32">
        <f>Taulukko5[[#This Row],[Tasaus 2026, €/asukas]]*Taulukko5[[#This Row],[Asukasluku 31.12.2022]]</f>
        <v>-204053.61279201997</v>
      </c>
      <c r="T142" s="32">
        <f>Taulukko5[[#This Row],[Tasaus 2027, €/asukas]]*Taulukko5[[#This Row],[Asukasluku 31.12.2022]]</f>
        <v>-164712.53044127542</v>
      </c>
      <c r="U142" s="64">
        <f t="shared" si="56"/>
        <v>4.1539029044853493</v>
      </c>
      <c r="V142" s="32">
        <f t="shared" si="57"/>
        <v>15.84146445070958</v>
      </c>
      <c r="W142" s="32">
        <f t="shared" si="58"/>
        <v>28.681373379858826</v>
      </c>
      <c r="X142" s="32">
        <f t="shared" si="59"/>
        <v>41.949889114318822</v>
      </c>
      <c r="Y142" s="99">
        <f t="shared" si="60"/>
        <v>55.581587780550464</v>
      </c>
      <c r="Z142" s="110">
        <v>21.999999999999996</v>
      </c>
      <c r="AA142" s="34">
        <f t="shared" si="43"/>
        <v>9.3599999999999959</v>
      </c>
      <c r="AB142" s="33">
        <f t="shared" si="44"/>
        <v>-12.64</v>
      </c>
      <c r="AC142" s="32">
        <v>167.36629559402743</v>
      </c>
      <c r="AD142" s="15">
        <f t="shared" si="45"/>
        <v>-2.4819231911311919E-2</v>
      </c>
      <c r="AE142" s="15">
        <f t="shared" si="46"/>
        <v>-9.4651461302193582E-2</v>
      </c>
      <c r="AF142" s="15">
        <f t="shared" si="47"/>
        <v>-0.17136887255621577</v>
      </c>
      <c r="AG142" s="15">
        <f t="shared" si="48"/>
        <v>-0.2506471746024343</v>
      </c>
      <c r="AH142" s="111">
        <f t="shared" si="49"/>
        <v>-0.33209546511904708</v>
      </c>
    </row>
    <row r="143" spans="1:34" ht="15.75" x14ac:dyDescent="0.25">
      <c r="A143" s="25">
        <v>418</v>
      </c>
      <c r="B143" s="26" t="s">
        <v>133</v>
      </c>
      <c r="C143" s="25">
        <v>6</v>
      </c>
      <c r="D143" s="25">
        <v>22</v>
      </c>
      <c r="E143" s="31">
        <f>'Tasapainon muutos, pl. tasaus'!D133</f>
        <v>24580</v>
      </c>
      <c r="F143" s="64">
        <v>-56.932142376178305</v>
      </c>
      <c r="G143" s="32">
        <v>-67.396771276583394</v>
      </c>
      <c r="H143" s="61">
        <f t="shared" si="61"/>
        <v>-10.464628900405089</v>
      </c>
      <c r="I143" s="64">
        <f t="shared" si="50"/>
        <v>14.618531804890438</v>
      </c>
      <c r="J143" s="32">
        <f t="shared" si="51"/>
        <v>0.84146445070957954</v>
      </c>
      <c r="K143" s="32">
        <f t="shared" si="52"/>
        <v>-1.3186266201411698</v>
      </c>
      <c r="L143" s="32">
        <f t="shared" si="53"/>
        <v>-3.0501108856811734</v>
      </c>
      <c r="M143" s="32">
        <f t="shared" si="54"/>
        <v>-4.4184122194495323</v>
      </c>
      <c r="N143" s="61">
        <f t="shared" si="55"/>
        <v>-71.81518349603293</v>
      </c>
      <c r="O143" s="87">
        <f t="shared" si="42"/>
        <v>-14.883041119854624</v>
      </c>
      <c r="P143" s="32">
        <f>Taulukko5[[#This Row],[Tasaus 2023, €/asukas]]*Taulukko5[[#This Row],[Asukasluku 31.12.2022]]</f>
        <v>359323.51176420698</v>
      </c>
      <c r="Q143" s="32">
        <f>Taulukko5[[#This Row],[Tasaus 2024, €/asukas]]*Taulukko5[[#This Row],[Asukasluku 31.12.2022]]</f>
        <v>20683.196198441467</v>
      </c>
      <c r="R143" s="32">
        <f>Taulukko5[[#This Row],[Tasaus 2025, €/asukas]]*Taulukko5[[#This Row],[Asukasluku 31.12.2022]]</f>
        <v>-32411.842323069955</v>
      </c>
      <c r="S143" s="32">
        <f>Taulukko5[[#This Row],[Tasaus 2026, €/asukas]]*Taulukko5[[#This Row],[Asukasluku 31.12.2022]]</f>
        <v>-74971.725570043243</v>
      </c>
      <c r="T143" s="32">
        <f>Taulukko5[[#This Row],[Tasaus 2027, €/asukas]]*Taulukko5[[#This Row],[Asukasluku 31.12.2022]]</f>
        <v>-108604.5723540695</v>
      </c>
      <c r="U143" s="64">
        <f t="shared" si="56"/>
        <v>4.1539029044853493</v>
      </c>
      <c r="V143" s="32">
        <f t="shared" si="57"/>
        <v>-9.6231644496955084</v>
      </c>
      <c r="W143" s="32">
        <f t="shared" si="58"/>
        <v>-11.783255520546259</v>
      </c>
      <c r="X143" s="32">
        <f t="shared" si="59"/>
        <v>-13.514739786086261</v>
      </c>
      <c r="Y143" s="99">
        <f t="shared" si="60"/>
        <v>-14.883041119854621</v>
      </c>
      <c r="Z143" s="110">
        <v>20.5</v>
      </c>
      <c r="AA143" s="34">
        <f t="shared" si="43"/>
        <v>7.8599999999999994</v>
      </c>
      <c r="AB143" s="33">
        <f t="shared" si="44"/>
        <v>-12.64</v>
      </c>
      <c r="AC143" s="32">
        <v>207.40438296891145</v>
      </c>
      <c r="AD143" s="15">
        <f t="shared" si="45"/>
        <v>-2.0028038197765531E-2</v>
      </c>
      <c r="AE143" s="15">
        <f t="shared" si="46"/>
        <v>4.6398076607368312E-2</v>
      </c>
      <c r="AF143" s="15">
        <f t="shared" si="47"/>
        <v>5.6812953284176695E-2</v>
      </c>
      <c r="AG143" s="15">
        <f t="shared" si="48"/>
        <v>6.5161302729615081E-2</v>
      </c>
      <c r="AH143" s="111">
        <f t="shared" si="49"/>
        <v>7.1758566076617056E-2</v>
      </c>
    </row>
    <row r="144" spans="1:34" ht="15.75" x14ac:dyDescent="0.25">
      <c r="A144" s="25">
        <v>420</v>
      </c>
      <c r="B144" s="26" t="s">
        <v>134</v>
      </c>
      <c r="C144" s="25">
        <v>11</v>
      </c>
      <c r="D144" s="25">
        <v>24</v>
      </c>
      <c r="E144" s="31">
        <f>'Tasapainon muutos, pl. tasaus'!D134</f>
        <v>9177</v>
      </c>
      <c r="F144" s="64">
        <v>69.068765047219529</v>
      </c>
      <c r="G144" s="32">
        <v>20.384660595332804</v>
      </c>
      <c r="H144" s="61">
        <f t="shared" si="61"/>
        <v>-48.684104451886725</v>
      </c>
      <c r="I144" s="64">
        <f t="shared" si="50"/>
        <v>52.838007356372074</v>
      </c>
      <c r="J144" s="32">
        <f t="shared" si="51"/>
        <v>34.525568902596305</v>
      </c>
      <c r="K144" s="32">
        <f t="shared" si="52"/>
        <v>17.365477831745554</v>
      </c>
      <c r="L144" s="32">
        <f t="shared" si="53"/>
        <v>0.63399356620555158</v>
      </c>
      <c r="M144" s="32">
        <f t="shared" si="54"/>
        <v>-4.4184122194495323</v>
      </c>
      <c r="N144" s="61">
        <f t="shared" si="55"/>
        <v>15.966248375883271</v>
      </c>
      <c r="O144" s="87">
        <f t="shared" si="42"/>
        <v>-53.102516671336261</v>
      </c>
      <c r="P144" s="32">
        <f>Taulukko5[[#This Row],[Tasaus 2023, €/asukas]]*Taulukko5[[#This Row],[Asukasluku 31.12.2022]]</f>
        <v>484894.3935094265</v>
      </c>
      <c r="Q144" s="32">
        <f>Taulukko5[[#This Row],[Tasaus 2024, €/asukas]]*Taulukko5[[#This Row],[Asukasluku 31.12.2022]]</f>
        <v>316841.14581912628</v>
      </c>
      <c r="R144" s="32">
        <f>Taulukko5[[#This Row],[Tasaus 2025, €/asukas]]*Taulukko5[[#This Row],[Asukasluku 31.12.2022]]</f>
        <v>159362.99006192895</v>
      </c>
      <c r="S144" s="32">
        <f>Taulukko5[[#This Row],[Tasaus 2026, €/asukas]]*Taulukko5[[#This Row],[Asukasluku 31.12.2022]]</f>
        <v>5818.1589570683473</v>
      </c>
      <c r="T144" s="32">
        <f>Taulukko5[[#This Row],[Tasaus 2027, €/asukas]]*Taulukko5[[#This Row],[Asukasluku 31.12.2022]]</f>
        <v>-40547.768937888359</v>
      </c>
      <c r="U144" s="64">
        <f t="shared" si="56"/>
        <v>4.1539029044853493</v>
      </c>
      <c r="V144" s="32">
        <f t="shared" si="57"/>
        <v>-14.15853554929042</v>
      </c>
      <c r="W144" s="32">
        <f t="shared" si="58"/>
        <v>-31.31862662014117</v>
      </c>
      <c r="X144" s="32">
        <f t="shared" si="59"/>
        <v>-48.050110885681171</v>
      </c>
      <c r="Y144" s="99">
        <f t="shared" si="60"/>
        <v>-53.102516671336261</v>
      </c>
      <c r="Z144" s="110">
        <v>21</v>
      </c>
      <c r="AA144" s="34">
        <f t="shared" si="43"/>
        <v>8.36</v>
      </c>
      <c r="AB144" s="33">
        <f t="shared" si="44"/>
        <v>-12.64</v>
      </c>
      <c r="AC144" s="32">
        <v>172.21293669140405</v>
      </c>
      <c r="AD144" s="15">
        <f t="shared" si="45"/>
        <v>-2.4120736712880699E-2</v>
      </c>
      <c r="AE144" s="15">
        <f t="shared" si="46"/>
        <v>8.2215284294592364E-2</v>
      </c>
      <c r="AF144" s="15">
        <f t="shared" si="47"/>
        <v>0.18185989520788673</v>
      </c>
      <c r="AG144" s="15">
        <f t="shared" si="48"/>
        <v>0.2790156872580617</v>
      </c>
      <c r="AH144" s="111">
        <f t="shared" si="49"/>
        <v>0.30835381877549073</v>
      </c>
    </row>
    <row r="145" spans="1:34" ht="15.75" x14ac:dyDescent="0.25">
      <c r="A145" s="25">
        <v>421</v>
      </c>
      <c r="B145" s="26" t="s">
        <v>135</v>
      </c>
      <c r="C145" s="25">
        <v>16</v>
      </c>
      <c r="D145" s="25">
        <v>26</v>
      </c>
      <c r="E145" s="31">
        <f>'Tasapainon muutos, pl. tasaus'!D135</f>
        <v>695</v>
      </c>
      <c r="F145" s="64">
        <v>-2136.674643570072</v>
      </c>
      <c r="G145" s="32">
        <v>-2324.5898185993465</v>
      </c>
      <c r="H145" s="61">
        <f t="shared" si="61"/>
        <v>-187.91517502927445</v>
      </c>
      <c r="I145" s="64">
        <f t="shared" si="50"/>
        <v>192.06907793375979</v>
      </c>
      <c r="J145" s="32">
        <f t="shared" si="51"/>
        <v>173.75663947998402</v>
      </c>
      <c r="K145" s="32">
        <f t="shared" si="52"/>
        <v>156.59654840913328</v>
      </c>
      <c r="L145" s="32">
        <f t="shared" si="53"/>
        <v>139.86506414359329</v>
      </c>
      <c r="M145" s="32">
        <f t="shared" si="54"/>
        <v>123.49676280982492</v>
      </c>
      <c r="N145" s="61">
        <f t="shared" si="55"/>
        <v>-2201.0930557895217</v>
      </c>
      <c r="O145" s="87">
        <f t="shared" ref="O145:O208" si="62">N145-F145</f>
        <v>-64.418412219449692</v>
      </c>
      <c r="P145" s="32">
        <f>Taulukko5[[#This Row],[Tasaus 2023, €/asukas]]*Taulukko5[[#This Row],[Asukasluku 31.12.2022]]</f>
        <v>133488.00916396306</v>
      </c>
      <c r="Q145" s="32">
        <f>Taulukko5[[#This Row],[Tasaus 2024, €/asukas]]*Taulukko5[[#This Row],[Asukasluku 31.12.2022]]</f>
        <v>120760.86443858889</v>
      </c>
      <c r="R145" s="32">
        <f>Taulukko5[[#This Row],[Tasaus 2025, €/asukas]]*Taulukko5[[#This Row],[Asukasluku 31.12.2022]]</f>
        <v>108834.60114434763</v>
      </c>
      <c r="S145" s="32">
        <f>Taulukko5[[#This Row],[Tasaus 2026, €/asukas]]*Taulukko5[[#This Row],[Asukasluku 31.12.2022]]</f>
        <v>97206.21957979734</v>
      </c>
      <c r="T145" s="32">
        <f>Taulukko5[[#This Row],[Tasaus 2027, €/asukas]]*Taulukko5[[#This Row],[Asukasluku 31.12.2022]]</f>
        <v>85830.250152828317</v>
      </c>
      <c r="U145" s="64">
        <f t="shared" si="56"/>
        <v>4.1539029044853351</v>
      </c>
      <c r="V145" s="32">
        <f t="shared" si="57"/>
        <v>-14.158535549290434</v>
      </c>
      <c r="W145" s="32">
        <f t="shared" si="58"/>
        <v>-31.318626620141174</v>
      </c>
      <c r="X145" s="32">
        <f t="shared" si="59"/>
        <v>-48.050110885681164</v>
      </c>
      <c r="Y145" s="99">
        <f t="shared" si="60"/>
        <v>-64.418412219449536</v>
      </c>
      <c r="Z145" s="110">
        <v>21</v>
      </c>
      <c r="AA145" s="34">
        <f t="shared" ref="AA145:AA208" si="63">Z145-$E$9</f>
        <v>8.36</v>
      </c>
      <c r="AB145" s="33">
        <f t="shared" ref="AB145:AB208" si="64">AA145-Z145</f>
        <v>-12.64</v>
      </c>
      <c r="AC145" s="32">
        <v>136.6416472912592</v>
      </c>
      <c r="AD145" s="15">
        <f t="shared" ref="AD145:AD208" si="65">-U145/$AC145</f>
        <v>-3.0399976777439327E-2</v>
      </c>
      <c r="AE145" s="15">
        <f t="shared" ref="AE145:AE208" si="66">-V145/$AC145</f>
        <v>0.1036180098086108</v>
      </c>
      <c r="AF145" s="15">
        <f t="shared" ref="AF145:AF208" si="67">-W145/$AC145</f>
        <v>0.22920264239338242</v>
      </c>
      <c r="AG145" s="15">
        <f t="shared" ref="AG145:AG208" si="68">-X145/$AC145</f>
        <v>0.35165055338698969</v>
      </c>
      <c r="AH145" s="111">
        <f t="shared" ref="AH145:AH208" si="69">-Y145/$AC145</f>
        <v>0.47144054171228</v>
      </c>
    </row>
    <row r="146" spans="1:34" ht="15.75" x14ac:dyDescent="0.25">
      <c r="A146" s="25">
        <v>422</v>
      </c>
      <c r="B146" s="26" t="s">
        <v>136</v>
      </c>
      <c r="C146" s="25">
        <v>12</v>
      </c>
      <c r="D146" s="25">
        <v>23</v>
      </c>
      <c r="E146" s="31">
        <f>'Tasapainon muutos, pl. tasaus'!D136</f>
        <v>10372</v>
      </c>
      <c r="F146" s="64">
        <v>91.745434525793769</v>
      </c>
      <c r="G146" s="32">
        <v>85.703801003319228</v>
      </c>
      <c r="H146" s="61">
        <f t="shared" si="61"/>
        <v>-6.041633522474541</v>
      </c>
      <c r="I146" s="64">
        <f t="shared" ref="I146:I209" si="70">H146*(-1)+$H$17</f>
        <v>10.19553642695989</v>
      </c>
      <c r="J146" s="32">
        <f t="shared" ref="J146:J209" si="71">IF($H146&lt;-15,-$H146-15,IF($H146&gt;15,15-$H146,0))-$J$17</f>
        <v>0.84146445070957954</v>
      </c>
      <c r="K146" s="32">
        <f t="shared" ref="K146:K209" si="72">IF($H146&lt;-30,-$H146-30,IF($H146&gt;30,30-$H146,0))-$K$17</f>
        <v>-1.3186266201411698</v>
      </c>
      <c r="L146" s="32">
        <f t="shared" ref="L146:L209" si="73">IF($H146&lt;-45,-$H146-45,IF($H146&gt;45,45-$H146,0))-$L$17</f>
        <v>-3.0501108856811734</v>
      </c>
      <c r="M146" s="32">
        <f t="shared" ref="M146:M209" si="74">IF($H146&lt;-60,-$H146-60,IF($H146&gt;60,60-$H146,0))-$M$17</f>
        <v>-4.4184122194495323</v>
      </c>
      <c r="N146" s="61">
        <f t="shared" ref="N146:N209" si="75">G146+M146</f>
        <v>81.285388783869692</v>
      </c>
      <c r="O146" s="87">
        <f t="shared" si="62"/>
        <v>-10.460045741924077</v>
      </c>
      <c r="P146" s="32">
        <f>Taulukko5[[#This Row],[Tasaus 2023, €/asukas]]*Taulukko5[[#This Row],[Asukasluku 31.12.2022]]</f>
        <v>105748.10382042798</v>
      </c>
      <c r="Q146" s="32">
        <f>Taulukko5[[#This Row],[Tasaus 2024, €/asukas]]*Taulukko5[[#This Row],[Asukasluku 31.12.2022]]</f>
        <v>8727.6692827597581</v>
      </c>
      <c r="R146" s="32">
        <f>Taulukko5[[#This Row],[Tasaus 2025, €/asukas]]*Taulukko5[[#This Row],[Asukasluku 31.12.2022]]</f>
        <v>-13676.795304104213</v>
      </c>
      <c r="S146" s="32">
        <f>Taulukko5[[#This Row],[Tasaus 2026, €/asukas]]*Taulukko5[[#This Row],[Asukasluku 31.12.2022]]</f>
        <v>-31635.75010628513</v>
      </c>
      <c r="T146" s="32">
        <f>Taulukko5[[#This Row],[Tasaus 2027, €/asukas]]*Taulukko5[[#This Row],[Asukasluku 31.12.2022]]</f>
        <v>-45827.771540130547</v>
      </c>
      <c r="U146" s="64">
        <f t="shared" ref="U146:U209" si="76">$H146+I146</f>
        <v>4.1539029044853493</v>
      </c>
      <c r="V146" s="32">
        <f t="shared" ref="V146:V209" si="77">$H146+J146</f>
        <v>-5.2001690717649618</v>
      </c>
      <c r="W146" s="32">
        <f t="shared" ref="W146:W209" si="78">$H146+K146</f>
        <v>-7.3602601426157106</v>
      </c>
      <c r="X146" s="32">
        <f t="shared" ref="X146:X209" si="79">$H146+L146</f>
        <v>-9.0917444081557139</v>
      </c>
      <c r="Y146" s="99">
        <f t="shared" ref="Y146:Y209" si="80">$H146+M146</f>
        <v>-10.460045741924073</v>
      </c>
      <c r="Z146" s="110">
        <v>21</v>
      </c>
      <c r="AA146" s="34">
        <f t="shared" si="63"/>
        <v>8.36</v>
      </c>
      <c r="AB146" s="33">
        <f t="shared" si="64"/>
        <v>-12.64</v>
      </c>
      <c r="AC146" s="32">
        <v>153.7812530221712</v>
      </c>
      <c r="AD146" s="15">
        <f t="shared" si="65"/>
        <v>-2.701176393644332E-2</v>
      </c>
      <c r="AE146" s="15">
        <f t="shared" si="66"/>
        <v>3.3815364158953982E-2</v>
      </c>
      <c r="AF146" s="15">
        <f t="shared" si="67"/>
        <v>4.7861881718147758E-2</v>
      </c>
      <c r="AG146" s="15">
        <f t="shared" si="68"/>
        <v>5.9121279281323873E-2</v>
      </c>
      <c r="AH146" s="111">
        <f t="shared" si="69"/>
        <v>6.8018991498372108E-2</v>
      </c>
    </row>
    <row r="147" spans="1:34" ht="15.75" x14ac:dyDescent="0.25">
      <c r="A147" s="25">
        <v>423</v>
      </c>
      <c r="B147" s="26" t="s">
        <v>137</v>
      </c>
      <c r="C147" s="25">
        <v>2</v>
      </c>
      <c r="D147" s="25">
        <v>23</v>
      </c>
      <c r="E147" s="31">
        <f>'Tasapainon muutos, pl. tasaus'!D137</f>
        <v>20497</v>
      </c>
      <c r="F147" s="64">
        <v>289.75372303956374</v>
      </c>
      <c r="G147" s="32">
        <v>242.1309745277332</v>
      </c>
      <c r="H147" s="61">
        <f t="shared" ref="H147:H210" si="81">G147-F147</f>
        <v>-47.622748511830537</v>
      </c>
      <c r="I147" s="64">
        <f t="shared" si="70"/>
        <v>51.776651416315886</v>
      </c>
      <c r="J147" s="32">
        <f t="shared" si="71"/>
        <v>33.464212962540117</v>
      </c>
      <c r="K147" s="32">
        <f t="shared" si="72"/>
        <v>16.304121891689366</v>
      </c>
      <c r="L147" s="32">
        <f t="shared" si="73"/>
        <v>-0.42736237385063669</v>
      </c>
      <c r="M147" s="32">
        <f t="shared" si="74"/>
        <v>-4.4184122194495323</v>
      </c>
      <c r="N147" s="61">
        <f t="shared" si="75"/>
        <v>237.71256230828368</v>
      </c>
      <c r="O147" s="87">
        <f t="shared" si="62"/>
        <v>-52.041160731280058</v>
      </c>
      <c r="P147" s="32">
        <f>Taulukko5[[#This Row],[Tasaus 2023, €/asukas]]*Taulukko5[[#This Row],[Asukasluku 31.12.2022]]</f>
        <v>1061266.0240802267</v>
      </c>
      <c r="Q147" s="32">
        <f>Taulukko5[[#This Row],[Tasaus 2024, €/asukas]]*Taulukko5[[#This Row],[Asukasluku 31.12.2022]]</f>
        <v>685915.97309318476</v>
      </c>
      <c r="R147" s="32">
        <f>Taulukko5[[#This Row],[Tasaus 2025, €/asukas]]*Taulukko5[[#This Row],[Asukasluku 31.12.2022]]</f>
        <v>334185.58641395695</v>
      </c>
      <c r="S147" s="32">
        <f>Taulukko5[[#This Row],[Tasaus 2026, €/asukas]]*Taulukko5[[#This Row],[Asukasluku 31.12.2022]]</f>
        <v>-8759.6465768164999</v>
      </c>
      <c r="T147" s="32">
        <f>Taulukko5[[#This Row],[Tasaus 2027, €/asukas]]*Taulukko5[[#This Row],[Asukasluku 31.12.2022]]</f>
        <v>-90564.195262057066</v>
      </c>
      <c r="U147" s="64">
        <f t="shared" si="76"/>
        <v>4.1539029044853493</v>
      </c>
      <c r="V147" s="32">
        <f t="shared" si="77"/>
        <v>-14.15853554929042</v>
      </c>
      <c r="W147" s="32">
        <f t="shared" si="78"/>
        <v>-31.31862662014117</v>
      </c>
      <c r="X147" s="32">
        <f t="shared" si="79"/>
        <v>-48.050110885681171</v>
      </c>
      <c r="Y147" s="99">
        <f t="shared" si="80"/>
        <v>-52.041160731280073</v>
      </c>
      <c r="Z147" s="110">
        <v>19.5</v>
      </c>
      <c r="AA147" s="34">
        <f t="shared" si="63"/>
        <v>6.8599999999999994</v>
      </c>
      <c r="AB147" s="33">
        <f t="shared" si="64"/>
        <v>-12.64</v>
      </c>
      <c r="AC147" s="32">
        <v>208.3810239427973</v>
      </c>
      <c r="AD147" s="15">
        <f t="shared" si="65"/>
        <v>-1.9934170712327615E-2</v>
      </c>
      <c r="AE147" s="15">
        <f t="shared" si="66"/>
        <v>6.7945416916547458E-2</v>
      </c>
      <c r="AF147" s="15">
        <f t="shared" si="67"/>
        <v>0.15029500300727217</v>
      </c>
      <c r="AG147" s="15">
        <f t="shared" si="68"/>
        <v>0.23058774727429793</v>
      </c>
      <c r="AH147" s="111">
        <f t="shared" si="69"/>
        <v>0.24974040220459756</v>
      </c>
    </row>
    <row r="148" spans="1:34" ht="15.75" x14ac:dyDescent="0.25">
      <c r="A148" s="25">
        <v>425</v>
      </c>
      <c r="B148" s="26" t="s">
        <v>138</v>
      </c>
      <c r="C148" s="25">
        <v>17</v>
      </c>
      <c r="D148" s="25">
        <v>23</v>
      </c>
      <c r="E148" s="31">
        <f>'Tasapainon muutos, pl. tasaus'!D138</f>
        <v>10258</v>
      </c>
      <c r="F148" s="64">
        <v>-24.993555507993264</v>
      </c>
      <c r="G148" s="32">
        <v>129.53981352828518</v>
      </c>
      <c r="H148" s="61">
        <f t="shared" si="81"/>
        <v>154.53336903627843</v>
      </c>
      <c r="I148" s="64">
        <f t="shared" si="70"/>
        <v>-150.37946613179309</v>
      </c>
      <c r="J148" s="32">
        <f t="shared" si="71"/>
        <v>-138.69190458556886</v>
      </c>
      <c r="K148" s="32">
        <f t="shared" si="72"/>
        <v>-125.8519956564196</v>
      </c>
      <c r="L148" s="32">
        <f t="shared" si="73"/>
        <v>-112.58347992195961</v>
      </c>
      <c r="M148" s="32">
        <f t="shared" si="74"/>
        <v>-98.951781255727965</v>
      </c>
      <c r="N148" s="61">
        <f t="shared" si="75"/>
        <v>30.588032272557214</v>
      </c>
      <c r="O148" s="87">
        <f t="shared" si="62"/>
        <v>55.581587780550478</v>
      </c>
      <c r="P148" s="32">
        <f>Taulukko5[[#This Row],[Tasaus 2023, €/asukas]]*Taulukko5[[#This Row],[Asukasluku 31.12.2022]]</f>
        <v>-1542592.5635799335</v>
      </c>
      <c r="Q148" s="32">
        <f>Taulukko5[[#This Row],[Tasaus 2024, €/asukas]]*Taulukko5[[#This Row],[Asukasluku 31.12.2022]]</f>
        <v>-1422701.5572387653</v>
      </c>
      <c r="R148" s="32">
        <f>Taulukko5[[#This Row],[Tasaus 2025, €/asukas]]*Taulukko5[[#This Row],[Asukasluku 31.12.2022]]</f>
        <v>-1290989.7714435523</v>
      </c>
      <c r="S148" s="32">
        <f>Taulukko5[[#This Row],[Tasaus 2026, €/asukas]]*Taulukko5[[#This Row],[Asukasluku 31.12.2022]]</f>
        <v>-1154881.3370394616</v>
      </c>
      <c r="T148" s="32">
        <f>Taulukko5[[#This Row],[Tasaus 2027, €/asukas]]*Taulukko5[[#This Row],[Asukasluku 31.12.2022]]</f>
        <v>-1015047.3721212575</v>
      </c>
      <c r="U148" s="64">
        <f t="shared" si="76"/>
        <v>4.1539029044853351</v>
      </c>
      <c r="V148" s="32">
        <f t="shared" si="77"/>
        <v>15.841464450709566</v>
      </c>
      <c r="W148" s="32">
        <f t="shared" si="78"/>
        <v>28.681373379858826</v>
      </c>
      <c r="X148" s="32">
        <f t="shared" si="79"/>
        <v>41.949889114318822</v>
      </c>
      <c r="Y148" s="99">
        <f t="shared" si="80"/>
        <v>55.581587780550464</v>
      </c>
      <c r="Z148" s="110">
        <v>21.5</v>
      </c>
      <c r="AA148" s="34">
        <f t="shared" si="63"/>
        <v>8.86</v>
      </c>
      <c r="AB148" s="33">
        <f t="shared" si="64"/>
        <v>-12.64</v>
      </c>
      <c r="AC148" s="32">
        <v>168.59004221548611</v>
      </c>
      <c r="AD148" s="15">
        <f t="shared" si="65"/>
        <v>-2.4639076246128204E-2</v>
      </c>
      <c r="AE148" s="15">
        <f t="shared" si="66"/>
        <v>-9.3964413571126226E-2</v>
      </c>
      <c r="AF148" s="15">
        <f t="shared" si="67"/>
        <v>-0.17012495520464524</v>
      </c>
      <c r="AG148" s="15">
        <f t="shared" si="68"/>
        <v>-0.24882779886074105</v>
      </c>
      <c r="AH148" s="111">
        <f t="shared" si="69"/>
        <v>-0.3296848796651225</v>
      </c>
    </row>
    <row r="149" spans="1:34" ht="15.75" x14ac:dyDescent="0.25">
      <c r="A149" s="25">
        <v>426</v>
      </c>
      <c r="B149" s="26" t="s">
        <v>139</v>
      </c>
      <c r="C149" s="25">
        <v>12</v>
      </c>
      <c r="D149" s="25">
        <v>23</v>
      </c>
      <c r="E149" s="31">
        <f>'Tasapainon muutos, pl. tasaus'!D139</f>
        <v>11962</v>
      </c>
      <c r="F149" s="64">
        <v>-338.63615320758078</v>
      </c>
      <c r="G149" s="32">
        <v>-234.50885382597986</v>
      </c>
      <c r="H149" s="61">
        <f t="shared" si="81"/>
        <v>104.12729938160092</v>
      </c>
      <c r="I149" s="64">
        <f t="shared" si="70"/>
        <v>-99.973396477115571</v>
      </c>
      <c r="J149" s="32">
        <f t="shared" si="71"/>
        <v>-88.28583493089134</v>
      </c>
      <c r="K149" s="32">
        <f t="shared" si="72"/>
        <v>-75.445926001742095</v>
      </c>
      <c r="L149" s="32">
        <f t="shared" si="73"/>
        <v>-62.177410267282092</v>
      </c>
      <c r="M149" s="32">
        <f t="shared" si="74"/>
        <v>-48.545711601050456</v>
      </c>
      <c r="N149" s="61">
        <f t="shared" si="75"/>
        <v>-283.0545654270303</v>
      </c>
      <c r="O149" s="87">
        <f t="shared" si="62"/>
        <v>55.581587780550478</v>
      </c>
      <c r="P149" s="32">
        <f>Taulukko5[[#This Row],[Tasaus 2023, €/asukas]]*Taulukko5[[#This Row],[Asukasluku 31.12.2022]]</f>
        <v>-1195881.7686592564</v>
      </c>
      <c r="Q149" s="32">
        <f>Taulukko5[[#This Row],[Tasaus 2024, €/asukas]]*Taulukko5[[#This Row],[Asukasluku 31.12.2022]]</f>
        <v>-1056075.1574433222</v>
      </c>
      <c r="R149" s="32">
        <f>Taulukko5[[#This Row],[Tasaus 2025, €/asukas]]*Taulukko5[[#This Row],[Asukasluku 31.12.2022]]</f>
        <v>-902484.16683283891</v>
      </c>
      <c r="S149" s="32">
        <f>Taulukko5[[#This Row],[Tasaus 2026, €/asukas]]*Taulukko5[[#This Row],[Asukasluku 31.12.2022]]</f>
        <v>-743766.18161722843</v>
      </c>
      <c r="T149" s="32">
        <f>Taulukko5[[#This Row],[Tasaus 2027, €/asukas]]*Taulukko5[[#This Row],[Asukasluku 31.12.2022]]</f>
        <v>-580703.80217176559</v>
      </c>
      <c r="U149" s="64">
        <f t="shared" si="76"/>
        <v>4.1539029044853493</v>
      </c>
      <c r="V149" s="32">
        <f t="shared" si="77"/>
        <v>15.84146445070958</v>
      </c>
      <c r="W149" s="32">
        <f t="shared" si="78"/>
        <v>28.681373379858826</v>
      </c>
      <c r="X149" s="32">
        <f t="shared" si="79"/>
        <v>41.949889114318829</v>
      </c>
      <c r="Y149" s="99">
        <f t="shared" si="80"/>
        <v>55.581587780550464</v>
      </c>
      <c r="Z149" s="110">
        <v>21.499999999999996</v>
      </c>
      <c r="AA149" s="34">
        <f t="shared" si="63"/>
        <v>8.8599999999999959</v>
      </c>
      <c r="AB149" s="33">
        <f t="shared" si="64"/>
        <v>-12.64</v>
      </c>
      <c r="AC149" s="32">
        <v>163.01046211667011</v>
      </c>
      <c r="AD149" s="15">
        <f t="shared" si="65"/>
        <v>-2.5482431314821443E-2</v>
      </c>
      <c r="AE149" s="15">
        <f t="shared" si="66"/>
        <v>-9.7180660952739958E-2</v>
      </c>
      <c r="AF149" s="15">
        <f t="shared" si="67"/>
        <v>-0.17594805270431629</v>
      </c>
      <c r="AG149" s="15">
        <f t="shared" si="68"/>
        <v>-0.25734476529668621</v>
      </c>
      <c r="AH149" s="111">
        <f t="shared" si="69"/>
        <v>-0.34096945103296206</v>
      </c>
    </row>
    <row r="150" spans="1:34" ht="15.75" x14ac:dyDescent="0.25">
      <c r="A150" s="25">
        <v>430</v>
      </c>
      <c r="B150" s="26" t="s">
        <v>140</v>
      </c>
      <c r="C150" s="25">
        <v>2</v>
      </c>
      <c r="D150" s="25">
        <v>23</v>
      </c>
      <c r="E150" s="31">
        <f>'Tasapainon muutos, pl. tasaus'!D140</f>
        <v>15392</v>
      </c>
      <c r="F150" s="64">
        <v>52.142870632141609</v>
      </c>
      <c r="G150" s="32">
        <v>5.9868788275913198</v>
      </c>
      <c r="H150" s="61">
        <f t="shared" si="81"/>
        <v>-46.15599180455029</v>
      </c>
      <c r="I150" s="64">
        <f t="shared" si="70"/>
        <v>50.309894709035639</v>
      </c>
      <c r="J150" s="32">
        <f t="shared" si="71"/>
        <v>31.99745625525987</v>
      </c>
      <c r="K150" s="32">
        <f t="shared" si="72"/>
        <v>14.837365184409119</v>
      </c>
      <c r="L150" s="32">
        <f t="shared" si="73"/>
        <v>-1.8941190811308837</v>
      </c>
      <c r="M150" s="32">
        <f t="shared" si="74"/>
        <v>-4.4184122194495323</v>
      </c>
      <c r="N150" s="61">
        <f t="shared" si="75"/>
        <v>1.5684666081417875</v>
      </c>
      <c r="O150" s="87">
        <f t="shared" si="62"/>
        <v>-50.574404023999818</v>
      </c>
      <c r="P150" s="32">
        <f>Taulukko5[[#This Row],[Tasaus 2023, €/asukas]]*Taulukko5[[#This Row],[Asukasluku 31.12.2022]]</f>
        <v>774369.89936147653</v>
      </c>
      <c r="Q150" s="32">
        <f>Taulukko5[[#This Row],[Tasaus 2024, €/asukas]]*Taulukko5[[#This Row],[Asukasluku 31.12.2022]]</f>
        <v>492504.84668095992</v>
      </c>
      <c r="R150" s="32">
        <f>Taulukko5[[#This Row],[Tasaus 2025, €/asukas]]*Taulukko5[[#This Row],[Asukasluku 31.12.2022]]</f>
        <v>228376.72491842517</v>
      </c>
      <c r="S150" s="32">
        <f>Taulukko5[[#This Row],[Tasaus 2026, €/asukas]]*Taulukko5[[#This Row],[Asukasluku 31.12.2022]]</f>
        <v>-29154.280896766562</v>
      </c>
      <c r="T150" s="32">
        <f>Taulukko5[[#This Row],[Tasaus 2027, €/asukas]]*Taulukko5[[#This Row],[Asukasluku 31.12.2022]]</f>
        <v>-68008.200881767203</v>
      </c>
      <c r="U150" s="64">
        <f t="shared" si="76"/>
        <v>4.1539029044853493</v>
      </c>
      <c r="V150" s="32">
        <f t="shared" si="77"/>
        <v>-14.15853554929042</v>
      </c>
      <c r="W150" s="32">
        <f t="shared" si="78"/>
        <v>-31.31862662014117</v>
      </c>
      <c r="X150" s="32">
        <f t="shared" si="79"/>
        <v>-48.050110885681171</v>
      </c>
      <c r="Y150" s="99">
        <f t="shared" si="80"/>
        <v>-50.574404023999818</v>
      </c>
      <c r="Z150" s="110">
        <v>21</v>
      </c>
      <c r="AA150" s="34">
        <f t="shared" si="63"/>
        <v>8.36</v>
      </c>
      <c r="AB150" s="33">
        <f t="shared" si="64"/>
        <v>-12.64</v>
      </c>
      <c r="AC150" s="32">
        <v>164.33763136808292</v>
      </c>
      <c r="AD150" s="15">
        <f t="shared" si="65"/>
        <v>-2.5276638527066575E-2</v>
      </c>
      <c r="AE150" s="15">
        <f t="shared" si="66"/>
        <v>8.6155163801638193E-2</v>
      </c>
      <c r="AF150" s="15">
        <f t="shared" si="67"/>
        <v>0.1905748936468106</v>
      </c>
      <c r="AG150" s="15">
        <f t="shared" si="68"/>
        <v>0.29238653670295806</v>
      </c>
      <c r="AH150" s="111">
        <f t="shared" si="69"/>
        <v>0.30774694513348205</v>
      </c>
    </row>
    <row r="151" spans="1:34" ht="15.75" x14ac:dyDescent="0.25">
      <c r="A151" s="25">
        <v>433</v>
      </c>
      <c r="B151" s="26" t="s">
        <v>141</v>
      </c>
      <c r="C151" s="25">
        <v>5</v>
      </c>
      <c r="D151" s="25">
        <v>24</v>
      </c>
      <c r="E151" s="31">
        <f>'Tasapainon muutos, pl. tasaus'!D141</f>
        <v>7749</v>
      </c>
      <c r="F151" s="64">
        <v>-56.77892925549606</v>
      </c>
      <c r="G151" s="32">
        <v>-78.29129587969679</v>
      </c>
      <c r="H151" s="61">
        <f t="shared" si="81"/>
        <v>-21.51236662420073</v>
      </c>
      <c r="I151" s="64">
        <f t="shared" si="70"/>
        <v>25.66626952868608</v>
      </c>
      <c r="J151" s="32">
        <f t="shared" si="71"/>
        <v>7.3538310749103095</v>
      </c>
      <c r="K151" s="32">
        <f t="shared" si="72"/>
        <v>-1.3186266201411698</v>
      </c>
      <c r="L151" s="32">
        <f t="shared" si="73"/>
        <v>-3.0501108856811734</v>
      </c>
      <c r="M151" s="32">
        <f t="shared" si="74"/>
        <v>-4.4184122194495323</v>
      </c>
      <c r="N151" s="61">
        <f t="shared" si="75"/>
        <v>-82.709708099146326</v>
      </c>
      <c r="O151" s="87">
        <f t="shared" si="62"/>
        <v>-25.930778843650266</v>
      </c>
      <c r="P151" s="32">
        <f>Taulukko5[[#This Row],[Tasaus 2023, €/asukas]]*Taulukko5[[#This Row],[Asukasluku 31.12.2022]]</f>
        <v>198887.92257778844</v>
      </c>
      <c r="Q151" s="32">
        <f>Taulukko5[[#This Row],[Tasaus 2024, €/asukas]]*Taulukko5[[#This Row],[Asukasluku 31.12.2022]]</f>
        <v>56984.836999479987</v>
      </c>
      <c r="R151" s="32">
        <f>Taulukko5[[#This Row],[Tasaus 2025, €/asukas]]*Taulukko5[[#This Row],[Asukasluku 31.12.2022]]</f>
        <v>-10218.037679473924</v>
      </c>
      <c r="S151" s="32">
        <f>Taulukko5[[#This Row],[Tasaus 2026, €/asukas]]*Taulukko5[[#This Row],[Asukasluku 31.12.2022]]</f>
        <v>-23635.309253143412</v>
      </c>
      <c r="T151" s="32">
        <f>Taulukko5[[#This Row],[Tasaus 2027, €/asukas]]*Taulukko5[[#This Row],[Asukasluku 31.12.2022]]</f>
        <v>-34238.276288514426</v>
      </c>
      <c r="U151" s="64">
        <f t="shared" si="76"/>
        <v>4.1539029044853493</v>
      </c>
      <c r="V151" s="32">
        <f t="shared" si="77"/>
        <v>-14.15853554929042</v>
      </c>
      <c r="W151" s="32">
        <f t="shared" si="78"/>
        <v>-22.830993244341901</v>
      </c>
      <c r="X151" s="32">
        <f t="shared" si="79"/>
        <v>-24.562477509881905</v>
      </c>
      <c r="Y151" s="99">
        <f t="shared" si="80"/>
        <v>-25.930778843650263</v>
      </c>
      <c r="Z151" s="110">
        <v>21.5</v>
      </c>
      <c r="AA151" s="34">
        <f t="shared" si="63"/>
        <v>8.86</v>
      </c>
      <c r="AB151" s="33">
        <f t="shared" si="64"/>
        <v>-12.64</v>
      </c>
      <c r="AC151" s="32">
        <v>177.33518446517454</v>
      </c>
      <c r="AD151" s="15">
        <f t="shared" si="65"/>
        <v>-2.342401998234649E-2</v>
      </c>
      <c r="AE151" s="15">
        <f t="shared" si="66"/>
        <v>7.9840532447022119E-2</v>
      </c>
      <c r="AF151" s="15">
        <f t="shared" si="67"/>
        <v>0.12874485857500828</v>
      </c>
      <c r="AG151" s="15">
        <f t="shared" si="68"/>
        <v>0.13850876566858358</v>
      </c>
      <c r="AH151" s="111">
        <f t="shared" si="69"/>
        <v>0.14622467008932796</v>
      </c>
    </row>
    <row r="152" spans="1:34" ht="15.75" x14ac:dyDescent="0.25">
      <c r="A152" s="25">
        <v>434</v>
      </c>
      <c r="B152" s="26" t="s">
        <v>142</v>
      </c>
      <c r="C152" s="25">
        <v>34</v>
      </c>
      <c r="D152" s="25">
        <v>23</v>
      </c>
      <c r="E152" s="31">
        <f>'Tasapainon muutos, pl. tasaus'!D142</f>
        <v>14568</v>
      </c>
      <c r="F152" s="64">
        <v>207.56224708725944</v>
      </c>
      <c r="G152" s="32">
        <v>113.66410077920563</v>
      </c>
      <c r="H152" s="61">
        <f t="shared" si="81"/>
        <v>-93.898146308053811</v>
      </c>
      <c r="I152" s="64">
        <f t="shared" si="70"/>
        <v>98.05204921253916</v>
      </c>
      <c r="J152" s="32">
        <f t="shared" si="71"/>
        <v>79.739610758763391</v>
      </c>
      <c r="K152" s="32">
        <f t="shared" si="72"/>
        <v>62.579519687912644</v>
      </c>
      <c r="L152" s="32">
        <f t="shared" si="73"/>
        <v>45.848035422372639</v>
      </c>
      <c r="M152" s="32">
        <f t="shared" si="74"/>
        <v>29.479734088604278</v>
      </c>
      <c r="N152" s="61">
        <f t="shared" si="75"/>
        <v>143.14383486780991</v>
      </c>
      <c r="O152" s="87">
        <f t="shared" si="62"/>
        <v>-64.418412219449522</v>
      </c>
      <c r="P152" s="32">
        <f>Taulukko5[[#This Row],[Tasaus 2023, €/asukas]]*Taulukko5[[#This Row],[Asukasluku 31.12.2022]]</f>
        <v>1428422.2529282705</v>
      </c>
      <c r="Q152" s="32">
        <f>Taulukko5[[#This Row],[Tasaus 2024, €/asukas]]*Taulukko5[[#This Row],[Asukasluku 31.12.2022]]</f>
        <v>1161646.649533665</v>
      </c>
      <c r="R152" s="32">
        <f>Taulukko5[[#This Row],[Tasaus 2025, €/asukas]]*Taulukko5[[#This Row],[Asukasluku 31.12.2022]]</f>
        <v>911658.44281351136</v>
      </c>
      <c r="S152" s="32">
        <f>Taulukko5[[#This Row],[Tasaus 2026, €/asukas]]*Taulukko5[[#This Row],[Asukasluku 31.12.2022]]</f>
        <v>667914.18003312463</v>
      </c>
      <c r="T152" s="32">
        <f>Taulukko5[[#This Row],[Tasaus 2027, €/asukas]]*Taulukko5[[#This Row],[Asukasluku 31.12.2022]]</f>
        <v>429460.76620278711</v>
      </c>
      <c r="U152" s="64">
        <f t="shared" si="76"/>
        <v>4.1539029044853493</v>
      </c>
      <c r="V152" s="32">
        <f t="shared" si="77"/>
        <v>-14.15853554929042</v>
      </c>
      <c r="W152" s="32">
        <f t="shared" si="78"/>
        <v>-31.318626620141167</v>
      </c>
      <c r="X152" s="32">
        <f t="shared" si="79"/>
        <v>-48.050110885681171</v>
      </c>
      <c r="Y152" s="99">
        <f t="shared" si="80"/>
        <v>-64.418412219449536</v>
      </c>
      <c r="Z152" s="110">
        <v>20.25</v>
      </c>
      <c r="AA152" s="34">
        <f t="shared" si="63"/>
        <v>7.6099999999999994</v>
      </c>
      <c r="AB152" s="33">
        <f t="shared" si="64"/>
        <v>-12.64</v>
      </c>
      <c r="AC152" s="32">
        <v>185.42955189130211</v>
      </c>
      <c r="AD152" s="15">
        <f t="shared" si="65"/>
        <v>-2.2401515088168615E-2</v>
      </c>
      <c r="AE152" s="15">
        <f t="shared" si="66"/>
        <v>7.6355334976973263E-2</v>
      </c>
      <c r="AF152" s="15">
        <f t="shared" si="67"/>
        <v>0.16889770967305143</v>
      </c>
      <c r="AG152" s="15">
        <f t="shared" si="68"/>
        <v>0.25912865773330407</v>
      </c>
      <c r="AH152" s="111">
        <f t="shared" si="69"/>
        <v>0.34740100249614631</v>
      </c>
    </row>
    <row r="153" spans="1:34" ht="15.75" x14ac:dyDescent="0.25">
      <c r="A153" s="25">
        <v>435</v>
      </c>
      <c r="B153" s="26" t="s">
        <v>143</v>
      </c>
      <c r="C153" s="25">
        <v>13</v>
      </c>
      <c r="D153" s="25">
        <v>26</v>
      </c>
      <c r="E153" s="31">
        <f>'Tasapainon muutos, pl. tasaus'!D143</f>
        <v>692</v>
      </c>
      <c r="F153" s="64">
        <v>-30.492000872743009</v>
      </c>
      <c r="G153" s="32">
        <v>-608.91166366873551</v>
      </c>
      <c r="H153" s="61">
        <f t="shared" si="81"/>
        <v>-578.41966279599251</v>
      </c>
      <c r="I153" s="64">
        <f t="shared" si="70"/>
        <v>582.57356570047784</v>
      </c>
      <c r="J153" s="32">
        <f t="shared" si="71"/>
        <v>564.26112724670213</v>
      </c>
      <c r="K153" s="32">
        <f t="shared" si="72"/>
        <v>547.10103617585139</v>
      </c>
      <c r="L153" s="32">
        <f t="shared" si="73"/>
        <v>530.36955191031132</v>
      </c>
      <c r="M153" s="32">
        <f t="shared" si="74"/>
        <v>514.00125057654293</v>
      </c>
      <c r="N153" s="61">
        <f t="shared" si="75"/>
        <v>-94.910413092192584</v>
      </c>
      <c r="O153" s="87">
        <f t="shared" si="62"/>
        <v>-64.418412219449579</v>
      </c>
      <c r="P153" s="32">
        <f>Taulukko5[[#This Row],[Tasaus 2023, €/asukas]]*Taulukko5[[#This Row],[Asukasluku 31.12.2022]]</f>
        <v>403140.90746473067</v>
      </c>
      <c r="Q153" s="32">
        <f>Taulukko5[[#This Row],[Tasaus 2024, €/asukas]]*Taulukko5[[#This Row],[Asukasluku 31.12.2022]]</f>
        <v>390468.70005471789</v>
      </c>
      <c r="R153" s="32">
        <f>Taulukko5[[#This Row],[Tasaus 2025, €/asukas]]*Taulukko5[[#This Row],[Asukasluku 31.12.2022]]</f>
        <v>378593.91703368915</v>
      </c>
      <c r="S153" s="32">
        <f>Taulukko5[[#This Row],[Tasaus 2026, €/asukas]]*Taulukko5[[#This Row],[Asukasluku 31.12.2022]]</f>
        <v>367015.72992193542</v>
      </c>
      <c r="T153" s="32">
        <f>Taulukko5[[#This Row],[Tasaus 2027, €/asukas]]*Taulukko5[[#This Row],[Asukasluku 31.12.2022]]</f>
        <v>355688.8653989677</v>
      </c>
      <c r="U153" s="64">
        <f t="shared" si="76"/>
        <v>4.1539029044853351</v>
      </c>
      <c r="V153" s="32">
        <f t="shared" si="77"/>
        <v>-14.158535549290377</v>
      </c>
      <c r="W153" s="32">
        <f t="shared" si="78"/>
        <v>-31.318626620141117</v>
      </c>
      <c r="X153" s="32">
        <f t="shared" si="79"/>
        <v>-48.050110885681192</v>
      </c>
      <c r="Y153" s="99">
        <f t="shared" si="80"/>
        <v>-64.418412219449579</v>
      </c>
      <c r="Z153" s="110">
        <v>18.5</v>
      </c>
      <c r="AA153" s="34">
        <f t="shared" si="63"/>
        <v>5.8599999999999994</v>
      </c>
      <c r="AB153" s="33">
        <f t="shared" si="64"/>
        <v>-12.64</v>
      </c>
      <c r="AC153" s="32">
        <v>169.97727669076119</v>
      </c>
      <c r="AD153" s="15">
        <f t="shared" si="65"/>
        <v>-2.4437989508694798E-2</v>
      </c>
      <c r="AE153" s="15">
        <f t="shared" si="66"/>
        <v>8.3296637203153515E-2</v>
      </c>
      <c r="AF153" s="15">
        <f t="shared" si="67"/>
        <v>0.18425184371625708</v>
      </c>
      <c r="AG153" s="15">
        <f t="shared" si="68"/>
        <v>0.28268549668023285</v>
      </c>
      <c r="AH153" s="111">
        <f t="shared" si="69"/>
        <v>0.3789824938579624</v>
      </c>
    </row>
    <row r="154" spans="1:34" ht="15.75" x14ac:dyDescent="0.25">
      <c r="A154" s="25">
        <v>436</v>
      </c>
      <c r="B154" s="26" t="s">
        <v>144</v>
      </c>
      <c r="C154" s="25">
        <v>17</v>
      </c>
      <c r="D154" s="25">
        <v>25</v>
      </c>
      <c r="E154" s="31">
        <f>'Tasapainon muutos, pl. tasaus'!D144</f>
        <v>1988</v>
      </c>
      <c r="F154" s="64">
        <v>-427.43009407982657</v>
      </c>
      <c r="G154" s="32">
        <v>-312.11450562286996</v>
      </c>
      <c r="H154" s="61">
        <f t="shared" si="81"/>
        <v>115.31558845695662</v>
      </c>
      <c r="I154" s="64">
        <f t="shared" si="70"/>
        <v>-111.16168555247127</v>
      </c>
      <c r="J154" s="32">
        <f t="shared" si="71"/>
        <v>-99.474124006247038</v>
      </c>
      <c r="K154" s="32">
        <f t="shared" si="72"/>
        <v>-86.634215077097792</v>
      </c>
      <c r="L154" s="32">
        <f t="shared" si="73"/>
        <v>-73.365699342637797</v>
      </c>
      <c r="M154" s="32">
        <f t="shared" si="74"/>
        <v>-59.734000676406154</v>
      </c>
      <c r="N154" s="61">
        <f t="shared" si="75"/>
        <v>-371.8485062992761</v>
      </c>
      <c r="O154" s="87">
        <f t="shared" si="62"/>
        <v>55.581587780550478</v>
      </c>
      <c r="P154" s="32">
        <f>Taulukko5[[#This Row],[Tasaus 2023, €/asukas]]*Taulukko5[[#This Row],[Asukasluku 31.12.2022]]</f>
        <v>-220989.43087831288</v>
      </c>
      <c r="Q154" s="32">
        <f>Taulukko5[[#This Row],[Tasaus 2024, €/asukas]]*Taulukko5[[#This Row],[Asukasluku 31.12.2022]]</f>
        <v>-197754.55852441912</v>
      </c>
      <c r="R154" s="32">
        <f>Taulukko5[[#This Row],[Tasaus 2025, €/asukas]]*Taulukko5[[#This Row],[Asukasluku 31.12.2022]]</f>
        <v>-172228.81957327042</v>
      </c>
      <c r="S154" s="32">
        <f>Taulukko5[[#This Row],[Tasaus 2026, €/asukas]]*Taulukko5[[#This Row],[Asukasluku 31.12.2022]]</f>
        <v>-145851.01029316394</v>
      </c>
      <c r="T154" s="32">
        <f>Taulukko5[[#This Row],[Tasaus 2027, €/asukas]]*Taulukko5[[#This Row],[Asukasluku 31.12.2022]]</f>
        <v>-118751.19334469544</v>
      </c>
      <c r="U154" s="64">
        <f t="shared" si="76"/>
        <v>4.1539029044853493</v>
      </c>
      <c r="V154" s="32">
        <f t="shared" si="77"/>
        <v>15.84146445070958</v>
      </c>
      <c r="W154" s="32">
        <f t="shared" si="78"/>
        <v>28.681373379858826</v>
      </c>
      <c r="X154" s="32">
        <f t="shared" si="79"/>
        <v>41.949889114318822</v>
      </c>
      <c r="Y154" s="99">
        <f t="shared" si="80"/>
        <v>55.581587780550464</v>
      </c>
      <c r="Z154" s="110">
        <v>21</v>
      </c>
      <c r="AA154" s="34">
        <f t="shared" si="63"/>
        <v>8.36</v>
      </c>
      <c r="AB154" s="33">
        <f t="shared" si="64"/>
        <v>-12.64</v>
      </c>
      <c r="AC154" s="32">
        <v>148.13102187433503</v>
      </c>
      <c r="AD154" s="15">
        <f t="shared" si="65"/>
        <v>-2.8042086336306091E-2</v>
      </c>
      <c r="AE154" s="15">
        <f t="shared" si="66"/>
        <v>-0.10694224781726325</v>
      </c>
      <c r="AF154" s="15">
        <f t="shared" si="67"/>
        <v>-0.19362165343185361</v>
      </c>
      <c r="AG154" s="15">
        <f t="shared" si="68"/>
        <v>-0.28319448946964293</v>
      </c>
      <c r="AH154" s="111">
        <f t="shared" si="69"/>
        <v>-0.37521909372705442</v>
      </c>
    </row>
    <row r="155" spans="1:34" ht="15.75" x14ac:dyDescent="0.25">
      <c r="A155" s="25">
        <v>440</v>
      </c>
      <c r="B155" s="26" t="s">
        <v>145</v>
      </c>
      <c r="C155" s="25">
        <v>15</v>
      </c>
      <c r="D155" s="25">
        <v>24</v>
      </c>
      <c r="E155" s="31">
        <f>'Tasapainon muutos, pl. tasaus'!D145</f>
        <v>5732</v>
      </c>
      <c r="F155" s="64">
        <v>256.07628888226344</v>
      </c>
      <c r="G155" s="32">
        <v>473.62217474055774</v>
      </c>
      <c r="H155" s="61">
        <f t="shared" si="81"/>
        <v>217.5458858582943</v>
      </c>
      <c r="I155" s="64">
        <f t="shared" si="70"/>
        <v>-213.39198295380896</v>
      </c>
      <c r="J155" s="32">
        <f t="shared" si="71"/>
        <v>-201.70442140758473</v>
      </c>
      <c r="K155" s="32">
        <f t="shared" si="72"/>
        <v>-188.86451247843547</v>
      </c>
      <c r="L155" s="32">
        <f t="shared" si="73"/>
        <v>-175.59599674397546</v>
      </c>
      <c r="M155" s="32">
        <f t="shared" si="74"/>
        <v>-161.96429807774382</v>
      </c>
      <c r="N155" s="61">
        <f t="shared" si="75"/>
        <v>311.65787666281392</v>
      </c>
      <c r="O155" s="87">
        <f t="shared" si="62"/>
        <v>55.581587780550478</v>
      </c>
      <c r="P155" s="32">
        <f>Taulukko5[[#This Row],[Tasaus 2023, €/asukas]]*Taulukko5[[#This Row],[Asukasluku 31.12.2022]]</f>
        <v>-1223162.8462912331</v>
      </c>
      <c r="Q155" s="32">
        <f>Taulukko5[[#This Row],[Tasaus 2024, €/asukas]]*Taulukko5[[#This Row],[Asukasluku 31.12.2022]]</f>
        <v>-1156169.7435082756</v>
      </c>
      <c r="R155" s="32">
        <f>Taulukko5[[#This Row],[Tasaus 2025, €/asukas]]*Taulukko5[[#This Row],[Asukasluku 31.12.2022]]</f>
        <v>-1082571.3855263921</v>
      </c>
      <c r="S155" s="32">
        <f>Taulukko5[[#This Row],[Tasaus 2026, €/asukas]]*Taulukko5[[#This Row],[Asukasluku 31.12.2022]]</f>
        <v>-1006516.2533364673</v>
      </c>
      <c r="T155" s="32">
        <f>Taulukko5[[#This Row],[Tasaus 2027, €/asukas]]*Taulukko5[[#This Row],[Asukasluku 31.12.2022]]</f>
        <v>-928379.35658162762</v>
      </c>
      <c r="U155" s="64">
        <f t="shared" si="76"/>
        <v>4.1539029044853351</v>
      </c>
      <c r="V155" s="32">
        <f t="shared" si="77"/>
        <v>15.841464450709566</v>
      </c>
      <c r="W155" s="32">
        <f t="shared" si="78"/>
        <v>28.681373379858826</v>
      </c>
      <c r="X155" s="32">
        <f t="shared" si="79"/>
        <v>41.949889114318836</v>
      </c>
      <c r="Y155" s="99">
        <f t="shared" si="80"/>
        <v>55.581587780550478</v>
      </c>
      <c r="Z155" s="110">
        <v>20</v>
      </c>
      <c r="AA155" s="34">
        <f t="shared" si="63"/>
        <v>7.3599999999999994</v>
      </c>
      <c r="AB155" s="33">
        <f t="shared" si="64"/>
        <v>-12.64</v>
      </c>
      <c r="AC155" s="32">
        <v>157.56686032359161</v>
      </c>
      <c r="AD155" s="15">
        <f t="shared" si="65"/>
        <v>-2.6362795425094818E-2</v>
      </c>
      <c r="AE155" s="15">
        <f t="shared" si="66"/>
        <v>-0.10053804726562614</v>
      </c>
      <c r="AF155" s="15">
        <f t="shared" si="67"/>
        <v>-0.18202668582058765</v>
      </c>
      <c r="AG155" s="15">
        <f t="shared" si="68"/>
        <v>-0.26623548269075914</v>
      </c>
      <c r="AH155" s="111">
        <f t="shared" si="69"/>
        <v>-0.35274922446511781</v>
      </c>
    </row>
    <row r="156" spans="1:34" ht="15.75" x14ac:dyDescent="0.25">
      <c r="A156" s="25">
        <v>441</v>
      </c>
      <c r="B156" s="26" t="s">
        <v>146</v>
      </c>
      <c r="C156" s="25">
        <v>9</v>
      </c>
      <c r="D156" s="25">
        <v>25</v>
      </c>
      <c r="E156" s="31">
        <f>'Tasapainon muutos, pl. tasaus'!D146</f>
        <v>4421</v>
      </c>
      <c r="F156" s="64">
        <v>-463.30948457195831</v>
      </c>
      <c r="G156" s="32">
        <v>-401.33007764829682</v>
      </c>
      <c r="H156" s="61">
        <f t="shared" si="81"/>
        <v>61.979406923661486</v>
      </c>
      <c r="I156" s="64">
        <f t="shared" si="70"/>
        <v>-57.825504019176137</v>
      </c>
      <c r="J156" s="32">
        <f t="shared" si="71"/>
        <v>-46.137942472951906</v>
      </c>
      <c r="K156" s="32">
        <f t="shared" si="72"/>
        <v>-33.298033543802653</v>
      </c>
      <c r="L156" s="32">
        <f t="shared" si="73"/>
        <v>-20.029517809342661</v>
      </c>
      <c r="M156" s="32">
        <f t="shared" si="74"/>
        <v>-6.3978191431110183</v>
      </c>
      <c r="N156" s="61">
        <f t="shared" si="75"/>
        <v>-407.72789679140783</v>
      </c>
      <c r="O156" s="87">
        <f t="shared" si="62"/>
        <v>55.581587780550478</v>
      </c>
      <c r="P156" s="32">
        <f>Taulukko5[[#This Row],[Tasaus 2023, €/asukas]]*Taulukko5[[#This Row],[Asukasluku 31.12.2022]]</f>
        <v>-255646.5532687777</v>
      </c>
      <c r="Q156" s="32">
        <f>Taulukko5[[#This Row],[Tasaus 2024, €/asukas]]*Taulukko5[[#This Row],[Asukasluku 31.12.2022]]</f>
        <v>-203975.84367292037</v>
      </c>
      <c r="R156" s="32">
        <f>Taulukko5[[#This Row],[Tasaus 2025, €/asukas]]*Taulukko5[[#This Row],[Asukasluku 31.12.2022]]</f>
        <v>-147210.60629715153</v>
      </c>
      <c r="S156" s="32">
        <f>Taulukko5[[#This Row],[Tasaus 2026, €/asukas]]*Taulukko5[[#This Row],[Asukasluku 31.12.2022]]</f>
        <v>-88550.498235103907</v>
      </c>
      <c r="T156" s="32">
        <f>Taulukko5[[#This Row],[Tasaus 2027, €/asukas]]*Taulukko5[[#This Row],[Asukasluku 31.12.2022]]</f>
        <v>-28284.758431693812</v>
      </c>
      <c r="U156" s="64">
        <f t="shared" si="76"/>
        <v>4.1539029044853493</v>
      </c>
      <c r="V156" s="32">
        <f t="shared" si="77"/>
        <v>15.84146445070958</v>
      </c>
      <c r="W156" s="32">
        <f t="shared" si="78"/>
        <v>28.681373379858833</v>
      </c>
      <c r="X156" s="32">
        <f t="shared" si="79"/>
        <v>41.949889114318822</v>
      </c>
      <c r="Y156" s="99">
        <f t="shared" si="80"/>
        <v>55.581587780550464</v>
      </c>
      <c r="Z156" s="110">
        <v>21</v>
      </c>
      <c r="AA156" s="34">
        <f t="shared" si="63"/>
        <v>8.36</v>
      </c>
      <c r="AB156" s="33">
        <f t="shared" si="64"/>
        <v>-12.64</v>
      </c>
      <c r="AC156" s="32">
        <v>161.37689432273291</v>
      </c>
      <c r="AD156" s="15">
        <f t="shared" si="65"/>
        <v>-2.574038199160086E-2</v>
      </c>
      <c r="AE156" s="15">
        <f t="shared" si="66"/>
        <v>-9.8164390368231408E-2</v>
      </c>
      <c r="AF156" s="15">
        <f t="shared" si="67"/>
        <v>-0.17772911977410966</v>
      </c>
      <c r="AG156" s="15">
        <f t="shared" si="68"/>
        <v>-0.2599497858127352</v>
      </c>
      <c r="AH156" s="111">
        <f t="shared" si="69"/>
        <v>-0.34442097807009769</v>
      </c>
    </row>
    <row r="157" spans="1:34" ht="15.75" x14ac:dyDescent="0.25">
      <c r="A157" s="25">
        <v>444</v>
      </c>
      <c r="B157" s="26" t="s">
        <v>147</v>
      </c>
      <c r="C157" s="25">
        <v>33</v>
      </c>
      <c r="D157" s="25">
        <v>21</v>
      </c>
      <c r="E157" s="31">
        <f>'Tasapainon muutos, pl. tasaus'!D147</f>
        <v>45811</v>
      </c>
      <c r="F157" s="64">
        <v>224.57616938069179</v>
      </c>
      <c r="G157" s="32">
        <v>129.1947075889594</v>
      </c>
      <c r="H157" s="61">
        <f t="shared" si="81"/>
        <v>-95.381461791732391</v>
      </c>
      <c r="I157" s="64">
        <f t="shared" si="70"/>
        <v>99.535364696217741</v>
      </c>
      <c r="J157" s="32">
        <f t="shared" si="71"/>
        <v>81.222926242441972</v>
      </c>
      <c r="K157" s="32">
        <f t="shared" si="72"/>
        <v>64.062835171591217</v>
      </c>
      <c r="L157" s="32">
        <f t="shared" si="73"/>
        <v>47.33135090605122</v>
      </c>
      <c r="M157" s="32">
        <f t="shared" si="74"/>
        <v>30.963049572282859</v>
      </c>
      <c r="N157" s="61">
        <f t="shared" si="75"/>
        <v>160.15775716124227</v>
      </c>
      <c r="O157" s="87">
        <f t="shared" si="62"/>
        <v>-64.418412219449522</v>
      </c>
      <c r="P157" s="32">
        <f>Taulukko5[[#This Row],[Tasaus 2023, €/asukas]]*Taulukko5[[#This Row],[Asukasluku 31.12.2022]]</f>
        <v>4559814.5920984307</v>
      </c>
      <c r="Q157" s="32">
        <f>Taulukko5[[#This Row],[Tasaus 2024, €/asukas]]*Taulukko5[[#This Row],[Asukasluku 31.12.2022]]</f>
        <v>3720903.4740925091</v>
      </c>
      <c r="R157" s="32">
        <f>Taulukko5[[#This Row],[Tasaus 2025, €/asukas]]*Taulukko5[[#This Row],[Asukasluku 31.12.2022]]</f>
        <v>2934782.5420457651</v>
      </c>
      <c r="S157" s="32">
        <f>Taulukko5[[#This Row],[Tasaus 2026, €/asukas]]*Taulukko5[[#This Row],[Asukasluku 31.12.2022]]</f>
        <v>2168296.5163571127</v>
      </c>
      <c r="T157" s="32">
        <f>Taulukko5[[#This Row],[Tasaus 2027, €/asukas]]*Taulukko5[[#This Row],[Asukasluku 31.12.2022]]</f>
        <v>1418448.2639558502</v>
      </c>
      <c r="U157" s="64">
        <f t="shared" si="76"/>
        <v>4.1539029044853493</v>
      </c>
      <c r="V157" s="32">
        <f t="shared" si="77"/>
        <v>-14.15853554929042</v>
      </c>
      <c r="W157" s="32">
        <f t="shared" si="78"/>
        <v>-31.318626620141174</v>
      </c>
      <c r="X157" s="32">
        <f t="shared" si="79"/>
        <v>-48.050110885681171</v>
      </c>
      <c r="Y157" s="99">
        <f t="shared" si="80"/>
        <v>-64.418412219449536</v>
      </c>
      <c r="Z157" s="110">
        <v>20.5</v>
      </c>
      <c r="AA157" s="34">
        <f t="shared" si="63"/>
        <v>7.8599999999999994</v>
      </c>
      <c r="AB157" s="33">
        <f t="shared" si="64"/>
        <v>-12.64</v>
      </c>
      <c r="AC157" s="32">
        <v>202.68924367645178</v>
      </c>
      <c r="AD157" s="15">
        <f t="shared" si="65"/>
        <v>-2.0493948416503687E-2</v>
      </c>
      <c r="AE157" s="15">
        <f t="shared" si="66"/>
        <v>6.9853413493867325E-2</v>
      </c>
      <c r="AF157" s="15">
        <f t="shared" si="67"/>
        <v>0.15451548415728653</v>
      </c>
      <c r="AG157" s="15">
        <f t="shared" si="68"/>
        <v>0.23706295417620912</v>
      </c>
      <c r="AH157" s="111">
        <f t="shared" si="69"/>
        <v>0.31781860275861101</v>
      </c>
    </row>
    <row r="158" spans="1:34" ht="15.75" x14ac:dyDescent="0.25">
      <c r="A158" s="25">
        <v>445</v>
      </c>
      <c r="B158" s="26" t="s">
        <v>148</v>
      </c>
      <c r="C158" s="25">
        <v>2</v>
      </c>
      <c r="D158" s="25">
        <v>23</v>
      </c>
      <c r="E158" s="31">
        <f>'Tasapainon muutos, pl. tasaus'!D148</f>
        <v>14991</v>
      </c>
      <c r="F158" s="64">
        <v>-9.6857984812021822</v>
      </c>
      <c r="G158" s="32">
        <v>57.609353243637678</v>
      </c>
      <c r="H158" s="61">
        <f t="shared" si="81"/>
        <v>67.295151724839855</v>
      </c>
      <c r="I158" s="64">
        <f t="shared" si="70"/>
        <v>-63.141248820354505</v>
      </c>
      <c r="J158" s="32">
        <f t="shared" si="71"/>
        <v>-51.453687274130274</v>
      </c>
      <c r="K158" s="32">
        <f t="shared" si="72"/>
        <v>-38.613778344981021</v>
      </c>
      <c r="L158" s="32">
        <f t="shared" si="73"/>
        <v>-25.345262610521029</v>
      </c>
      <c r="M158" s="32">
        <f t="shared" si="74"/>
        <v>-11.713563944289387</v>
      </c>
      <c r="N158" s="61">
        <f t="shared" si="75"/>
        <v>45.895789299348294</v>
      </c>
      <c r="O158" s="87">
        <f t="shared" si="62"/>
        <v>55.581587780550478</v>
      </c>
      <c r="P158" s="32">
        <f>Taulukko5[[#This Row],[Tasaus 2023, €/asukas]]*Taulukko5[[#This Row],[Asukasluku 31.12.2022]]</f>
        <v>-946550.46106593439</v>
      </c>
      <c r="Q158" s="32">
        <f>Taulukko5[[#This Row],[Tasaus 2024, €/asukas]]*Taulukko5[[#This Row],[Asukasluku 31.12.2022]]</f>
        <v>-771342.22592648689</v>
      </c>
      <c r="R158" s="32">
        <f>Taulukko5[[#This Row],[Tasaus 2025, €/asukas]]*Taulukko5[[#This Row],[Asukasluku 31.12.2022]]</f>
        <v>-578859.15116961044</v>
      </c>
      <c r="S158" s="32">
        <f>Taulukko5[[#This Row],[Tasaus 2026, €/asukas]]*Taulukko5[[#This Row],[Asukasluku 31.12.2022]]</f>
        <v>-379950.83179432072</v>
      </c>
      <c r="T158" s="32">
        <f>Taulukko5[[#This Row],[Tasaus 2027, €/asukas]]*Taulukko5[[#This Row],[Asukasluku 31.12.2022]]</f>
        <v>-175598.03708884219</v>
      </c>
      <c r="U158" s="64">
        <f t="shared" si="76"/>
        <v>4.1539029044853493</v>
      </c>
      <c r="V158" s="32">
        <f t="shared" si="77"/>
        <v>15.84146445070958</v>
      </c>
      <c r="W158" s="32">
        <f t="shared" si="78"/>
        <v>28.681373379858833</v>
      </c>
      <c r="X158" s="32">
        <f t="shared" si="79"/>
        <v>41.949889114318822</v>
      </c>
      <c r="Y158" s="99">
        <f t="shared" si="80"/>
        <v>55.581587780550464</v>
      </c>
      <c r="Z158" s="110">
        <v>20.5</v>
      </c>
      <c r="AA158" s="34">
        <f t="shared" si="63"/>
        <v>7.8599999999999994</v>
      </c>
      <c r="AB158" s="33">
        <f t="shared" si="64"/>
        <v>-12.64</v>
      </c>
      <c r="AC158" s="32">
        <v>208.77900022198565</v>
      </c>
      <c r="AD158" s="15">
        <f t="shared" si="65"/>
        <v>-1.989617202912498E-2</v>
      </c>
      <c r="AE158" s="15">
        <f t="shared" si="66"/>
        <v>-7.5876713816361019E-2</v>
      </c>
      <c r="AF158" s="15">
        <f t="shared" si="67"/>
        <v>-0.13737671580649</v>
      </c>
      <c r="AG158" s="15">
        <f t="shared" si="68"/>
        <v>-0.20092963885120307</v>
      </c>
      <c r="AH158" s="111">
        <f t="shared" si="69"/>
        <v>-0.26622211870663703</v>
      </c>
    </row>
    <row r="159" spans="1:34" ht="15.75" x14ac:dyDescent="0.25">
      <c r="A159" s="25">
        <v>475</v>
      </c>
      <c r="B159" s="26" t="s">
        <v>149</v>
      </c>
      <c r="C159" s="25">
        <v>15</v>
      </c>
      <c r="D159" s="25">
        <v>24</v>
      </c>
      <c r="E159" s="31">
        <f>'Tasapainon muutos, pl. tasaus'!D149</f>
        <v>5479</v>
      </c>
      <c r="F159" s="64">
        <v>17.901310725912364</v>
      </c>
      <c r="G159" s="32">
        <v>208.51749339762435</v>
      </c>
      <c r="H159" s="61">
        <f t="shared" si="81"/>
        <v>190.61618267171198</v>
      </c>
      <c r="I159" s="64">
        <f t="shared" si="70"/>
        <v>-186.46227976722662</v>
      </c>
      <c r="J159" s="32">
        <f t="shared" si="71"/>
        <v>-174.77471822100242</v>
      </c>
      <c r="K159" s="32">
        <f t="shared" si="72"/>
        <v>-161.93480929185316</v>
      </c>
      <c r="L159" s="32">
        <f t="shared" si="73"/>
        <v>-148.66629355739315</v>
      </c>
      <c r="M159" s="32">
        <f t="shared" si="74"/>
        <v>-135.0345948911615</v>
      </c>
      <c r="N159" s="61">
        <f t="shared" si="75"/>
        <v>73.482898506462845</v>
      </c>
      <c r="O159" s="87">
        <f t="shared" si="62"/>
        <v>55.581587780550478</v>
      </c>
      <c r="P159" s="32">
        <f>Taulukko5[[#This Row],[Tasaus 2023, €/asukas]]*Taulukko5[[#This Row],[Asukasluku 31.12.2022]]</f>
        <v>-1021626.8308446347</v>
      </c>
      <c r="Q159" s="32">
        <f>Taulukko5[[#This Row],[Tasaus 2024, €/asukas]]*Taulukko5[[#This Row],[Asukasluku 31.12.2022]]</f>
        <v>-957590.68113287224</v>
      </c>
      <c r="R159" s="32">
        <f>Taulukko5[[#This Row],[Tasaus 2025, €/asukas]]*Taulukko5[[#This Row],[Asukasluku 31.12.2022]]</f>
        <v>-887240.82011006342</v>
      </c>
      <c r="S159" s="32">
        <f>Taulukko5[[#This Row],[Tasaus 2026, €/asukas]]*Taulukko5[[#This Row],[Asukasluku 31.12.2022]]</f>
        <v>-814542.62240095704</v>
      </c>
      <c r="T159" s="32">
        <f>Taulukko5[[#This Row],[Tasaus 2027, €/asukas]]*Taulukko5[[#This Row],[Asukasluku 31.12.2022]]</f>
        <v>-739854.54540867393</v>
      </c>
      <c r="U159" s="64">
        <f t="shared" si="76"/>
        <v>4.1539029044853635</v>
      </c>
      <c r="V159" s="32">
        <f t="shared" si="77"/>
        <v>15.841464450709566</v>
      </c>
      <c r="W159" s="32">
        <f t="shared" si="78"/>
        <v>28.681373379858826</v>
      </c>
      <c r="X159" s="32">
        <f t="shared" si="79"/>
        <v>41.949889114318836</v>
      </c>
      <c r="Y159" s="99">
        <f t="shared" si="80"/>
        <v>55.581587780550478</v>
      </c>
      <c r="Z159" s="110">
        <v>21.5</v>
      </c>
      <c r="AA159" s="34">
        <f t="shared" si="63"/>
        <v>8.86</v>
      </c>
      <c r="AB159" s="33">
        <f t="shared" si="64"/>
        <v>-12.64</v>
      </c>
      <c r="AC159" s="32">
        <v>172.35407675652513</v>
      </c>
      <c r="AD159" s="15">
        <f t="shared" si="65"/>
        <v>-2.4100984337918199E-2</v>
      </c>
      <c r="AE159" s="15">
        <f t="shared" si="66"/>
        <v>-9.1912328091246179E-2</v>
      </c>
      <c r="AF159" s="15">
        <f t="shared" si="67"/>
        <v>-0.16640960236975064</v>
      </c>
      <c r="AG159" s="15">
        <f t="shared" si="68"/>
        <v>-0.24339365742754709</v>
      </c>
      <c r="AH159" s="111">
        <f t="shared" si="69"/>
        <v>-0.3224849033253066</v>
      </c>
    </row>
    <row r="160" spans="1:34" ht="15.75" x14ac:dyDescent="0.25">
      <c r="A160" s="25">
        <v>480</v>
      </c>
      <c r="B160" s="26" t="s">
        <v>150</v>
      </c>
      <c r="C160" s="25">
        <v>2</v>
      </c>
      <c r="D160" s="25">
        <v>25</v>
      </c>
      <c r="E160" s="31">
        <f>'Tasapainon muutos, pl. tasaus'!D150</f>
        <v>1978</v>
      </c>
      <c r="F160" s="64">
        <v>-157.53245002060706</v>
      </c>
      <c r="G160" s="32">
        <v>-139.59870680397296</v>
      </c>
      <c r="H160" s="61">
        <f t="shared" si="81"/>
        <v>17.933743216634099</v>
      </c>
      <c r="I160" s="64">
        <f t="shared" si="70"/>
        <v>-13.77984031214875</v>
      </c>
      <c r="J160" s="32">
        <f t="shared" si="71"/>
        <v>-2.0922787659245192</v>
      </c>
      <c r="K160" s="32">
        <f t="shared" si="72"/>
        <v>-1.3186266201411698</v>
      </c>
      <c r="L160" s="32">
        <f t="shared" si="73"/>
        <v>-3.0501108856811734</v>
      </c>
      <c r="M160" s="32">
        <f t="shared" si="74"/>
        <v>-4.4184122194495323</v>
      </c>
      <c r="N160" s="61">
        <f t="shared" si="75"/>
        <v>-144.01711902342248</v>
      </c>
      <c r="O160" s="87">
        <f t="shared" si="62"/>
        <v>13.515330997184577</v>
      </c>
      <c r="P160" s="32">
        <f>Taulukko5[[#This Row],[Tasaus 2023, €/asukas]]*Taulukko5[[#This Row],[Asukasluku 31.12.2022]]</f>
        <v>-27256.524137430228</v>
      </c>
      <c r="Q160" s="32">
        <f>Taulukko5[[#This Row],[Tasaus 2024, €/asukas]]*Taulukko5[[#This Row],[Asukasluku 31.12.2022]]</f>
        <v>-4138.527398998699</v>
      </c>
      <c r="R160" s="32">
        <f>Taulukko5[[#This Row],[Tasaus 2025, €/asukas]]*Taulukko5[[#This Row],[Asukasluku 31.12.2022]]</f>
        <v>-2608.2434546392337</v>
      </c>
      <c r="S160" s="32">
        <f>Taulukko5[[#This Row],[Tasaus 2026, €/asukas]]*Taulukko5[[#This Row],[Asukasluku 31.12.2022]]</f>
        <v>-6033.1193318773612</v>
      </c>
      <c r="T160" s="32">
        <f>Taulukko5[[#This Row],[Tasaus 2027, €/asukas]]*Taulukko5[[#This Row],[Asukasluku 31.12.2022]]</f>
        <v>-8739.6193700711756</v>
      </c>
      <c r="U160" s="64">
        <f t="shared" si="76"/>
        <v>4.1539029044853493</v>
      </c>
      <c r="V160" s="32">
        <f t="shared" si="77"/>
        <v>15.84146445070958</v>
      </c>
      <c r="W160" s="32">
        <f t="shared" si="78"/>
        <v>16.615116596492928</v>
      </c>
      <c r="X160" s="32">
        <f t="shared" si="79"/>
        <v>14.883632330952926</v>
      </c>
      <c r="Y160" s="99">
        <f t="shared" si="80"/>
        <v>13.515330997184567</v>
      </c>
      <c r="Z160" s="110">
        <v>20.75</v>
      </c>
      <c r="AA160" s="34">
        <f t="shared" si="63"/>
        <v>8.11</v>
      </c>
      <c r="AB160" s="33">
        <f t="shared" si="64"/>
        <v>-12.64</v>
      </c>
      <c r="AC160" s="32">
        <v>159.98995381331358</v>
      </c>
      <c r="AD160" s="15">
        <f t="shared" si="65"/>
        <v>-2.5963523368050887E-2</v>
      </c>
      <c r="AE160" s="15">
        <f t="shared" si="66"/>
        <v>-9.9015369860000119E-2</v>
      </c>
      <c r="AF160" s="15">
        <f t="shared" si="67"/>
        <v>-0.10385099939387757</v>
      </c>
      <c r="AG160" s="15">
        <f t="shared" si="68"/>
        <v>-9.3028543206657169E-2</v>
      </c>
      <c r="AH160" s="111">
        <f t="shared" si="69"/>
        <v>-8.4476122875534493E-2</v>
      </c>
    </row>
    <row r="161" spans="1:34" ht="15.75" x14ac:dyDescent="0.25">
      <c r="A161" s="25">
        <v>481</v>
      </c>
      <c r="B161" s="26" t="s">
        <v>151</v>
      </c>
      <c r="C161" s="25">
        <v>2</v>
      </c>
      <c r="D161" s="25">
        <v>24</v>
      </c>
      <c r="E161" s="31">
        <f>'Tasapainon muutos, pl. tasaus'!D151</f>
        <v>9642</v>
      </c>
      <c r="F161" s="64">
        <v>106.55213390626331</v>
      </c>
      <c r="G161" s="32">
        <v>90.264683063979433</v>
      </c>
      <c r="H161" s="61">
        <f t="shared" si="81"/>
        <v>-16.287450842283874</v>
      </c>
      <c r="I161" s="64">
        <f t="shared" si="70"/>
        <v>20.441353746769224</v>
      </c>
      <c r="J161" s="32">
        <f t="shared" si="71"/>
        <v>2.1289152929934541</v>
      </c>
      <c r="K161" s="32">
        <f t="shared" si="72"/>
        <v>-1.3186266201411698</v>
      </c>
      <c r="L161" s="32">
        <f t="shared" si="73"/>
        <v>-3.0501108856811734</v>
      </c>
      <c r="M161" s="32">
        <f t="shared" si="74"/>
        <v>-4.4184122194495323</v>
      </c>
      <c r="N161" s="61">
        <f t="shared" si="75"/>
        <v>85.846270844529897</v>
      </c>
      <c r="O161" s="87">
        <f t="shared" si="62"/>
        <v>-20.70586306173341</v>
      </c>
      <c r="P161" s="32">
        <f>Taulukko5[[#This Row],[Tasaus 2023, €/asukas]]*Taulukko5[[#This Row],[Asukasluku 31.12.2022]]</f>
        <v>197095.53282634885</v>
      </c>
      <c r="Q161" s="32">
        <f>Taulukko5[[#This Row],[Tasaus 2024, €/asukas]]*Taulukko5[[#This Row],[Asukasluku 31.12.2022]]</f>
        <v>20527.001255042884</v>
      </c>
      <c r="R161" s="32">
        <f>Taulukko5[[#This Row],[Tasaus 2025, €/asukas]]*Taulukko5[[#This Row],[Asukasluku 31.12.2022]]</f>
        <v>-12714.19787140116</v>
      </c>
      <c r="S161" s="32">
        <f>Taulukko5[[#This Row],[Tasaus 2026, €/asukas]]*Taulukko5[[#This Row],[Asukasluku 31.12.2022]]</f>
        <v>-29409.169159737874</v>
      </c>
      <c r="T161" s="32">
        <f>Taulukko5[[#This Row],[Tasaus 2027, €/asukas]]*Taulukko5[[#This Row],[Asukasluku 31.12.2022]]</f>
        <v>-42602.330619932392</v>
      </c>
      <c r="U161" s="64">
        <f t="shared" si="76"/>
        <v>4.1539029044853493</v>
      </c>
      <c r="V161" s="32">
        <f t="shared" si="77"/>
        <v>-14.15853554929042</v>
      </c>
      <c r="W161" s="32">
        <f t="shared" si="78"/>
        <v>-17.606077462425045</v>
      </c>
      <c r="X161" s="32">
        <f t="shared" si="79"/>
        <v>-19.337561727965049</v>
      </c>
      <c r="Y161" s="99">
        <f t="shared" si="80"/>
        <v>-20.705863061733407</v>
      </c>
      <c r="Z161" s="110">
        <v>20.750000000000004</v>
      </c>
      <c r="AA161" s="34">
        <f t="shared" si="63"/>
        <v>8.110000000000003</v>
      </c>
      <c r="AB161" s="33">
        <f t="shared" si="64"/>
        <v>-12.64</v>
      </c>
      <c r="AC161" s="32">
        <v>212.02863544741416</v>
      </c>
      <c r="AD161" s="15">
        <f t="shared" si="65"/>
        <v>-1.9591235380635983E-2</v>
      </c>
      <c r="AE161" s="15">
        <f t="shared" si="66"/>
        <v>6.6776525347218577E-2</v>
      </c>
      <c r="AF161" s="15">
        <f t="shared" si="67"/>
        <v>8.3036319246565071E-2</v>
      </c>
      <c r="AG161" s="15">
        <f t="shared" si="68"/>
        <v>9.1202594815364052E-2</v>
      </c>
      <c r="AH161" s="111">
        <f t="shared" si="69"/>
        <v>9.7655974713230315E-2</v>
      </c>
    </row>
    <row r="162" spans="1:34" ht="15.75" x14ac:dyDescent="0.25">
      <c r="A162" s="25">
        <v>483</v>
      </c>
      <c r="B162" s="26" t="s">
        <v>152</v>
      </c>
      <c r="C162" s="25">
        <v>17</v>
      </c>
      <c r="D162" s="25">
        <v>26</v>
      </c>
      <c r="E162" s="31">
        <f>'Tasapainon muutos, pl. tasaus'!D152</f>
        <v>1067</v>
      </c>
      <c r="F162" s="64">
        <v>-661.28624284387877</v>
      </c>
      <c r="G162" s="32">
        <v>-385.61812805773775</v>
      </c>
      <c r="H162" s="61">
        <f t="shared" si="81"/>
        <v>275.66811478614102</v>
      </c>
      <c r="I162" s="64">
        <f t="shared" si="70"/>
        <v>-271.51421188165568</v>
      </c>
      <c r="J162" s="32">
        <f t="shared" si="71"/>
        <v>-259.82665033543145</v>
      </c>
      <c r="K162" s="32">
        <f t="shared" si="72"/>
        <v>-246.98674140628219</v>
      </c>
      <c r="L162" s="32">
        <f t="shared" si="73"/>
        <v>-233.71822567182218</v>
      </c>
      <c r="M162" s="32">
        <f t="shared" si="74"/>
        <v>-220.08652700559054</v>
      </c>
      <c r="N162" s="61">
        <f t="shared" si="75"/>
        <v>-605.70465506332835</v>
      </c>
      <c r="O162" s="87">
        <f t="shared" si="62"/>
        <v>55.581587780550421</v>
      </c>
      <c r="P162" s="32">
        <f>Taulukko5[[#This Row],[Tasaus 2023, €/asukas]]*Taulukko5[[#This Row],[Asukasluku 31.12.2022]]</f>
        <v>-289705.6640777266</v>
      </c>
      <c r="Q162" s="32">
        <f>Taulukko5[[#This Row],[Tasaus 2024, €/asukas]]*Taulukko5[[#This Row],[Asukasluku 31.12.2022]]</f>
        <v>-277235.03590790537</v>
      </c>
      <c r="R162" s="32">
        <f>Taulukko5[[#This Row],[Tasaus 2025, €/asukas]]*Taulukko5[[#This Row],[Asukasluku 31.12.2022]]</f>
        <v>-263534.85308050312</v>
      </c>
      <c r="S162" s="32">
        <f>Taulukko5[[#This Row],[Tasaus 2026, €/asukas]]*Taulukko5[[#This Row],[Asukasluku 31.12.2022]]</f>
        <v>-249377.34679183428</v>
      </c>
      <c r="T162" s="32">
        <f>Taulukko5[[#This Row],[Tasaus 2027, €/asukas]]*Taulukko5[[#This Row],[Asukasluku 31.12.2022]]</f>
        <v>-234832.32431496511</v>
      </c>
      <c r="U162" s="64">
        <f t="shared" si="76"/>
        <v>4.1539029044853351</v>
      </c>
      <c r="V162" s="32">
        <f t="shared" si="77"/>
        <v>15.841464450709566</v>
      </c>
      <c r="W162" s="32">
        <f t="shared" si="78"/>
        <v>28.681373379858826</v>
      </c>
      <c r="X162" s="32">
        <f t="shared" si="79"/>
        <v>41.949889114318836</v>
      </c>
      <c r="Y162" s="99">
        <f t="shared" si="80"/>
        <v>55.581587780550478</v>
      </c>
      <c r="Z162" s="110">
        <v>22.5</v>
      </c>
      <c r="AA162" s="34">
        <f t="shared" si="63"/>
        <v>9.86</v>
      </c>
      <c r="AB162" s="33">
        <f t="shared" si="64"/>
        <v>-12.64</v>
      </c>
      <c r="AC162" s="32">
        <v>113.07874243168371</v>
      </c>
      <c r="AD162" s="15">
        <f t="shared" si="65"/>
        <v>-3.6734604711357727E-2</v>
      </c>
      <c r="AE162" s="15">
        <f t="shared" si="66"/>
        <v>-0.14009232955769874</v>
      </c>
      <c r="AF162" s="15">
        <f t="shared" si="67"/>
        <v>-0.25364071763697427</v>
      </c>
      <c r="AG162" s="15">
        <f t="shared" si="68"/>
        <v>-0.37097944505053881</v>
      </c>
      <c r="AH162" s="111">
        <f t="shared" si="69"/>
        <v>-0.49152994263382421</v>
      </c>
    </row>
    <row r="163" spans="1:34" ht="15.75" x14ac:dyDescent="0.25">
      <c r="A163" s="25">
        <v>484</v>
      </c>
      <c r="B163" s="26" t="s">
        <v>153</v>
      </c>
      <c r="C163" s="25">
        <v>4</v>
      </c>
      <c r="D163" s="25">
        <v>25</v>
      </c>
      <c r="E163" s="31">
        <f>'Tasapainon muutos, pl. tasaus'!D153</f>
        <v>2967</v>
      </c>
      <c r="F163" s="64">
        <v>-529.16784460541771</v>
      </c>
      <c r="G163" s="32">
        <v>-564.78353598717297</v>
      </c>
      <c r="H163" s="61">
        <f t="shared" si="81"/>
        <v>-35.615691381755255</v>
      </c>
      <c r="I163" s="64">
        <f t="shared" si="70"/>
        <v>39.769594286240604</v>
      </c>
      <c r="J163" s="32">
        <f t="shared" si="71"/>
        <v>21.457155832464835</v>
      </c>
      <c r="K163" s="32">
        <f t="shared" si="72"/>
        <v>4.2970647616140853</v>
      </c>
      <c r="L163" s="32">
        <f t="shared" si="73"/>
        <v>-3.0501108856811734</v>
      </c>
      <c r="M163" s="32">
        <f t="shared" si="74"/>
        <v>-4.4184122194495323</v>
      </c>
      <c r="N163" s="61">
        <f t="shared" si="75"/>
        <v>-569.20194820662255</v>
      </c>
      <c r="O163" s="87">
        <f t="shared" si="62"/>
        <v>-40.034103601204833</v>
      </c>
      <c r="P163" s="32">
        <f>Taulukko5[[#This Row],[Tasaus 2023, €/asukas]]*Taulukko5[[#This Row],[Asukasluku 31.12.2022]]</f>
        <v>117996.38624727588</v>
      </c>
      <c r="Q163" s="32">
        <f>Taulukko5[[#This Row],[Tasaus 2024, €/asukas]]*Taulukko5[[#This Row],[Asukasluku 31.12.2022]]</f>
        <v>63663.381354923164</v>
      </c>
      <c r="R163" s="32">
        <f>Taulukko5[[#This Row],[Tasaus 2025, €/asukas]]*Taulukko5[[#This Row],[Asukasluku 31.12.2022]]</f>
        <v>12749.391147708991</v>
      </c>
      <c r="S163" s="32">
        <f>Taulukko5[[#This Row],[Tasaus 2026, €/asukas]]*Taulukko5[[#This Row],[Asukasluku 31.12.2022]]</f>
        <v>-9049.6789978160414</v>
      </c>
      <c r="T163" s="32">
        <f>Taulukko5[[#This Row],[Tasaus 2027, €/asukas]]*Taulukko5[[#This Row],[Asukasluku 31.12.2022]]</f>
        <v>-13109.429055106762</v>
      </c>
      <c r="U163" s="64">
        <f t="shared" si="76"/>
        <v>4.1539029044853493</v>
      </c>
      <c r="V163" s="32">
        <f t="shared" si="77"/>
        <v>-14.15853554929042</v>
      </c>
      <c r="W163" s="32">
        <f t="shared" si="78"/>
        <v>-31.31862662014117</v>
      </c>
      <c r="X163" s="32">
        <f t="shared" si="79"/>
        <v>-38.665802267436426</v>
      </c>
      <c r="Y163" s="99">
        <f t="shared" si="80"/>
        <v>-40.034103601204791</v>
      </c>
      <c r="Z163" s="110">
        <v>20.5</v>
      </c>
      <c r="AA163" s="34">
        <f t="shared" si="63"/>
        <v>7.8599999999999994</v>
      </c>
      <c r="AB163" s="33">
        <f t="shared" si="64"/>
        <v>-12.64</v>
      </c>
      <c r="AC163" s="32">
        <v>149.72359431225399</v>
      </c>
      <c r="AD163" s="15">
        <f t="shared" si="65"/>
        <v>-2.7743809675195439E-2</v>
      </c>
      <c r="AE163" s="15">
        <f t="shared" si="66"/>
        <v>9.4564491417179583E-2</v>
      </c>
      <c r="AF163" s="15">
        <f t="shared" si="67"/>
        <v>0.20917629425075809</v>
      </c>
      <c r="AG163" s="15">
        <f t="shared" si="68"/>
        <v>0.2582478896866281</v>
      </c>
      <c r="AH163" s="111">
        <f t="shared" si="69"/>
        <v>0.26738673877753838</v>
      </c>
    </row>
    <row r="164" spans="1:34" ht="15.75" x14ac:dyDescent="0.25">
      <c r="A164" s="25">
        <v>489</v>
      </c>
      <c r="B164" s="26" t="s">
        <v>154</v>
      </c>
      <c r="C164" s="25">
        <v>8</v>
      </c>
      <c r="D164" s="25">
        <v>26</v>
      </c>
      <c r="E164" s="31">
        <f>'Tasapainon muutos, pl. tasaus'!D154</f>
        <v>1791</v>
      </c>
      <c r="F164" s="64">
        <v>-729.84842582019735</v>
      </c>
      <c r="G164" s="32">
        <v>-927.0984443704624</v>
      </c>
      <c r="H164" s="61">
        <f t="shared" si="81"/>
        <v>-197.25001855026505</v>
      </c>
      <c r="I164" s="64">
        <f t="shared" si="70"/>
        <v>201.40392145475039</v>
      </c>
      <c r="J164" s="32">
        <f t="shared" si="71"/>
        <v>183.09148300097462</v>
      </c>
      <c r="K164" s="32">
        <f t="shared" si="72"/>
        <v>165.93139193012388</v>
      </c>
      <c r="L164" s="32">
        <f t="shared" si="73"/>
        <v>149.19990766458389</v>
      </c>
      <c r="M164" s="32">
        <f t="shared" si="74"/>
        <v>132.83160633081553</v>
      </c>
      <c r="N164" s="61">
        <f t="shared" si="75"/>
        <v>-794.26683803964693</v>
      </c>
      <c r="O164" s="87">
        <f t="shared" si="62"/>
        <v>-64.418412219449579</v>
      </c>
      <c r="P164" s="32">
        <f>Taulukko5[[#This Row],[Tasaus 2023, €/asukas]]*Taulukko5[[#This Row],[Asukasluku 31.12.2022]]</f>
        <v>360714.42332545796</v>
      </c>
      <c r="Q164" s="32">
        <f>Taulukko5[[#This Row],[Tasaus 2024, €/asukas]]*Taulukko5[[#This Row],[Asukasluku 31.12.2022]]</f>
        <v>327916.84605474555</v>
      </c>
      <c r="R164" s="32">
        <f>Taulukko5[[#This Row],[Tasaus 2025, €/asukas]]*Taulukko5[[#This Row],[Asukasluku 31.12.2022]]</f>
        <v>297183.12294685189</v>
      </c>
      <c r="S164" s="32">
        <f>Taulukko5[[#This Row],[Tasaus 2026, €/asukas]]*Taulukko5[[#This Row],[Asukasluku 31.12.2022]]</f>
        <v>267217.03462726972</v>
      </c>
      <c r="T164" s="32">
        <f>Taulukko5[[#This Row],[Tasaus 2027, €/asukas]]*Taulukko5[[#This Row],[Asukasluku 31.12.2022]]</f>
        <v>237901.40693849063</v>
      </c>
      <c r="U164" s="64">
        <f t="shared" si="76"/>
        <v>4.1539029044853351</v>
      </c>
      <c r="V164" s="32">
        <f t="shared" si="77"/>
        <v>-14.158535549290434</v>
      </c>
      <c r="W164" s="32">
        <f t="shared" si="78"/>
        <v>-31.318626620141174</v>
      </c>
      <c r="X164" s="32">
        <f t="shared" si="79"/>
        <v>-48.050110885681164</v>
      </c>
      <c r="Y164" s="99">
        <f t="shared" si="80"/>
        <v>-64.418412219449522</v>
      </c>
      <c r="Z164" s="110">
        <v>21.500000000000004</v>
      </c>
      <c r="AA164" s="34">
        <f t="shared" si="63"/>
        <v>8.860000000000003</v>
      </c>
      <c r="AB164" s="33">
        <f t="shared" si="64"/>
        <v>-12.64</v>
      </c>
      <c r="AC164" s="32">
        <v>140.80659763999077</v>
      </c>
      <c r="AD164" s="15">
        <f t="shared" si="65"/>
        <v>-2.950076895619539E-2</v>
      </c>
      <c r="AE164" s="15">
        <f t="shared" si="66"/>
        <v>0.10055306915014357</v>
      </c>
      <c r="AF164" s="15">
        <f t="shared" si="67"/>
        <v>0.22242300534961798</v>
      </c>
      <c r="AG164" s="15">
        <f t="shared" si="68"/>
        <v>0.34124900175866729</v>
      </c>
      <c r="AH164" s="111">
        <f t="shared" si="69"/>
        <v>0.45749569479799657</v>
      </c>
    </row>
    <row r="165" spans="1:34" ht="15.75" x14ac:dyDescent="0.25">
      <c r="A165" s="25">
        <v>491</v>
      </c>
      <c r="B165" s="26" t="s">
        <v>155</v>
      </c>
      <c r="C165" s="25">
        <v>10</v>
      </c>
      <c r="D165" s="25">
        <v>21</v>
      </c>
      <c r="E165" s="31">
        <f>'Tasapainon muutos, pl. tasaus'!D155</f>
        <v>51980</v>
      </c>
      <c r="F165" s="64">
        <v>105.77789392000255</v>
      </c>
      <c r="G165" s="32">
        <v>213.15250106386699</v>
      </c>
      <c r="H165" s="61">
        <f t="shared" si="81"/>
        <v>107.37460714386444</v>
      </c>
      <c r="I165" s="64">
        <f t="shared" si="70"/>
        <v>-103.22070423937909</v>
      </c>
      <c r="J165" s="32">
        <f t="shared" si="71"/>
        <v>-91.533142693154858</v>
      </c>
      <c r="K165" s="32">
        <f t="shared" si="72"/>
        <v>-78.693233764005612</v>
      </c>
      <c r="L165" s="32">
        <f t="shared" si="73"/>
        <v>-65.424718029545616</v>
      </c>
      <c r="M165" s="32">
        <f t="shared" si="74"/>
        <v>-51.793019363313974</v>
      </c>
      <c r="N165" s="61">
        <f t="shared" si="75"/>
        <v>161.35948170055303</v>
      </c>
      <c r="O165" s="87">
        <f t="shared" si="62"/>
        <v>55.581587780550478</v>
      </c>
      <c r="P165" s="32">
        <f>Taulukko5[[#This Row],[Tasaus 2023, €/asukas]]*Taulukko5[[#This Row],[Asukasluku 31.12.2022]]</f>
        <v>-5365412.2063629255</v>
      </c>
      <c r="Q165" s="32">
        <f>Taulukko5[[#This Row],[Tasaus 2024, €/asukas]]*Taulukko5[[#This Row],[Asukasluku 31.12.2022]]</f>
        <v>-4757892.7571901893</v>
      </c>
      <c r="R165" s="32">
        <f>Taulukko5[[#This Row],[Tasaus 2025, €/asukas]]*Taulukko5[[#This Row],[Asukasluku 31.12.2022]]</f>
        <v>-4090474.2910530115</v>
      </c>
      <c r="S165" s="32">
        <f>Taulukko5[[#This Row],[Tasaus 2026, €/asukas]]*Taulukko5[[#This Row],[Asukasluku 31.12.2022]]</f>
        <v>-3400776.843175781</v>
      </c>
      <c r="T165" s="32">
        <f>Taulukko5[[#This Row],[Tasaus 2027, €/asukas]]*Taulukko5[[#This Row],[Asukasluku 31.12.2022]]</f>
        <v>-2692201.1465050601</v>
      </c>
      <c r="U165" s="64">
        <f t="shared" si="76"/>
        <v>4.1539029044853493</v>
      </c>
      <c r="V165" s="32">
        <f t="shared" si="77"/>
        <v>15.84146445070958</v>
      </c>
      <c r="W165" s="32">
        <f t="shared" si="78"/>
        <v>28.681373379858826</v>
      </c>
      <c r="X165" s="32">
        <f t="shared" si="79"/>
        <v>41.949889114318822</v>
      </c>
      <c r="Y165" s="99">
        <f t="shared" si="80"/>
        <v>55.581587780550464</v>
      </c>
      <c r="Z165" s="110">
        <v>22</v>
      </c>
      <c r="AA165" s="34">
        <f t="shared" si="63"/>
        <v>9.36</v>
      </c>
      <c r="AB165" s="33">
        <f t="shared" si="64"/>
        <v>-12.64</v>
      </c>
      <c r="AC165" s="32">
        <v>180.87251273801559</v>
      </c>
      <c r="AD165" s="15">
        <f t="shared" si="65"/>
        <v>-2.2965915835437424E-2</v>
      </c>
      <c r="AE165" s="15">
        <f t="shared" si="66"/>
        <v>-8.7583592503384503E-2</v>
      </c>
      <c r="AF165" s="15">
        <f t="shared" si="67"/>
        <v>-0.15857231674224762</v>
      </c>
      <c r="AG165" s="15">
        <f t="shared" si="68"/>
        <v>-0.23193070345122618</v>
      </c>
      <c r="AH165" s="111">
        <f t="shared" si="69"/>
        <v>-0.30729703999334324</v>
      </c>
    </row>
    <row r="166" spans="1:34" ht="15.75" x14ac:dyDescent="0.25">
      <c r="A166" s="25">
        <v>494</v>
      </c>
      <c r="B166" s="26" t="s">
        <v>156</v>
      </c>
      <c r="C166" s="25">
        <v>17</v>
      </c>
      <c r="D166" s="25">
        <v>24</v>
      </c>
      <c r="E166" s="31">
        <f>'Tasapainon muutos, pl. tasaus'!D156</f>
        <v>8882</v>
      </c>
      <c r="F166" s="64">
        <v>-9.1772893264133089</v>
      </c>
      <c r="G166" s="32">
        <v>221.70993162418088</v>
      </c>
      <c r="H166" s="61">
        <f t="shared" si="81"/>
        <v>230.88722095059418</v>
      </c>
      <c r="I166" s="64">
        <f t="shared" si="70"/>
        <v>-226.73331804610882</v>
      </c>
      <c r="J166" s="32">
        <f t="shared" si="71"/>
        <v>-215.04575649988462</v>
      </c>
      <c r="K166" s="32">
        <f t="shared" si="72"/>
        <v>-202.20584757073536</v>
      </c>
      <c r="L166" s="32">
        <f t="shared" si="73"/>
        <v>-188.93733183627535</v>
      </c>
      <c r="M166" s="32">
        <f t="shared" si="74"/>
        <v>-175.30563317004371</v>
      </c>
      <c r="N166" s="61">
        <f t="shared" si="75"/>
        <v>46.404298454137177</v>
      </c>
      <c r="O166" s="87">
        <f t="shared" si="62"/>
        <v>55.581587780550485</v>
      </c>
      <c r="P166" s="32">
        <f>Taulukko5[[#This Row],[Tasaus 2023, €/asukas]]*Taulukko5[[#This Row],[Asukasluku 31.12.2022]]</f>
        <v>-2013845.3308855386</v>
      </c>
      <c r="Q166" s="32">
        <f>Taulukko5[[#This Row],[Tasaus 2024, €/asukas]]*Taulukko5[[#This Row],[Asukasluku 31.12.2022]]</f>
        <v>-1910036.4092319752</v>
      </c>
      <c r="R166" s="32">
        <f>Taulukko5[[#This Row],[Tasaus 2025, €/asukas]]*Taulukko5[[#This Row],[Asukasluku 31.12.2022]]</f>
        <v>-1795992.3381232715</v>
      </c>
      <c r="S166" s="32">
        <f>Taulukko5[[#This Row],[Tasaus 2026, €/asukas]]*Taulukko5[[#This Row],[Asukasluku 31.12.2022]]</f>
        <v>-1678141.3813697977</v>
      </c>
      <c r="T166" s="32">
        <f>Taulukko5[[#This Row],[Tasaus 2027, €/asukas]]*Taulukko5[[#This Row],[Asukasluku 31.12.2022]]</f>
        <v>-1557064.6338163281</v>
      </c>
      <c r="U166" s="64">
        <f t="shared" si="76"/>
        <v>4.1539029044853635</v>
      </c>
      <c r="V166" s="32">
        <f t="shared" si="77"/>
        <v>15.841464450709566</v>
      </c>
      <c r="W166" s="32">
        <f t="shared" si="78"/>
        <v>28.681373379858826</v>
      </c>
      <c r="X166" s="32">
        <f t="shared" si="79"/>
        <v>41.949889114318836</v>
      </c>
      <c r="Y166" s="99">
        <f t="shared" si="80"/>
        <v>55.581587780550478</v>
      </c>
      <c r="Z166" s="110">
        <v>22</v>
      </c>
      <c r="AA166" s="34">
        <f t="shared" si="63"/>
        <v>9.36</v>
      </c>
      <c r="AB166" s="33">
        <f t="shared" si="64"/>
        <v>-12.64</v>
      </c>
      <c r="AC166" s="32">
        <v>157.63765502407921</v>
      </c>
      <c r="AD166" s="15">
        <f t="shared" si="65"/>
        <v>-2.6350955955611325E-2</v>
      </c>
      <c r="AE166" s="15">
        <f t="shared" si="66"/>
        <v>-0.10049289586482225</v>
      </c>
      <c r="AF166" s="15">
        <f t="shared" si="67"/>
        <v>-0.18194493806367354</v>
      </c>
      <c r="AG166" s="15">
        <f t="shared" si="68"/>
        <v>-0.26611591696102671</v>
      </c>
      <c r="AH166" s="111">
        <f t="shared" si="69"/>
        <v>-0.35259080561722622</v>
      </c>
    </row>
    <row r="167" spans="1:34" ht="15.75" x14ac:dyDescent="0.25">
      <c r="A167" s="25">
        <v>495</v>
      </c>
      <c r="B167" s="26" t="s">
        <v>157</v>
      </c>
      <c r="C167" s="25">
        <v>13</v>
      </c>
      <c r="D167" s="25">
        <v>26</v>
      </c>
      <c r="E167" s="31">
        <f>'Tasapainon muutos, pl. tasaus'!D157</f>
        <v>1477</v>
      </c>
      <c r="F167" s="64">
        <v>-357.40809324562684</v>
      </c>
      <c r="G167" s="32">
        <v>-371.8951536991965</v>
      </c>
      <c r="H167" s="61">
        <f t="shared" si="81"/>
        <v>-14.487060453569654</v>
      </c>
      <c r="I167" s="64">
        <f t="shared" si="70"/>
        <v>18.640963358055004</v>
      </c>
      <c r="J167" s="32">
        <f t="shared" si="71"/>
        <v>0.84146445070957954</v>
      </c>
      <c r="K167" s="32">
        <f t="shared" si="72"/>
        <v>-1.3186266201411698</v>
      </c>
      <c r="L167" s="32">
        <f t="shared" si="73"/>
        <v>-3.0501108856811734</v>
      </c>
      <c r="M167" s="32">
        <f t="shared" si="74"/>
        <v>-4.4184122194495323</v>
      </c>
      <c r="N167" s="61">
        <f t="shared" si="75"/>
        <v>-376.31356591864602</v>
      </c>
      <c r="O167" s="87">
        <f t="shared" si="62"/>
        <v>-18.905472673019176</v>
      </c>
      <c r="P167" s="32">
        <f>Taulukko5[[#This Row],[Tasaus 2023, €/asukas]]*Taulukko5[[#This Row],[Asukasluku 31.12.2022]]</f>
        <v>27532.702879847242</v>
      </c>
      <c r="Q167" s="32">
        <f>Taulukko5[[#This Row],[Tasaus 2024, €/asukas]]*Taulukko5[[#This Row],[Asukasluku 31.12.2022]]</f>
        <v>1242.842993698049</v>
      </c>
      <c r="R167" s="32">
        <f>Taulukko5[[#This Row],[Tasaus 2025, €/asukas]]*Taulukko5[[#This Row],[Asukasluku 31.12.2022]]</f>
        <v>-1947.6115179485078</v>
      </c>
      <c r="S167" s="32">
        <f>Taulukko5[[#This Row],[Tasaus 2026, €/asukas]]*Taulukko5[[#This Row],[Asukasluku 31.12.2022]]</f>
        <v>-4505.013778151093</v>
      </c>
      <c r="T167" s="32">
        <f>Taulukko5[[#This Row],[Tasaus 2027, €/asukas]]*Taulukko5[[#This Row],[Asukasluku 31.12.2022]]</f>
        <v>-6525.9948481269594</v>
      </c>
      <c r="U167" s="64">
        <f t="shared" si="76"/>
        <v>4.1539029044853493</v>
      </c>
      <c r="V167" s="32">
        <f t="shared" si="77"/>
        <v>-13.645596002860074</v>
      </c>
      <c r="W167" s="32">
        <f t="shared" si="78"/>
        <v>-15.805687073710825</v>
      </c>
      <c r="X167" s="32">
        <f t="shared" si="79"/>
        <v>-17.537171339250829</v>
      </c>
      <c r="Y167" s="99">
        <f t="shared" si="80"/>
        <v>-18.905472673019187</v>
      </c>
      <c r="Z167" s="110">
        <v>22</v>
      </c>
      <c r="AA167" s="34">
        <f t="shared" si="63"/>
        <v>9.36</v>
      </c>
      <c r="AB167" s="33">
        <f t="shared" si="64"/>
        <v>-12.64</v>
      </c>
      <c r="AC167" s="32">
        <v>136.42024558402989</v>
      </c>
      <c r="AD167" s="15">
        <f t="shared" si="65"/>
        <v>-3.0449314078728123E-2</v>
      </c>
      <c r="AE167" s="15">
        <f t="shared" si="66"/>
        <v>0.10002617972458411</v>
      </c>
      <c r="AF167" s="15">
        <f t="shared" si="67"/>
        <v>0.11586027430199207</v>
      </c>
      <c r="AG167" s="15">
        <f t="shared" si="68"/>
        <v>0.12855255658111664</v>
      </c>
      <c r="AH167" s="111">
        <f t="shared" si="69"/>
        <v>0.1385826025461456</v>
      </c>
    </row>
    <row r="168" spans="1:34" ht="15.75" x14ac:dyDescent="0.25">
      <c r="A168" s="25">
        <v>498</v>
      </c>
      <c r="B168" s="26" t="s">
        <v>158</v>
      </c>
      <c r="C168" s="25">
        <v>19</v>
      </c>
      <c r="D168" s="25">
        <v>25</v>
      </c>
      <c r="E168" s="31">
        <f>'Tasapainon muutos, pl. tasaus'!D158</f>
        <v>2281</v>
      </c>
      <c r="F168" s="64">
        <v>747.04052692890355</v>
      </c>
      <c r="G168" s="32">
        <v>475.53396710373727</v>
      </c>
      <c r="H168" s="61">
        <f t="shared" si="81"/>
        <v>-271.50655982516628</v>
      </c>
      <c r="I168" s="64">
        <f t="shared" si="70"/>
        <v>275.66046272965161</v>
      </c>
      <c r="J168" s="32">
        <f t="shared" si="71"/>
        <v>257.34802427587584</v>
      </c>
      <c r="K168" s="32">
        <f t="shared" si="72"/>
        <v>240.1879332050251</v>
      </c>
      <c r="L168" s="32">
        <f t="shared" si="73"/>
        <v>223.45644893948511</v>
      </c>
      <c r="M168" s="32">
        <f t="shared" si="74"/>
        <v>207.08814760571676</v>
      </c>
      <c r="N168" s="61">
        <f t="shared" si="75"/>
        <v>682.62211470945408</v>
      </c>
      <c r="O168" s="87">
        <f t="shared" si="62"/>
        <v>-64.418412219449465</v>
      </c>
      <c r="P168" s="32">
        <f>Taulukko5[[#This Row],[Tasaus 2023, €/asukas]]*Taulukko5[[#This Row],[Asukasluku 31.12.2022]]</f>
        <v>628781.51548633538</v>
      </c>
      <c r="Q168" s="32">
        <f>Taulukko5[[#This Row],[Tasaus 2024, €/asukas]]*Taulukko5[[#This Row],[Asukasluku 31.12.2022]]</f>
        <v>587010.8433732728</v>
      </c>
      <c r="R168" s="32">
        <f>Taulukko5[[#This Row],[Tasaus 2025, €/asukas]]*Taulukko5[[#This Row],[Asukasluku 31.12.2022]]</f>
        <v>547868.67564066232</v>
      </c>
      <c r="S168" s="32">
        <f>Taulukko5[[#This Row],[Tasaus 2026, €/asukas]]*Taulukko5[[#This Row],[Asukasluku 31.12.2022]]</f>
        <v>509704.16003096552</v>
      </c>
      <c r="T168" s="32">
        <f>Taulukko5[[#This Row],[Tasaus 2027, €/asukas]]*Taulukko5[[#This Row],[Asukasluku 31.12.2022]]</f>
        <v>472368.06468863995</v>
      </c>
      <c r="U168" s="64">
        <f t="shared" si="76"/>
        <v>4.1539029044853351</v>
      </c>
      <c r="V168" s="32">
        <f t="shared" si="77"/>
        <v>-14.158535549290434</v>
      </c>
      <c r="W168" s="32">
        <f t="shared" si="78"/>
        <v>-31.318626620141174</v>
      </c>
      <c r="X168" s="32">
        <f t="shared" si="79"/>
        <v>-48.050110885681164</v>
      </c>
      <c r="Y168" s="99">
        <f t="shared" si="80"/>
        <v>-64.418412219449522</v>
      </c>
      <c r="Z168" s="110">
        <v>21.5</v>
      </c>
      <c r="AA168" s="34">
        <f t="shared" si="63"/>
        <v>8.86</v>
      </c>
      <c r="AB168" s="33">
        <f t="shared" si="64"/>
        <v>-12.64</v>
      </c>
      <c r="AC168" s="32">
        <v>174.43931900236953</v>
      </c>
      <c r="AD168" s="15">
        <f t="shared" si="65"/>
        <v>-2.3812881913560496E-2</v>
      </c>
      <c r="AE168" s="15">
        <f t="shared" si="66"/>
        <v>8.1165964360925463E-2</v>
      </c>
      <c r="AF168" s="15">
        <f t="shared" si="67"/>
        <v>0.1795388035177766</v>
      </c>
      <c r="AG168" s="15">
        <f t="shared" si="68"/>
        <v>0.27545458879616735</v>
      </c>
      <c r="AH168" s="111">
        <f t="shared" si="69"/>
        <v>0.36928837252898516</v>
      </c>
    </row>
    <row r="169" spans="1:34" ht="15.75" x14ac:dyDescent="0.25">
      <c r="A169" s="25">
        <v>499</v>
      </c>
      <c r="B169" s="26" t="s">
        <v>159</v>
      </c>
      <c r="C169" s="25">
        <v>15</v>
      </c>
      <c r="D169" s="25">
        <v>23</v>
      </c>
      <c r="E169" s="31">
        <f>'Tasapainon muutos, pl. tasaus'!D159</f>
        <v>19662</v>
      </c>
      <c r="F169" s="64">
        <v>71.560582618175573</v>
      </c>
      <c r="G169" s="32">
        <v>67.709534922481126</v>
      </c>
      <c r="H169" s="61">
        <f t="shared" si="81"/>
        <v>-3.8510476956944473</v>
      </c>
      <c r="I169" s="64">
        <f t="shared" si="70"/>
        <v>8.0049506001797965</v>
      </c>
      <c r="J169" s="32">
        <f t="shared" si="71"/>
        <v>0.84146445070957954</v>
      </c>
      <c r="K169" s="32">
        <f t="shared" si="72"/>
        <v>-1.3186266201411698</v>
      </c>
      <c r="L169" s="32">
        <f t="shared" si="73"/>
        <v>-3.0501108856811734</v>
      </c>
      <c r="M169" s="32">
        <f t="shared" si="74"/>
        <v>-4.4184122194495323</v>
      </c>
      <c r="N169" s="61">
        <f t="shared" si="75"/>
        <v>63.29112270303159</v>
      </c>
      <c r="O169" s="87">
        <f t="shared" si="62"/>
        <v>-8.2694599151439832</v>
      </c>
      <c r="P169" s="32">
        <f>Taulukko5[[#This Row],[Tasaus 2023, €/asukas]]*Taulukko5[[#This Row],[Asukasluku 31.12.2022]]</f>
        <v>157393.33870073516</v>
      </c>
      <c r="Q169" s="32">
        <f>Taulukko5[[#This Row],[Tasaus 2024, €/asukas]]*Taulukko5[[#This Row],[Asukasluku 31.12.2022]]</f>
        <v>16544.874029851751</v>
      </c>
      <c r="R169" s="32">
        <f>Taulukko5[[#This Row],[Tasaus 2025, €/asukas]]*Taulukko5[[#This Row],[Asukasluku 31.12.2022]]</f>
        <v>-25926.836605215682</v>
      </c>
      <c r="S169" s="32">
        <f>Taulukko5[[#This Row],[Tasaus 2026, €/asukas]]*Taulukko5[[#This Row],[Asukasluku 31.12.2022]]</f>
        <v>-59971.280234263228</v>
      </c>
      <c r="T169" s="32">
        <f>Taulukko5[[#This Row],[Tasaus 2027, €/asukas]]*Taulukko5[[#This Row],[Asukasluku 31.12.2022]]</f>
        <v>-86874.821058816698</v>
      </c>
      <c r="U169" s="64">
        <f t="shared" si="76"/>
        <v>4.1539029044853493</v>
      </c>
      <c r="V169" s="32">
        <f t="shared" si="77"/>
        <v>-3.0095832449848676</v>
      </c>
      <c r="W169" s="32">
        <f t="shared" si="78"/>
        <v>-5.1696743158356169</v>
      </c>
      <c r="X169" s="32">
        <f t="shared" si="79"/>
        <v>-6.9011585813756202</v>
      </c>
      <c r="Y169" s="99">
        <f t="shared" si="80"/>
        <v>-8.2694599151439796</v>
      </c>
      <c r="Z169" s="110">
        <v>20.75</v>
      </c>
      <c r="AA169" s="34">
        <f t="shared" si="63"/>
        <v>8.11</v>
      </c>
      <c r="AB169" s="33">
        <f t="shared" si="64"/>
        <v>-12.64</v>
      </c>
      <c r="AC169" s="32">
        <v>197.29920995281128</v>
      </c>
      <c r="AD169" s="15">
        <f t="shared" si="65"/>
        <v>-2.1053824318297332E-2</v>
      </c>
      <c r="AE169" s="15">
        <f t="shared" si="66"/>
        <v>1.5253904187982708E-2</v>
      </c>
      <c r="AF169" s="15">
        <f t="shared" si="67"/>
        <v>2.6202204849538249E-2</v>
      </c>
      <c r="AG169" s="15">
        <f t="shared" si="68"/>
        <v>3.4978135913601445E-2</v>
      </c>
      <c r="AH169" s="111">
        <f t="shared" si="69"/>
        <v>4.1913294620499565E-2</v>
      </c>
    </row>
    <row r="170" spans="1:34" ht="15.75" x14ac:dyDescent="0.25">
      <c r="A170" s="25">
        <v>500</v>
      </c>
      <c r="B170" s="26" t="s">
        <v>160</v>
      </c>
      <c r="C170" s="25">
        <v>13</v>
      </c>
      <c r="D170" s="25">
        <v>23</v>
      </c>
      <c r="E170" s="31">
        <f>'Tasapainon muutos, pl. tasaus'!D160</f>
        <v>10486</v>
      </c>
      <c r="F170" s="64">
        <v>135.4912730440783</v>
      </c>
      <c r="G170" s="32">
        <v>-4.8054979881049684</v>
      </c>
      <c r="H170" s="61">
        <f t="shared" si="81"/>
        <v>-140.29677103218327</v>
      </c>
      <c r="I170" s="64">
        <f t="shared" si="70"/>
        <v>144.45067393666864</v>
      </c>
      <c r="J170" s="32">
        <f t="shared" si="71"/>
        <v>126.13823548289285</v>
      </c>
      <c r="K170" s="32">
        <f t="shared" si="72"/>
        <v>108.9781444120421</v>
      </c>
      <c r="L170" s="32">
        <f t="shared" si="73"/>
        <v>92.246660146502094</v>
      </c>
      <c r="M170" s="32">
        <f t="shared" si="74"/>
        <v>75.878358812733737</v>
      </c>
      <c r="N170" s="61">
        <f t="shared" si="75"/>
        <v>71.072860824628762</v>
      </c>
      <c r="O170" s="87">
        <f t="shared" si="62"/>
        <v>-64.418412219449536</v>
      </c>
      <c r="P170" s="32">
        <f>Taulukko5[[#This Row],[Tasaus 2023, €/asukas]]*Taulukko5[[#This Row],[Asukasluku 31.12.2022]]</f>
        <v>1514709.7668999073</v>
      </c>
      <c r="Q170" s="32">
        <f>Taulukko5[[#This Row],[Tasaus 2024, €/asukas]]*Taulukko5[[#This Row],[Asukasluku 31.12.2022]]</f>
        <v>1322685.5372736144</v>
      </c>
      <c r="R170" s="32">
        <f>Taulukko5[[#This Row],[Tasaus 2025, €/asukas]]*Taulukko5[[#This Row],[Asukasluku 31.12.2022]]</f>
        <v>1142744.8223046735</v>
      </c>
      <c r="S170" s="32">
        <f>Taulukko5[[#This Row],[Tasaus 2026, €/asukas]]*Taulukko5[[#This Row],[Asukasluku 31.12.2022]]</f>
        <v>967298.478296221</v>
      </c>
      <c r="T170" s="32">
        <f>Taulukko5[[#This Row],[Tasaus 2027, €/asukas]]*Taulukko5[[#This Row],[Asukasluku 31.12.2022]]</f>
        <v>795660.47051032598</v>
      </c>
      <c r="U170" s="64">
        <f t="shared" si="76"/>
        <v>4.1539029044853635</v>
      </c>
      <c r="V170" s="32">
        <f t="shared" si="77"/>
        <v>-14.15853554929042</v>
      </c>
      <c r="W170" s="32">
        <f t="shared" si="78"/>
        <v>-31.318626620141174</v>
      </c>
      <c r="X170" s="32">
        <f t="shared" si="79"/>
        <v>-48.050110885681178</v>
      </c>
      <c r="Y170" s="99">
        <f t="shared" si="80"/>
        <v>-64.418412219449536</v>
      </c>
      <c r="Z170" s="110">
        <v>19.5</v>
      </c>
      <c r="AA170" s="34">
        <f t="shared" si="63"/>
        <v>6.8599999999999994</v>
      </c>
      <c r="AB170" s="33">
        <f t="shared" si="64"/>
        <v>-12.64</v>
      </c>
      <c r="AC170" s="32">
        <v>202.96861290186106</v>
      </c>
      <c r="AD170" s="15">
        <f t="shared" si="65"/>
        <v>-2.0465740220109056E-2</v>
      </c>
      <c r="AE170" s="15">
        <f t="shared" si="66"/>
        <v>6.9757266145068081E-2</v>
      </c>
      <c r="AF170" s="15">
        <f t="shared" si="67"/>
        <v>0.15430280658854523</v>
      </c>
      <c r="AG170" s="15">
        <f t="shared" si="68"/>
        <v>0.2367366569574689</v>
      </c>
      <c r="AH170" s="111">
        <f t="shared" si="69"/>
        <v>0.3173811521813818</v>
      </c>
    </row>
    <row r="171" spans="1:34" ht="15.75" x14ac:dyDescent="0.25">
      <c r="A171" s="25">
        <v>503</v>
      </c>
      <c r="B171" s="26" t="s">
        <v>161</v>
      </c>
      <c r="C171" s="25">
        <v>2</v>
      </c>
      <c r="D171" s="25">
        <v>24</v>
      </c>
      <c r="E171" s="31">
        <f>'Tasapainon muutos, pl. tasaus'!D161</f>
        <v>7539</v>
      </c>
      <c r="F171" s="64">
        <v>108.03781129892</v>
      </c>
      <c r="G171" s="32">
        <v>222.70128473996056</v>
      </c>
      <c r="H171" s="61">
        <f t="shared" si="81"/>
        <v>114.66347344104055</v>
      </c>
      <c r="I171" s="64">
        <f t="shared" si="70"/>
        <v>-110.5095705365552</v>
      </c>
      <c r="J171" s="32">
        <f t="shared" si="71"/>
        <v>-98.822008990330971</v>
      </c>
      <c r="K171" s="32">
        <f t="shared" si="72"/>
        <v>-85.982100061181725</v>
      </c>
      <c r="L171" s="32">
        <f t="shared" si="73"/>
        <v>-72.71358432672173</v>
      </c>
      <c r="M171" s="32">
        <f t="shared" si="74"/>
        <v>-59.081885660490087</v>
      </c>
      <c r="N171" s="61">
        <f t="shared" si="75"/>
        <v>163.61939907947047</v>
      </c>
      <c r="O171" s="87">
        <f t="shared" si="62"/>
        <v>55.581587780550464</v>
      </c>
      <c r="P171" s="32">
        <f>Taulukko5[[#This Row],[Tasaus 2023, €/asukas]]*Taulukko5[[#This Row],[Asukasluku 31.12.2022]]</f>
        <v>-833131.65227508964</v>
      </c>
      <c r="Q171" s="32">
        <f>Taulukko5[[#This Row],[Tasaus 2024, €/asukas]]*Taulukko5[[#This Row],[Asukasluku 31.12.2022]]</f>
        <v>-745019.12577810523</v>
      </c>
      <c r="R171" s="32">
        <f>Taulukko5[[#This Row],[Tasaus 2025, €/asukas]]*Taulukko5[[#This Row],[Asukasluku 31.12.2022]]</f>
        <v>-648219.05236124899</v>
      </c>
      <c r="S171" s="32">
        <f>Taulukko5[[#This Row],[Tasaus 2026, €/asukas]]*Taulukko5[[#This Row],[Asukasluku 31.12.2022]]</f>
        <v>-548187.71223915508</v>
      </c>
      <c r="T171" s="32">
        <f>Taulukko5[[#This Row],[Tasaus 2027, €/asukas]]*Taulukko5[[#This Row],[Asukasluku 31.12.2022]]</f>
        <v>-445418.33599443478</v>
      </c>
      <c r="U171" s="64">
        <f t="shared" si="76"/>
        <v>4.1539029044853493</v>
      </c>
      <c r="V171" s="32">
        <f t="shared" si="77"/>
        <v>15.84146445070958</v>
      </c>
      <c r="W171" s="32">
        <f t="shared" si="78"/>
        <v>28.681373379858826</v>
      </c>
      <c r="X171" s="32">
        <f t="shared" si="79"/>
        <v>41.949889114318822</v>
      </c>
      <c r="Y171" s="99">
        <f t="shared" si="80"/>
        <v>55.581587780550464</v>
      </c>
      <c r="Z171" s="110">
        <v>21.25</v>
      </c>
      <c r="AA171" s="34">
        <f t="shared" si="63"/>
        <v>8.61</v>
      </c>
      <c r="AB171" s="33">
        <f t="shared" si="64"/>
        <v>-12.64</v>
      </c>
      <c r="AC171" s="32">
        <v>177.57562152808771</v>
      </c>
      <c r="AD171" s="15">
        <f t="shared" si="65"/>
        <v>-2.3392303902640785E-2</v>
      </c>
      <c r="AE171" s="15">
        <f t="shared" si="66"/>
        <v>-8.920968044143314E-2</v>
      </c>
      <c r="AF171" s="15">
        <f t="shared" si="67"/>
        <v>-0.16151639021757389</v>
      </c>
      <c r="AG171" s="15">
        <f t="shared" si="68"/>
        <v>-0.23623675791377408</v>
      </c>
      <c r="AH171" s="111">
        <f t="shared" si="69"/>
        <v>-0.31300235529097636</v>
      </c>
    </row>
    <row r="172" spans="1:34" ht="15.75" x14ac:dyDescent="0.25">
      <c r="A172" s="25">
        <v>504</v>
      </c>
      <c r="B172" s="26" t="s">
        <v>162</v>
      </c>
      <c r="C172" s="25">
        <v>34</v>
      </c>
      <c r="D172" s="25">
        <v>26</v>
      </c>
      <c r="E172" s="31">
        <f>'Tasapainon muutos, pl. tasaus'!D162</f>
        <v>1764</v>
      </c>
      <c r="F172" s="64">
        <v>-715.93827662004537</v>
      </c>
      <c r="G172" s="32">
        <v>-601.15988469501065</v>
      </c>
      <c r="H172" s="61">
        <f t="shared" si="81"/>
        <v>114.77839192503473</v>
      </c>
      <c r="I172" s="64">
        <f t="shared" si="70"/>
        <v>-110.62448902054938</v>
      </c>
      <c r="J172" s="32">
        <f t="shared" si="71"/>
        <v>-98.936927474325145</v>
      </c>
      <c r="K172" s="32">
        <f t="shared" si="72"/>
        <v>-86.097018545175899</v>
      </c>
      <c r="L172" s="32">
        <f t="shared" si="73"/>
        <v>-72.828502810715904</v>
      </c>
      <c r="M172" s="32">
        <f t="shared" si="74"/>
        <v>-59.196804144484261</v>
      </c>
      <c r="N172" s="61">
        <f t="shared" si="75"/>
        <v>-660.35668883949495</v>
      </c>
      <c r="O172" s="87">
        <f t="shared" si="62"/>
        <v>55.581587780550421</v>
      </c>
      <c r="P172" s="32">
        <f>Taulukko5[[#This Row],[Tasaus 2023, €/asukas]]*Taulukko5[[#This Row],[Asukasluku 31.12.2022]]</f>
        <v>-195141.59863224911</v>
      </c>
      <c r="Q172" s="32">
        <f>Taulukko5[[#This Row],[Tasaus 2024, €/asukas]]*Taulukko5[[#This Row],[Asukasluku 31.12.2022]]</f>
        <v>-174524.74006470956</v>
      </c>
      <c r="R172" s="32">
        <f>Taulukko5[[#This Row],[Tasaus 2025, €/asukas]]*Taulukko5[[#This Row],[Asukasluku 31.12.2022]]</f>
        <v>-151875.14071369029</v>
      </c>
      <c r="S172" s="32">
        <f>Taulukko5[[#This Row],[Tasaus 2026, €/asukas]]*Taulukko5[[#This Row],[Asukasluku 31.12.2022]]</f>
        <v>-128469.47895810286</v>
      </c>
      <c r="T172" s="32">
        <f>Taulukko5[[#This Row],[Tasaus 2027, €/asukas]]*Taulukko5[[#This Row],[Asukasluku 31.12.2022]]</f>
        <v>-104423.16251087024</v>
      </c>
      <c r="U172" s="64">
        <f t="shared" si="76"/>
        <v>4.1539029044853493</v>
      </c>
      <c r="V172" s="32">
        <f t="shared" si="77"/>
        <v>15.84146445070958</v>
      </c>
      <c r="W172" s="32">
        <f t="shared" si="78"/>
        <v>28.681373379858826</v>
      </c>
      <c r="X172" s="32">
        <f t="shared" si="79"/>
        <v>41.949889114318822</v>
      </c>
      <c r="Y172" s="99">
        <f t="shared" si="80"/>
        <v>55.581587780550464</v>
      </c>
      <c r="Z172" s="110">
        <v>21.5</v>
      </c>
      <c r="AA172" s="34">
        <f t="shared" si="63"/>
        <v>8.86</v>
      </c>
      <c r="AB172" s="33">
        <f t="shared" si="64"/>
        <v>-12.64</v>
      </c>
      <c r="AC172" s="32">
        <v>166.74223116654687</v>
      </c>
      <c r="AD172" s="15">
        <f t="shared" si="65"/>
        <v>-2.4912122594403292E-2</v>
      </c>
      <c r="AE172" s="15">
        <f t="shared" si="66"/>
        <v>-9.5005712349420804E-2</v>
      </c>
      <c r="AF172" s="15">
        <f t="shared" si="67"/>
        <v>-0.17201025306666945</v>
      </c>
      <c r="AG172" s="15">
        <f t="shared" si="68"/>
        <v>-0.25158526919564894</v>
      </c>
      <c r="AH172" s="111">
        <f t="shared" si="69"/>
        <v>-0.33333839538847237</v>
      </c>
    </row>
    <row r="173" spans="1:34" ht="15.75" x14ac:dyDescent="0.25">
      <c r="A173" s="25">
        <v>505</v>
      </c>
      <c r="B173" s="26" t="s">
        <v>163</v>
      </c>
      <c r="C173" s="25">
        <v>35</v>
      </c>
      <c r="D173" s="25">
        <v>22</v>
      </c>
      <c r="E173" s="31">
        <f>'Tasapainon muutos, pl. tasaus'!D163</f>
        <v>20912</v>
      </c>
      <c r="F173" s="64">
        <v>112.87284119241367</v>
      </c>
      <c r="G173" s="32">
        <v>124.59657337903148</v>
      </c>
      <c r="H173" s="61">
        <f t="shared" si="81"/>
        <v>11.723732186617809</v>
      </c>
      <c r="I173" s="64">
        <f t="shared" si="70"/>
        <v>-7.56982928213246</v>
      </c>
      <c r="J173" s="32">
        <f t="shared" si="71"/>
        <v>0.84146445070957954</v>
      </c>
      <c r="K173" s="32">
        <f t="shared" si="72"/>
        <v>-1.3186266201411698</v>
      </c>
      <c r="L173" s="32">
        <f t="shared" si="73"/>
        <v>-3.0501108856811734</v>
      </c>
      <c r="M173" s="32">
        <f t="shared" si="74"/>
        <v>-4.4184122194495323</v>
      </c>
      <c r="N173" s="61">
        <f t="shared" si="75"/>
        <v>120.17816115958195</v>
      </c>
      <c r="O173" s="87">
        <f t="shared" si="62"/>
        <v>7.3053199671682734</v>
      </c>
      <c r="P173" s="32">
        <f>Taulukko5[[#This Row],[Tasaus 2023, €/asukas]]*Taulukko5[[#This Row],[Asukasluku 31.12.2022]]</f>
        <v>-158300.26994795402</v>
      </c>
      <c r="Q173" s="32">
        <f>Taulukko5[[#This Row],[Tasaus 2024, €/asukas]]*Taulukko5[[#This Row],[Asukasluku 31.12.2022]]</f>
        <v>17596.704593238726</v>
      </c>
      <c r="R173" s="32">
        <f>Taulukko5[[#This Row],[Tasaus 2025, €/asukas]]*Taulukko5[[#This Row],[Asukasluku 31.12.2022]]</f>
        <v>-27575.119880392143</v>
      </c>
      <c r="S173" s="32">
        <f>Taulukko5[[#This Row],[Tasaus 2026, €/asukas]]*Taulukko5[[#This Row],[Asukasluku 31.12.2022]]</f>
        <v>-63783.918841364699</v>
      </c>
      <c r="T173" s="32">
        <f>Taulukko5[[#This Row],[Tasaus 2027, €/asukas]]*Taulukko5[[#This Row],[Asukasluku 31.12.2022]]</f>
        <v>-92397.836333128624</v>
      </c>
      <c r="U173" s="64">
        <f t="shared" si="76"/>
        <v>4.1539029044853493</v>
      </c>
      <c r="V173" s="32">
        <f t="shared" si="77"/>
        <v>12.565196637327389</v>
      </c>
      <c r="W173" s="32">
        <f t="shared" si="78"/>
        <v>10.405105566476639</v>
      </c>
      <c r="X173" s="32">
        <f t="shared" si="79"/>
        <v>8.6736213009366363</v>
      </c>
      <c r="Y173" s="99">
        <f t="shared" si="80"/>
        <v>7.3053199671682769</v>
      </c>
      <c r="Z173" s="110">
        <v>20.999999999999996</v>
      </c>
      <c r="AA173" s="34">
        <f t="shared" si="63"/>
        <v>8.3599999999999959</v>
      </c>
      <c r="AB173" s="33">
        <f t="shared" si="64"/>
        <v>-12.64</v>
      </c>
      <c r="AC173" s="32">
        <v>195.9828053900934</v>
      </c>
      <c r="AD173" s="15">
        <f t="shared" si="65"/>
        <v>-2.1195241573449392E-2</v>
      </c>
      <c r="AE173" s="15">
        <f t="shared" si="66"/>
        <v>-6.4113770656140115E-2</v>
      </c>
      <c r="AF173" s="15">
        <f t="shared" si="67"/>
        <v>-5.3091930926112758E-2</v>
      </c>
      <c r="AG173" s="15">
        <f t="shared" si="68"/>
        <v>-4.4257052467803246E-2</v>
      </c>
      <c r="AH173" s="111">
        <f t="shared" si="69"/>
        <v>-3.727531072242498E-2</v>
      </c>
    </row>
    <row r="174" spans="1:34" ht="15.75" x14ac:dyDescent="0.25">
      <c r="A174" s="25">
        <v>507</v>
      </c>
      <c r="B174" s="26" t="s">
        <v>164</v>
      </c>
      <c r="C174" s="25">
        <v>10</v>
      </c>
      <c r="D174" s="25">
        <v>24</v>
      </c>
      <c r="E174" s="31">
        <f>'Tasapainon muutos, pl. tasaus'!D164</f>
        <v>5564</v>
      </c>
      <c r="F174" s="64">
        <v>145.91961574472091</v>
      </c>
      <c r="G174" s="32">
        <v>179.33351352126695</v>
      </c>
      <c r="H174" s="61">
        <f t="shared" si="81"/>
        <v>33.413897776546037</v>
      </c>
      <c r="I174" s="64">
        <f t="shared" si="70"/>
        <v>-29.259994872060687</v>
      </c>
      <c r="J174" s="32">
        <f t="shared" si="71"/>
        <v>-17.572433325836457</v>
      </c>
      <c r="K174" s="32">
        <f t="shared" si="72"/>
        <v>-4.7325243966872064</v>
      </c>
      <c r="L174" s="32">
        <f t="shared" si="73"/>
        <v>-3.0501108856811734</v>
      </c>
      <c r="M174" s="32">
        <f t="shared" si="74"/>
        <v>-4.4184122194495323</v>
      </c>
      <c r="N174" s="61">
        <f t="shared" si="75"/>
        <v>174.91510130181743</v>
      </c>
      <c r="O174" s="87">
        <f t="shared" si="62"/>
        <v>28.995485557096515</v>
      </c>
      <c r="P174" s="32">
        <f>Taulukko5[[#This Row],[Tasaus 2023, €/asukas]]*Taulukko5[[#This Row],[Asukasluku 31.12.2022]]</f>
        <v>-162802.61146814565</v>
      </c>
      <c r="Q174" s="32">
        <f>Taulukko5[[#This Row],[Tasaus 2024, €/asukas]]*Taulukko5[[#This Row],[Asukasluku 31.12.2022]]</f>
        <v>-97773.019024954046</v>
      </c>
      <c r="R174" s="32">
        <f>Taulukko5[[#This Row],[Tasaus 2025, €/asukas]]*Taulukko5[[#This Row],[Asukasluku 31.12.2022]]</f>
        <v>-26331.765743167616</v>
      </c>
      <c r="S174" s="32">
        <f>Taulukko5[[#This Row],[Tasaus 2026, €/asukas]]*Taulukko5[[#This Row],[Asukasluku 31.12.2022]]</f>
        <v>-16970.816967930048</v>
      </c>
      <c r="T174" s="32">
        <f>Taulukko5[[#This Row],[Tasaus 2027, €/asukas]]*Taulukko5[[#This Row],[Asukasluku 31.12.2022]]</f>
        <v>-24584.045589017198</v>
      </c>
      <c r="U174" s="64">
        <f t="shared" si="76"/>
        <v>4.1539029044853493</v>
      </c>
      <c r="V174" s="32">
        <f t="shared" si="77"/>
        <v>15.84146445070958</v>
      </c>
      <c r="W174" s="32">
        <f t="shared" si="78"/>
        <v>28.68137337985883</v>
      </c>
      <c r="X174" s="32">
        <f t="shared" si="79"/>
        <v>30.363786890864862</v>
      </c>
      <c r="Y174" s="99">
        <f t="shared" si="80"/>
        <v>28.995485557096504</v>
      </c>
      <c r="Z174" s="110">
        <v>20.750000000000004</v>
      </c>
      <c r="AA174" s="34">
        <f t="shared" si="63"/>
        <v>8.110000000000003</v>
      </c>
      <c r="AB174" s="33">
        <f t="shared" si="64"/>
        <v>-12.64</v>
      </c>
      <c r="AC174" s="32">
        <v>159.385536371824</v>
      </c>
      <c r="AD174" s="15">
        <f t="shared" si="65"/>
        <v>-2.6061981526321679E-2</v>
      </c>
      <c r="AE174" s="15">
        <f t="shared" si="66"/>
        <v>-9.9390853218661424E-2</v>
      </c>
      <c r="AF174" s="15">
        <f t="shared" si="67"/>
        <v>-0.17994966188744521</v>
      </c>
      <c r="AG174" s="15">
        <f t="shared" si="68"/>
        <v>-0.19050528411831813</v>
      </c>
      <c r="AH174" s="111">
        <f t="shared" si="69"/>
        <v>-0.18192043153435278</v>
      </c>
    </row>
    <row r="175" spans="1:34" ht="15.75" x14ac:dyDescent="0.25">
      <c r="A175" s="25">
        <v>508</v>
      </c>
      <c r="B175" s="26" t="s">
        <v>165</v>
      </c>
      <c r="C175" s="25">
        <v>6</v>
      </c>
      <c r="D175" s="25">
        <v>24</v>
      </c>
      <c r="E175" s="31">
        <f>'Tasapainon muutos, pl. tasaus'!D165</f>
        <v>9360</v>
      </c>
      <c r="F175" s="64">
        <v>-118.38096684919527</v>
      </c>
      <c r="G175" s="32">
        <v>-57.472244318421836</v>
      </c>
      <c r="H175" s="61">
        <f t="shared" si="81"/>
        <v>60.908722530773439</v>
      </c>
      <c r="I175" s="64">
        <f t="shared" si="70"/>
        <v>-56.754819626288089</v>
      </c>
      <c r="J175" s="32">
        <f t="shared" si="71"/>
        <v>-45.067258080063858</v>
      </c>
      <c r="K175" s="32">
        <f t="shared" si="72"/>
        <v>-32.227349150914606</v>
      </c>
      <c r="L175" s="32">
        <f t="shared" si="73"/>
        <v>-18.958833416454613</v>
      </c>
      <c r="M175" s="32">
        <f t="shared" si="74"/>
        <v>-5.3271347502229709</v>
      </c>
      <c r="N175" s="61">
        <f t="shared" si="75"/>
        <v>-62.799379068644811</v>
      </c>
      <c r="O175" s="87">
        <f t="shared" si="62"/>
        <v>55.581587780550464</v>
      </c>
      <c r="P175" s="32">
        <f>Taulukko5[[#This Row],[Tasaus 2023, €/asukas]]*Taulukko5[[#This Row],[Asukasluku 31.12.2022]]</f>
        <v>-531225.11170205649</v>
      </c>
      <c r="Q175" s="32">
        <f>Taulukko5[[#This Row],[Tasaus 2024, €/asukas]]*Taulukko5[[#This Row],[Asukasluku 31.12.2022]]</f>
        <v>-421829.53562939772</v>
      </c>
      <c r="R175" s="32">
        <f>Taulukko5[[#This Row],[Tasaus 2025, €/asukas]]*Taulukko5[[#This Row],[Asukasluku 31.12.2022]]</f>
        <v>-301647.98805256072</v>
      </c>
      <c r="S175" s="32">
        <f>Taulukko5[[#This Row],[Tasaus 2026, €/asukas]]*Taulukko5[[#This Row],[Asukasluku 31.12.2022]]</f>
        <v>-177454.68077801517</v>
      </c>
      <c r="T175" s="32">
        <f>Taulukko5[[#This Row],[Tasaus 2027, €/asukas]]*Taulukko5[[#This Row],[Asukasluku 31.12.2022]]</f>
        <v>-49861.981262087007</v>
      </c>
      <c r="U175" s="64">
        <f t="shared" si="76"/>
        <v>4.1539029044853493</v>
      </c>
      <c r="V175" s="32">
        <f t="shared" si="77"/>
        <v>15.84146445070958</v>
      </c>
      <c r="W175" s="32">
        <f t="shared" si="78"/>
        <v>28.681373379858833</v>
      </c>
      <c r="X175" s="32">
        <f t="shared" si="79"/>
        <v>41.949889114318822</v>
      </c>
      <c r="Y175" s="99">
        <f t="shared" si="80"/>
        <v>55.581587780550464</v>
      </c>
      <c r="Z175" s="110">
        <v>22.500000000000004</v>
      </c>
      <c r="AA175" s="34">
        <f t="shared" si="63"/>
        <v>9.860000000000003</v>
      </c>
      <c r="AB175" s="33">
        <f t="shared" si="64"/>
        <v>-12.64</v>
      </c>
      <c r="AC175" s="32">
        <v>176.41271142896116</v>
      </c>
      <c r="AD175" s="15">
        <f t="shared" si="65"/>
        <v>-2.3546505639181595E-2</v>
      </c>
      <c r="AE175" s="15">
        <f t="shared" si="66"/>
        <v>-8.9797749393408691E-2</v>
      </c>
      <c r="AF175" s="15">
        <f t="shared" si="67"/>
        <v>-0.16258110397792058</v>
      </c>
      <c r="AG175" s="15">
        <f t="shared" si="68"/>
        <v>-0.23779402728136989</v>
      </c>
      <c r="AH175" s="111">
        <f t="shared" si="69"/>
        <v>-0.31506566239095735</v>
      </c>
    </row>
    <row r="176" spans="1:34" ht="15.75" x14ac:dyDescent="0.25">
      <c r="A176" s="25">
        <v>529</v>
      </c>
      <c r="B176" s="26" t="s">
        <v>166</v>
      </c>
      <c r="C176" s="25">
        <v>2</v>
      </c>
      <c r="D176" s="25">
        <v>23</v>
      </c>
      <c r="E176" s="31">
        <f>'Tasapainon muutos, pl. tasaus'!D166</f>
        <v>19850</v>
      </c>
      <c r="F176" s="64">
        <v>420.50041262653974</v>
      </c>
      <c r="G176" s="32">
        <v>358.51387868712055</v>
      </c>
      <c r="H176" s="61">
        <f t="shared" si="81"/>
        <v>-61.986533939419189</v>
      </c>
      <c r="I176" s="64">
        <f t="shared" si="70"/>
        <v>66.140436843904538</v>
      </c>
      <c r="J176" s="32">
        <f t="shared" si="71"/>
        <v>47.827998390128769</v>
      </c>
      <c r="K176" s="32">
        <f t="shared" si="72"/>
        <v>30.667907319278019</v>
      </c>
      <c r="L176" s="32">
        <f t="shared" si="73"/>
        <v>13.936423053738016</v>
      </c>
      <c r="M176" s="32">
        <f t="shared" si="74"/>
        <v>-2.4318782800303431</v>
      </c>
      <c r="N176" s="61">
        <f t="shared" si="75"/>
        <v>356.08200040709022</v>
      </c>
      <c r="O176" s="87">
        <f t="shared" si="62"/>
        <v>-64.418412219449522</v>
      </c>
      <c r="P176" s="32">
        <f>Taulukko5[[#This Row],[Tasaus 2023, €/asukas]]*Taulukko5[[#This Row],[Asukasluku 31.12.2022]]</f>
        <v>1312887.671351505</v>
      </c>
      <c r="Q176" s="32">
        <f>Taulukko5[[#This Row],[Tasaus 2024, €/asukas]]*Taulukko5[[#This Row],[Asukasluku 31.12.2022]]</f>
        <v>949385.76804405602</v>
      </c>
      <c r="R176" s="32">
        <f>Taulukko5[[#This Row],[Tasaus 2025, €/asukas]]*Taulukko5[[#This Row],[Asukasluku 31.12.2022]]</f>
        <v>608757.96028766863</v>
      </c>
      <c r="S176" s="32">
        <f>Taulukko5[[#This Row],[Tasaus 2026, €/asukas]]*Taulukko5[[#This Row],[Asukasluku 31.12.2022]]</f>
        <v>276637.99761669961</v>
      </c>
      <c r="T176" s="32">
        <f>Taulukko5[[#This Row],[Tasaus 2027, €/asukas]]*Taulukko5[[#This Row],[Asukasluku 31.12.2022]]</f>
        <v>-48272.783858602314</v>
      </c>
      <c r="U176" s="64">
        <f t="shared" si="76"/>
        <v>4.1539029044853493</v>
      </c>
      <c r="V176" s="32">
        <f t="shared" si="77"/>
        <v>-14.15853554929042</v>
      </c>
      <c r="W176" s="32">
        <f t="shared" si="78"/>
        <v>-31.31862662014117</v>
      </c>
      <c r="X176" s="32">
        <f t="shared" si="79"/>
        <v>-48.050110885681171</v>
      </c>
      <c r="Y176" s="99">
        <f t="shared" si="80"/>
        <v>-64.418412219449536</v>
      </c>
      <c r="Z176" s="110">
        <v>19</v>
      </c>
      <c r="AA176" s="34">
        <f t="shared" si="63"/>
        <v>6.3599999999999994</v>
      </c>
      <c r="AB176" s="33">
        <f t="shared" si="64"/>
        <v>-12.64</v>
      </c>
      <c r="AC176" s="32">
        <v>227.07516406849791</v>
      </c>
      <c r="AD176" s="15">
        <f t="shared" si="65"/>
        <v>-1.8293074548797032E-2</v>
      </c>
      <c r="AE176" s="15">
        <f t="shared" si="66"/>
        <v>6.2351757434025039E-2</v>
      </c>
      <c r="AF176" s="15">
        <f t="shared" si="67"/>
        <v>0.13792184957177356</v>
      </c>
      <c r="AG176" s="15">
        <f t="shared" si="68"/>
        <v>0.21160443099442927</v>
      </c>
      <c r="AH176" s="111">
        <f t="shared" si="69"/>
        <v>0.28368761719805485</v>
      </c>
    </row>
    <row r="177" spans="1:34" ht="15.75" x14ac:dyDescent="0.25">
      <c r="A177" s="25">
        <v>531</v>
      </c>
      <c r="B177" s="26" t="s">
        <v>167</v>
      </c>
      <c r="C177" s="25">
        <v>4</v>
      </c>
      <c r="D177" s="25">
        <v>24</v>
      </c>
      <c r="E177" s="31">
        <f>'Tasapainon muutos, pl. tasaus'!D167</f>
        <v>5072</v>
      </c>
      <c r="F177" s="64">
        <v>144.10896187180606</v>
      </c>
      <c r="G177" s="32">
        <v>352.86598909925596</v>
      </c>
      <c r="H177" s="61">
        <f t="shared" si="81"/>
        <v>208.7570272274499</v>
      </c>
      <c r="I177" s="64">
        <f t="shared" si="70"/>
        <v>-204.60312432296456</v>
      </c>
      <c r="J177" s="32">
        <f t="shared" si="71"/>
        <v>-192.91556277674033</v>
      </c>
      <c r="K177" s="32">
        <f t="shared" si="72"/>
        <v>-180.07565384759107</v>
      </c>
      <c r="L177" s="32">
        <f t="shared" si="73"/>
        <v>-166.80713811313106</v>
      </c>
      <c r="M177" s="32">
        <f t="shared" si="74"/>
        <v>-153.17543944689942</v>
      </c>
      <c r="N177" s="61">
        <f t="shared" si="75"/>
        <v>199.69054965235654</v>
      </c>
      <c r="O177" s="87">
        <f t="shared" si="62"/>
        <v>55.581587780550478</v>
      </c>
      <c r="P177" s="32">
        <f>Taulukko5[[#This Row],[Tasaus 2023, €/asukas]]*Taulukko5[[#This Row],[Asukasluku 31.12.2022]]</f>
        <v>-1037747.0465660762</v>
      </c>
      <c r="Q177" s="32">
        <f>Taulukko5[[#This Row],[Tasaus 2024, €/asukas]]*Taulukko5[[#This Row],[Asukasluku 31.12.2022]]</f>
        <v>-978467.73440362699</v>
      </c>
      <c r="R177" s="32">
        <f>Taulukko5[[#This Row],[Tasaus 2025, €/asukas]]*Taulukko5[[#This Row],[Asukasluku 31.12.2022]]</f>
        <v>-913343.71631498192</v>
      </c>
      <c r="S177" s="32">
        <f>Taulukko5[[#This Row],[Tasaus 2026, €/asukas]]*Taulukko5[[#This Row],[Asukasluku 31.12.2022]]</f>
        <v>-846045.80450980074</v>
      </c>
      <c r="T177" s="32">
        <f>Taulukko5[[#This Row],[Tasaus 2027, €/asukas]]*Taulukko5[[#This Row],[Asukasluku 31.12.2022]]</f>
        <v>-776905.82887467381</v>
      </c>
      <c r="U177" s="64">
        <f t="shared" si="76"/>
        <v>4.1539029044853351</v>
      </c>
      <c r="V177" s="32">
        <f t="shared" si="77"/>
        <v>15.841464450709566</v>
      </c>
      <c r="W177" s="32">
        <f t="shared" si="78"/>
        <v>28.681373379858826</v>
      </c>
      <c r="X177" s="32">
        <f t="shared" si="79"/>
        <v>41.949889114318836</v>
      </c>
      <c r="Y177" s="99">
        <f t="shared" si="80"/>
        <v>55.581587780550478</v>
      </c>
      <c r="Z177" s="110">
        <v>21.75</v>
      </c>
      <c r="AA177" s="34">
        <f t="shared" si="63"/>
        <v>9.11</v>
      </c>
      <c r="AB177" s="33">
        <f t="shared" si="64"/>
        <v>-12.64</v>
      </c>
      <c r="AC177" s="32">
        <v>178.82699192666405</v>
      </c>
      <c r="AD177" s="15">
        <f t="shared" si="65"/>
        <v>-2.3228612525053417E-2</v>
      </c>
      <c r="AE177" s="15">
        <f t="shared" si="66"/>
        <v>-8.8585421473767578E-2</v>
      </c>
      <c r="AF177" s="15">
        <f t="shared" si="67"/>
        <v>-0.16038615351546537</v>
      </c>
      <c r="AG177" s="15">
        <f t="shared" si="68"/>
        <v>-0.23458365352095309</v>
      </c>
      <c r="AH177" s="111">
        <f t="shared" si="69"/>
        <v>-0.31081207138653977</v>
      </c>
    </row>
    <row r="178" spans="1:34" ht="15.75" x14ac:dyDescent="0.25">
      <c r="A178" s="25">
        <v>535</v>
      </c>
      <c r="B178" s="26" t="s">
        <v>168</v>
      </c>
      <c r="C178" s="25">
        <v>17</v>
      </c>
      <c r="D178" s="25">
        <v>23</v>
      </c>
      <c r="E178" s="31">
        <f>'Tasapainon muutos, pl. tasaus'!D168</f>
        <v>10419</v>
      </c>
      <c r="F178" s="64">
        <v>-126.51079332152899</v>
      </c>
      <c r="G178" s="32">
        <v>-78.816362723961291</v>
      </c>
      <c r="H178" s="61">
        <f t="shared" si="81"/>
        <v>47.694430597567703</v>
      </c>
      <c r="I178" s="64">
        <f t="shared" si="70"/>
        <v>-43.540527693082353</v>
      </c>
      <c r="J178" s="32">
        <f t="shared" si="71"/>
        <v>-31.852966146858122</v>
      </c>
      <c r="K178" s="32">
        <f t="shared" si="72"/>
        <v>-19.013057217708873</v>
      </c>
      <c r="L178" s="32">
        <f t="shared" si="73"/>
        <v>-5.7445414832488755</v>
      </c>
      <c r="M178" s="32">
        <f t="shared" si="74"/>
        <v>-4.4184122194495323</v>
      </c>
      <c r="N178" s="61">
        <f t="shared" si="75"/>
        <v>-83.234774943410827</v>
      </c>
      <c r="O178" s="87">
        <f t="shared" si="62"/>
        <v>43.276018378118167</v>
      </c>
      <c r="P178" s="32">
        <f>Taulukko5[[#This Row],[Tasaus 2023, €/asukas]]*Taulukko5[[#This Row],[Asukasluku 31.12.2022]]</f>
        <v>-453648.75803422503</v>
      </c>
      <c r="Q178" s="32">
        <f>Taulukko5[[#This Row],[Tasaus 2024, €/asukas]]*Taulukko5[[#This Row],[Asukasluku 31.12.2022]]</f>
        <v>-331876.0542841148</v>
      </c>
      <c r="R178" s="32">
        <f>Taulukko5[[#This Row],[Tasaus 2025, €/asukas]]*Taulukko5[[#This Row],[Asukasluku 31.12.2022]]</f>
        <v>-198097.04315130875</v>
      </c>
      <c r="S178" s="32">
        <f>Taulukko5[[#This Row],[Tasaus 2026, €/asukas]]*Taulukko5[[#This Row],[Asukasluku 31.12.2022]]</f>
        <v>-59852.377713970032</v>
      </c>
      <c r="T178" s="32">
        <f>Taulukko5[[#This Row],[Tasaus 2027, €/asukas]]*Taulukko5[[#This Row],[Asukasluku 31.12.2022]]</f>
        <v>-46035.436914444675</v>
      </c>
      <c r="U178" s="64">
        <f t="shared" si="76"/>
        <v>4.1539029044853493</v>
      </c>
      <c r="V178" s="32">
        <f t="shared" si="77"/>
        <v>15.84146445070958</v>
      </c>
      <c r="W178" s="32">
        <f t="shared" si="78"/>
        <v>28.68137337985883</v>
      </c>
      <c r="X178" s="32">
        <f t="shared" si="79"/>
        <v>41.949889114318829</v>
      </c>
      <c r="Y178" s="99">
        <f t="shared" si="80"/>
        <v>43.276018378118167</v>
      </c>
      <c r="Z178" s="110">
        <v>22</v>
      </c>
      <c r="AA178" s="34">
        <f t="shared" si="63"/>
        <v>9.36</v>
      </c>
      <c r="AB178" s="33">
        <f t="shared" si="64"/>
        <v>-12.64</v>
      </c>
      <c r="AC178" s="32">
        <v>144.6917420644848</v>
      </c>
      <c r="AD178" s="15">
        <f t="shared" si="65"/>
        <v>-2.8708638414444401E-2</v>
      </c>
      <c r="AE178" s="15">
        <f t="shared" si="66"/>
        <v>-0.10948423334103968</v>
      </c>
      <c r="AF178" s="15">
        <f t="shared" si="67"/>
        <v>-0.19822398272789055</v>
      </c>
      <c r="AG178" s="15">
        <f t="shared" si="68"/>
        <v>-0.28992593852123927</v>
      </c>
      <c r="AH178" s="111">
        <f t="shared" si="69"/>
        <v>-0.29909114204203396</v>
      </c>
    </row>
    <row r="179" spans="1:34" ht="15.75" x14ac:dyDescent="0.25">
      <c r="A179" s="25">
        <v>536</v>
      </c>
      <c r="B179" s="26" t="s">
        <v>169</v>
      </c>
      <c r="C179" s="25">
        <v>6</v>
      </c>
      <c r="D179" s="25">
        <v>22</v>
      </c>
      <c r="E179" s="31">
        <f>'Tasapainon muutos, pl. tasaus'!D169</f>
        <v>35346</v>
      </c>
      <c r="F179" s="64">
        <v>294.54872290407116</v>
      </c>
      <c r="G179" s="32">
        <v>327.66315001841883</v>
      </c>
      <c r="H179" s="61">
        <f t="shared" si="81"/>
        <v>33.114427114347677</v>
      </c>
      <c r="I179" s="64">
        <f t="shared" si="70"/>
        <v>-28.960524209862328</v>
      </c>
      <c r="J179" s="32">
        <f t="shared" si="71"/>
        <v>-17.272962663638097</v>
      </c>
      <c r="K179" s="32">
        <f t="shared" si="72"/>
        <v>-4.4330537344888468</v>
      </c>
      <c r="L179" s="32">
        <f t="shared" si="73"/>
        <v>-3.0501108856811734</v>
      </c>
      <c r="M179" s="32">
        <f t="shared" si="74"/>
        <v>-4.4184122194495323</v>
      </c>
      <c r="N179" s="61">
        <f t="shared" si="75"/>
        <v>323.24473779896931</v>
      </c>
      <c r="O179" s="87">
        <f t="shared" si="62"/>
        <v>28.696014894898155</v>
      </c>
      <c r="P179" s="32">
        <f>Taulukko5[[#This Row],[Tasaus 2023, €/asukas]]*Taulukko5[[#This Row],[Asukasluku 31.12.2022]]</f>
        <v>-1023638.6887217938</v>
      </c>
      <c r="Q179" s="32">
        <f>Taulukko5[[#This Row],[Tasaus 2024, €/asukas]]*Taulukko5[[#This Row],[Asukasluku 31.12.2022]]</f>
        <v>-610530.13830895221</v>
      </c>
      <c r="R179" s="32">
        <f>Taulukko5[[#This Row],[Tasaus 2025, €/asukas]]*Taulukko5[[#This Row],[Asukasluku 31.12.2022]]</f>
        <v>-156690.71729924277</v>
      </c>
      <c r="S179" s="32">
        <f>Taulukko5[[#This Row],[Tasaus 2026, €/asukas]]*Taulukko5[[#This Row],[Asukasluku 31.12.2022]]</f>
        <v>-107809.21936528676</v>
      </c>
      <c r="T179" s="32">
        <f>Taulukko5[[#This Row],[Tasaus 2027, €/asukas]]*Taulukko5[[#This Row],[Asukasluku 31.12.2022]]</f>
        <v>-156173.19830866318</v>
      </c>
      <c r="U179" s="64">
        <f t="shared" si="76"/>
        <v>4.1539029044853493</v>
      </c>
      <c r="V179" s="32">
        <f t="shared" si="77"/>
        <v>15.84146445070958</v>
      </c>
      <c r="W179" s="32">
        <f t="shared" si="78"/>
        <v>28.68137337985883</v>
      </c>
      <c r="X179" s="32">
        <f t="shared" si="79"/>
        <v>30.064316228666502</v>
      </c>
      <c r="Y179" s="99">
        <f t="shared" si="80"/>
        <v>28.696014894898145</v>
      </c>
      <c r="Z179" s="110">
        <v>21</v>
      </c>
      <c r="AA179" s="34">
        <f t="shared" si="63"/>
        <v>8.36</v>
      </c>
      <c r="AB179" s="33">
        <f t="shared" si="64"/>
        <v>-12.64</v>
      </c>
      <c r="AC179" s="32">
        <v>197.77738259610581</v>
      </c>
      <c r="AD179" s="15">
        <f t="shared" si="65"/>
        <v>-2.1002921820278648E-2</v>
      </c>
      <c r="AE179" s="15">
        <f t="shared" si="66"/>
        <v>-8.0097452209995493E-2</v>
      </c>
      <c r="AF179" s="15">
        <f t="shared" si="67"/>
        <v>-0.14501846977331553</v>
      </c>
      <c r="AG179" s="15">
        <f t="shared" si="68"/>
        <v>-0.15201089140745086</v>
      </c>
      <c r="AH179" s="111">
        <f t="shared" si="69"/>
        <v>-0.14509250005345739</v>
      </c>
    </row>
    <row r="180" spans="1:34" ht="15.75" x14ac:dyDescent="0.25">
      <c r="A180" s="25">
        <v>538</v>
      </c>
      <c r="B180" s="26" t="s">
        <v>170</v>
      </c>
      <c r="C180" s="25">
        <v>2</v>
      </c>
      <c r="D180" s="25">
        <v>25</v>
      </c>
      <c r="E180" s="31">
        <f>'Tasapainon muutos, pl. tasaus'!D170</f>
        <v>4644</v>
      </c>
      <c r="F180" s="64">
        <v>-70.263662110351532</v>
      </c>
      <c r="G180" s="32">
        <v>-14.203483296861883</v>
      </c>
      <c r="H180" s="61">
        <f t="shared" si="81"/>
        <v>56.060178813489649</v>
      </c>
      <c r="I180" s="64">
        <f t="shared" si="70"/>
        <v>-51.9062759090043</v>
      </c>
      <c r="J180" s="32">
        <f t="shared" si="71"/>
        <v>-40.218714362780069</v>
      </c>
      <c r="K180" s="32">
        <f t="shared" si="72"/>
        <v>-27.37880543363082</v>
      </c>
      <c r="L180" s="32">
        <f t="shared" si="73"/>
        <v>-14.110289699170822</v>
      </c>
      <c r="M180" s="32">
        <f t="shared" si="74"/>
        <v>-4.4184122194495323</v>
      </c>
      <c r="N180" s="61">
        <f t="shared" si="75"/>
        <v>-18.621895516311415</v>
      </c>
      <c r="O180" s="87">
        <f t="shared" si="62"/>
        <v>51.641766594040121</v>
      </c>
      <c r="P180" s="32">
        <f>Taulukko5[[#This Row],[Tasaus 2023, €/asukas]]*Taulukko5[[#This Row],[Asukasluku 31.12.2022]]</f>
        <v>-241052.74532141598</v>
      </c>
      <c r="Q180" s="32">
        <f>Taulukko5[[#This Row],[Tasaus 2024, €/asukas]]*Taulukko5[[#This Row],[Asukasluku 31.12.2022]]</f>
        <v>-186775.70950075064</v>
      </c>
      <c r="R180" s="32">
        <f>Taulukko5[[#This Row],[Tasaus 2025, €/asukas]]*Taulukko5[[#This Row],[Asukasluku 31.12.2022]]</f>
        <v>-127147.17243378152</v>
      </c>
      <c r="S180" s="32">
        <f>Taulukko5[[#This Row],[Tasaus 2026, €/asukas]]*Taulukko5[[#This Row],[Asukasluku 31.12.2022]]</f>
        <v>-65528.185362949298</v>
      </c>
      <c r="T180" s="32">
        <f>Taulukko5[[#This Row],[Tasaus 2027, €/asukas]]*Taulukko5[[#This Row],[Asukasluku 31.12.2022]]</f>
        <v>-20519.106347123627</v>
      </c>
      <c r="U180" s="64">
        <f t="shared" si="76"/>
        <v>4.1539029044853493</v>
      </c>
      <c r="V180" s="32">
        <f t="shared" si="77"/>
        <v>15.84146445070958</v>
      </c>
      <c r="W180" s="32">
        <f t="shared" si="78"/>
        <v>28.68137337985883</v>
      </c>
      <c r="X180" s="32">
        <f t="shared" si="79"/>
        <v>41.949889114318829</v>
      </c>
      <c r="Y180" s="99">
        <f t="shared" si="80"/>
        <v>51.641766594040121</v>
      </c>
      <c r="Z180" s="110">
        <v>21.5</v>
      </c>
      <c r="AA180" s="34">
        <f t="shared" si="63"/>
        <v>8.86</v>
      </c>
      <c r="AB180" s="33">
        <f t="shared" si="64"/>
        <v>-12.64</v>
      </c>
      <c r="AC180" s="32">
        <v>188.49010340034326</v>
      </c>
      <c r="AD180" s="15">
        <f t="shared" si="65"/>
        <v>-2.2037777207128344E-2</v>
      </c>
      <c r="AE180" s="15">
        <f t="shared" si="66"/>
        <v>-8.4044011674518138E-2</v>
      </c>
      <c r="AF180" s="15">
        <f t="shared" si="67"/>
        <v>-0.15216381583143956</v>
      </c>
      <c r="AG180" s="15">
        <f t="shared" si="68"/>
        <v>-0.2225575155275894</v>
      </c>
      <c r="AH180" s="111">
        <f t="shared" si="69"/>
        <v>-0.27397601074235539</v>
      </c>
    </row>
    <row r="181" spans="1:34" ht="15.75" x14ac:dyDescent="0.25">
      <c r="A181" s="25">
        <v>541</v>
      </c>
      <c r="B181" s="26" t="s">
        <v>171</v>
      </c>
      <c r="C181" s="25">
        <v>12</v>
      </c>
      <c r="D181" s="25">
        <v>24</v>
      </c>
      <c r="E181" s="31">
        <f>'Tasapainon muutos, pl. tasaus'!D171</f>
        <v>9243</v>
      </c>
      <c r="F181" s="64">
        <v>-143.16813290413873</v>
      </c>
      <c r="G181" s="32">
        <v>-334.03263510088476</v>
      </c>
      <c r="H181" s="61">
        <f t="shared" si="81"/>
        <v>-190.86450219674603</v>
      </c>
      <c r="I181" s="64">
        <f t="shared" si="70"/>
        <v>195.01840510123139</v>
      </c>
      <c r="J181" s="32">
        <f t="shared" si="71"/>
        <v>176.7059666474556</v>
      </c>
      <c r="K181" s="32">
        <f t="shared" si="72"/>
        <v>159.54587557660486</v>
      </c>
      <c r="L181" s="32">
        <f t="shared" si="73"/>
        <v>142.81439131106487</v>
      </c>
      <c r="M181" s="32">
        <f t="shared" si="74"/>
        <v>126.4460899772965</v>
      </c>
      <c r="N181" s="61">
        <f t="shared" si="75"/>
        <v>-207.58654512358828</v>
      </c>
      <c r="O181" s="87">
        <f t="shared" si="62"/>
        <v>-64.41841221944955</v>
      </c>
      <c r="P181" s="32">
        <f>Taulukko5[[#This Row],[Tasaus 2023, €/asukas]]*Taulukko5[[#This Row],[Asukasluku 31.12.2022]]</f>
        <v>1802555.1183506818</v>
      </c>
      <c r="Q181" s="32">
        <f>Taulukko5[[#This Row],[Tasaus 2024, €/asukas]]*Taulukko5[[#This Row],[Asukasluku 31.12.2022]]</f>
        <v>1633293.2497224321</v>
      </c>
      <c r="R181" s="32">
        <f>Taulukko5[[#This Row],[Tasaus 2025, €/asukas]]*Taulukko5[[#This Row],[Asukasluku 31.12.2022]]</f>
        <v>1474682.5279545586</v>
      </c>
      <c r="S181" s="32">
        <f>Taulukko5[[#This Row],[Tasaus 2026, €/asukas]]*Taulukko5[[#This Row],[Asukasluku 31.12.2022]]</f>
        <v>1320033.4188881726</v>
      </c>
      <c r="T181" s="32">
        <f>Taulukko5[[#This Row],[Tasaus 2027, €/asukas]]*Taulukko5[[#This Row],[Asukasluku 31.12.2022]]</f>
        <v>1168741.2096601515</v>
      </c>
      <c r="U181" s="64">
        <f t="shared" si="76"/>
        <v>4.1539029044853635</v>
      </c>
      <c r="V181" s="32">
        <f t="shared" si="77"/>
        <v>-14.158535549290434</v>
      </c>
      <c r="W181" s="32">
        <f t="shared" si="78"/>
        <v>-31.318626620141174</v>
      </c>
      <c r="X181" s="32">
        <f t="shared" si="79"/>
        <v>-48.050110885681164</v>
      </c>
      <c r="Y181" s="99">
        <f t="shared" si="80"/>
        <v>-64.418412219449536</v>
      </c>
      <c r="Z181" s="110">
        <v>21</v>
      </c>
      <c r="AA181" s="34">
        <f t="shared" si="63"/>
        <v>8.36</v>
      </c>
      <c r="AB181" s="33">
        <f t="shared" si="64"/>
        <v>-12.64</v>
      </c>
      <c r="AC181" s="32">
        <v>144.68286779287121</v>
      </c>
      <c r="AD181" s="15">
        <f t="shared" si="65"/>
        <v>-2.8710399288132123E-2</v>
      </c>
      <c r="AE181" s="15">
        <f t="shared" si="66"/>
        <v>9.7859102223214645E-2</v>
      </c>
      <c r="AF181" s="15">
        <f t="shared" si="67"/>
        <v>0.21646396078474953</v>
      </c>
      <c r="AG181" s="15">
        <f t="shared" si="68"/>
        <v>0.33210643124982819</v>
      </c>
      <c r="AH181" s="111">
        <f t="shared" si="69"/>
        <v>0.44523870173537955</v>
      </c>
    </row>
    <row r="182" spans="1:34" ht="15.75" x14ac:dyDescent="0.25">
      <c r="A182" s="25">
        <v>543</v>
      </c>
      <c r="B182" s="26" t="s">
        <v>172</v>
      </c>
      <c r="C182" s="25">
        <v>35</v>
      </c>
      <c r="D182" s="25">
        <v>21</v>
      </c>
      <c r="E182" s="31">
        <f>'Tasapainon muutos, pl. tasaus'!D172</f>
        <v>44458</v>
      </c>
      <c r="F182" s="64">
        <v>223.62284526521714</v>
      </c>
      <c r="G182" s="32">
        <v>136.71211028464768</v>
      </c>
      <c r="H182" s="61">
        <f t="shared" si="81"/>
        <v>-86.910734980569458</v>
      </c>
      <c r="I182" s="64">
        <f t="shared" si="70"/>
        <v>91.064637885054807</v>
      </c>
      <c r="J182" s="32">
        <f t="shared" si="71"/>
        <v>72.752199431279038</v>
      </c>
      <c r="K182" s="32">
        <f t="shared" si="72"/>
        <v>55.592108360428291</v>
      </c>
      <c r="L182" s="32">
        <f t="shared" si="73"/>
        <v>38.860624094888287</v>
      </c>
      <c r="M182" s="32">
        <f t="shared" si="74"/>
        <v>22.492322761119926</v>
      </c>
      <c r="N182" s="61">
        <f t="shared" si="75"/>
        <v>159.20443304576762</v>
      </c>
      <c r="O182" s="87">
        <f t="shared" si="62"/>
        <v>-64.418412219449522</v>
      </c>
      <c r="P182" s="32">
        <f>Taulukko5[[#This Row],[Tasaus 2023, €/asukas]]*Taulukko5[[#This Row],[Asukasluku 31.12.2022]]</f>
        <v>4048551.6710937666</v>
      </c>
      <c r="Q182" s="32">
        <f>Taulukko5[[#This Row],[Tasaus 2024, €/asukas]]*Taulukko5[[#This Row],[Asukasluku 31.12.2022]]</f>
        <v>3234417.2823158037</v>
      </c>
      <c r="R182" s="32">
        <f>Taulukko5[[#This Row],[Tasaus 2025, €/asukas]]*Taulukko5[[#This Row],[Asukasluku 31.12.2022]]</f>
        <v>2471513.953487921</v>
      </c>
      <c r="S182" s="32">
        <f>Taulukko5[[#This Row],[Tasaus 2026, €/asukas]]*Taulukko5[[#This Row],[Asukasluku 31.12.2022]]</f>
        <v>1727665.6260105434</v>
      </c>
      <c r="T182" s="32">
        <f>Taulukko5[[#This Row],[Tasaus 2027, €/asukas]]*Taulukko5[[#This Row],[Asukasluku 31.12.2022]]</f>
        <v>999963.68531386962</v>
      </c>
      <c r="U182" s="64">
        <f t="shared" si="76"/>
        <v>4.1539029044853493</v>
      </c>
      <c r="V182" s="32">
        <f t="shared" si="77"/>
        <v>-14.15853554929042</v>
      </c>
      <c r="W182" s="32">
        <f t="shared" si="78"/>
        <v>-31.318626620141167</v>
      </c>
      <c r="X182" s="32">
        <f t="shared" si="79"/>
        <v>-48.050110885681171</v>
      </c>
      <c r="Y182" s="99">
        <f t="shared" si="80"/>
        <v>-64.418412219449536</v>
      </c>
      <c r="Z182" s="110">
        <v>19.75</v>
      </c>
      <c r="AA182" s="34">
        <f t="shared" si="63"/>
        <v>7.1099999999999994</v>
      </c>
      <c r="AB182" s="33">
        <f t="shared" si="64"/>
        <v>-12.64</v>
      </c>
      <c r="AC182" s="32">
        <v>228.15245863083453</v>
      </c>
      <c r="AD182" s="15">
        <f t="shared" si="65"/>
        <v>-1.8206697965971224E-2</v>
      </c>
      <c r="AE182" s="15">
        <f t="shared" si="66"/>
        <v>6.2057343735225083E-2</v>
      </c>
      <c r="AF182" s="15">
        <f t="shared" si="67"/>
        <v>0.13727060759321791</v>
      </c>
      <c r="AG182" s="15">
        <f t="shared" si="68"/>
        <v>0.21060527321964725</v>
      </c>
      <c r="AH182" s="111">
        <f t="shared" si="69"/>
        <v>0.28234809568141761</v>
      </c>
    </row>
    <row r="183" spans="1:34" ht="15.75" x14ac:dyDescent="0.25">
      <c r="A183" s="25">
        <v>545</v>
      </c>
      <c r="B183" s="26" t="s">
        <v>173</v>
      </c>
      <c r="C183" s="25">
        <v>15</v>
      </c>
      <c r="D183" s="25">
        <v>24</v>
      </c>
      <c r="E183" s="31">
        <f>'Tasapainon muutos, pl. tasaus'!D173</f>
        <v>9584</v>
      </c>
      <c r="F183" s="64">
        <v>633.12755464501868</v>
      </c>
      <c r="G183" s="32">
        <v>468.85600878498462</v>
      </c>
      <c r="H183" s="61">
        <f t="shared" si="81"/>
        <v>-164.27154586003405</v>
      </c>
      <c r="I183" s="64">
        <f t="shared" si="70"/>
        <v>168.42544876451939</v>
      </c>
      <c r="J183" s="32">
        <f t="shared" si="71"/>
        <v>150.11301031074362</v>
      </c>
      <c r="K183" s="32">
        <f t="shared" si="72"/>
        <v>132.95291923989288</v>
      </c>
      <c r="L183" s="32">
        <f t="shared" si="73"/>
        <v>116.22143497435287</v>
      </c>
      <c r="M183" s="32">
        <f t="shared" si="74"/>
        <v>99.853133640584517</v>
      </c>
      <c r="N183" s="61">
        <f t="shared" si="75"/>
        <v>568.7091424255691</v>
      </c>
      <c r="O183" s="87">
        <f t="shared" si="62"/>
        <v>-64.418412219449579</v>
      </c>
      <c r="P183" s="32">
        <f>Taulukko5[[#This Row],[Tasaus 2023, €/asukas]]*Taulukko5[[#This Row],[Asukasluku 31.12.2022]]</f>
        <v>1614189.5009591538</v>
      </c>
      <c r="Q183" s="32">
        <f>Taulukko5[[#This Row],[Tasaus 2024, €/asukas]]*Taulukko5[[#This Row],[Asukasluku 31.12.2022]]</f>
        <v>1438683.0908181667</v>
      </c>
      <c r="R183" s="32">
        <f>Taulukko5[[#This Row],[Tasaus 2025, €/asukas]]*Taulukko5[[#This Row],[Asukasluku 31.12.2022]]</f>
        <v>1274220.7779951333</v>
      </c>
      <c r="S183" s="32">
        <f>Taulukko5[[#This Row],[Tasaus 2026, €/asukas]]*Taulukko5[[#This Row],[Asukasluku 31.12.2022]]</f>
        <v>1113866.232794198</v>
      </c>
      <c r="T183" s="32">
        <f>Taulukko5[[#This Row],[Tasaus 2027, €/asukas]]*Taulukko5[[#This Row],[Asukasluku 31.12.2022]]</f>
        <v>956992.43281136197</v>
      </c>
      <c r="U183" s="64">
        <f t="shared" si="76"/>
        <v>4.1539029044853351</v>
      </c>
      <c r="V183" s="32">
        <f t="shared" si="77"/>
        <v>-14.158535549290434</v>
      </c>
      <c r="W183" s="32">
        <f t="shared" si="78"/>
        <v>-31.318626620141174</v>
      </c>
      <c r="X183" s="32">
        <f t="shared" si="79"/>
        <v>-48.050110885681178</v>
      </c>
      <c r="Y183" s="99">
        <f t="shared" si="80"/>
        <v>-64.418412219449536</v>
      </c>
      <c r="Z183" s="110">
        <v>21</v>
      </c>
      <c r="AA183" s="34">
        <f t="shared" si="63"/>
        <v>8.36</v>
      </c>
      <c r="AB183" s="33">
        <f t="shared" si="64"/>
        <v>-12.64</v>
      </c>
      <c r="AC183" s="32">
        <v>157.73894471945846</v>
      </c>
      <c r="AD183" s="15">
        <f t="shared" si="65"/>
        <v>-2.6334035084824015E-2</v>
      </c>
      <c r="AE183" s="15">
        <f t="shared" si="66"/>
        <v>8.9759289150004418E-2</v>
      </c>
      <c r="AF183" s="15">
        <f t="shared" si="67"/>
        <v>0.19854720516763893</v>
      </c>
      <c r="AG183" s="15">
        <f t="shared" si="68"/>
        <v>0.30461793041115598</v>
      </c>
      <c r="AH183" s="111">
        <f t="shared" si="69"/>
        <v>0.408386225316892</v>
      </c>
    </row>
    <row r="184" spans="1:34" ht="15.75" x14ac:dyDescent="0.25">
      <c r="A184" s="25">
        <v>560</v>
      </c>
      <c r="B184" s="26" t="s">
        <v>174</v>
      </c>
      <c r="C184" s="25">
        <v>7</v>
      </c>
      <c r="D184" s="25">
        <v>23</v>
      </c>
      <c r="E184" s="31">
        <f>'Tasapainon muutos, pl. tasaus'!D174</f>
        <v>15735</v>
      </c>
      <c r="F184" s="64">
        <v>-167.37595726196486</v>
      </c>
      <c r="G184" s="32">
        <v>-167.57809214261331</v>
      </c>
      <c r="H184" s="61">
        <f t="shared" si="81"/>
        <v>-0.20213488064845819</v>
      </c>
      <c r="I184" s="64">
        <f t="shared" si="70"/>
        <v>4.3560377851338075</v>
      </c>
      <c r="J184" s="32">
        <f t="shared" si="71"/>
        <v>0.84146445070957954</v>
      </c>
      <c r="K184" s="32">
        <f t="shared" si="72"/>
        <v>-1.3186266201411698</v>
      </c>
      <c r="L184" s="32">
        <f t="shared" si="73"/>
        <v>-3.0501108856811734</v>
      </c>
      <c r="M184" s="32">
        <f t="shared" si="74"/>
        <v>-4.4184122194495323</v>
      </c>
      <c r="N184" s="61">
        <f t="shared" si="75"/>
        <v>-171.99650436206284</v>
      </c>
      <c r="O184" s="87">
        <f t="shared" si="62"/>
        <v>-4.6205471000979799</v>
      </c>
      <c r="P184" s="32">
        <f>Taulukko5[[#This Row],[Tasaus 2023, €/asukas]]*Taulukko5[[#This Row],[Asukasluku 31.12.2022]]</f>
        <v>68542.254549080462</v>
      </c>
      <c r="Q184" s="32">
        <f>Taulukko5[[#This Row],[Tasaus 2024, €/asukas]]*Taulukko5[[#This Row],[Asukasluku 31.12.2022]]</f>
        <v>13240.443131915234</v>
      </c>
      <c r="R184" s="32">
        <f>Taulukko5[[#This Row],[Tasaus 2025, €/asukas]]*Taulukko5[[#This Row],[Asukasluku 31.12.2022]]</f>
        <v>-20748.589867921306</v>
      </c>
      <c r="S184" s="32">
        <f>Taulukko5[[#This Row],[Tasaus 2026, €/asukas]]*Taulukko5[[#This Row],[Asukasluku 31.12.2022]]</f>
        <v>-47993.49478619326</v>
      </c>
      <c r="T184" s="32">
        <f>Taulukko5[[#This Row],[Tasaus 2027, €/asukas]]*Taulukko5[[#This Row],[Asukasluku 31.12.2022]]</f>
        <v>-69523.716273038386</v>
      </c>
      <c r="U184" s="64">
        <f t="shared" si="76"/>
        <v>4.1539029044853493</v>
      </c>
      <c r="V184" s="32">
        <f t="shared" si="77"/>
        <v>0.63932957006112134</v>
      </c>
      <c r="W184" s="32">
        <f t="shared" si="78"/>
        <v>-1.520761500789628</v>
      </c>
      <c r="X184" s="32">
        <f t="shared" si="79"/>
        <v>-3.2522457663296316</v>
      </c>
      <c r="Y184" s="99">
        <f t="shared" si="80"/>
        <v>-4.6205471000979905</v>
      </c>
      <c r="Z184" s="110">
        <v>21.25</v>
      </c>
      <c r="AA184" s="34">
        <f t="shared" si="63"/>
        <v>8.61</v>
      </c>
      <c r="AB184" s="33">
        <f t="shared" si="64"/>
        <v>-12.64</v>
      </c>
      <c r="AC184" s="32">
        <v>172.20166464608752</v>
      </c>
      <c r="AD184" s="15">
        <f t="shared" si="65"/>
        <v>-2.4122315617694741E-2</v>
      </c>
      <c r="AE184" s="15">
        <f t="shared" si="66"/>
        <v>-3.7126793830656916E-3</v>
      </c>
      <c r="AF184" s="15">
        <f t="shared" si="67"/>
        <v>8.8312822289791978E-3</v>
      </c>
      <c r="AG184" s="15">
        <f t="shared" si="68"/>
        <v>1.888626206380592E-2</v>
      </c>
      <c r="AH184" s="111">
        <f t="shared" si="69"/>
        <v>2.6832186027900693E-2</v>
      </c>
    </row>
    <row r="185" spans="1:34" ht="15.75" x14ac:dyDescent="0.25">
      <c r="A185" s="25">
        <v>561</v>
      </c>
      <c r="B185" s="26" t="s">
        <v>175</v>
      </c>
      <c r="C185" s="25">
        <v>2</v>
      </c>
      <c r="D185" s="25">
        <v>26</v>
      </c>
      <c r="E185" s="31">
        <f>'Tasapainon muutos, pl. tasaus'!D175</f>
        <v>1317</v>
      </c>
      <c r="F185" s="64">
        <v>64.430900379790501</v>
      </c>
      <c r="G185" s="32">
        <v>-194.89466142411229</v>
      </c>
      <c r="H185" s="61">
        <f t="shared" si="81"/>
        <v>-259.32556180390281</v>
      </c>
      <c r="I185" s="64">
        <f t="shared" si="70"/>
        <v>263.47946470838815</v>
      </c>
      <c r="J185" s="32">
        <f t="shared" si="71"/>
        <v>245.16702625461238</v>
      </c>
      <c r="K185" s="32">
        <f t="shared" si="72"/>
        <v>228.00693518376164</v>
      </c>
      <c r="L185" s="32">
        <f t="shared" si="73"/>
        <v>211.27545091822165</v>
      </c>
      <c r="M185" s="32">
        <f t="shared" si="74"/>
        <v>194.90714958445329</v>
      </c>
      <c r="N185" s="61">
        <f t="shared" si="75"/>
        <v>1.2488160341007415E-2</v>
      </c>
      <c r="O185" s="87">
        <f t="shared" si="62"/>
        <v>-64.418412219449493</v>
      </c>
      <c r="P185" s="32">
        <f>Taulukko5[[#This Row],[Tasaus 2023, €/asukas]]*Taulukko5[[#This Row],[Asukasluku 31.12.2022]]</f>
        <v>347002.45502094721</v>
      </c>
      <c r="Q185" s="32">
        <f>Taulukko5[[#This Row],[Tasaus 2024, €/asukas]]*Taulukko5[[#This Row],[Asukasluku 31.12.2022]]</f>
        <v>322884.97357732453</v>
      </c>
      <c r="R185" s="32">
        <f>Taulukko5[[#This Row],[Tasaus 2025, €/asukas]]*Taulukko5[[#This Row],[Asukasluku 31.12.2022]]</f>
        <v>300285.13363701408</v>
      </c>
      <c r="S185" s="32">
        <f>Taulukko5[[#This Row],[Tasaus 2026, €/asukas]]*Taulukko5[[#This Row],[Asukasluku 31.12.2022]]</f>
        <v>278249.76885929791</v>
      </c>
      <c r="T185" s="32">
        <f>Taulukko5[[#This Row],[Tasaus 2027, €/asukas]]*Taulukko5[[#This Row],[Asukasluku 31.12.2022]]</f>
        <v>256692.71600272498</v>
      </c>
      <c r="U185" s="64">
        <f t="shared" si="76"/>
        <v>4.1539029044853351</v>
      </c>
      <c r="V185" s="32">
        <f t="shared" si="77"/>
        <v>-14.158535549290434</v>
      </c>
      <c r="W185" s="32">
        <f t="shared" si="78"/>
        <v>-31.318626620141174</v>
      </c>
      <c r="X185" s="32">
        <f t="shared" si="79"/>
        <v>-48.050110885681164</v>
      </c>
      <c r="Y185" s="99">
        <f t="shared" si="80"/>
        <v>-64.418412219449522</v>
      </c>
      <c r="Z185" s="110">
        <v>21</v>
      </c>
      <c r="AA185" s="34">
        <f t="shared" si="63"/>
        <v>8.36</v>
      </c>
      <c r="AB185" s="33">
        <f t="shared" si="64"/>
        <v>-12.64</v>
      </c>
      <c r="AC185" s="32">
        <v>155.63680492285965</v>
      </c>
      <c r="AD185" s="15">
        <f t="shared" si="65"/>
        <v>-2.6689721024176702E-2</v>
      </c>
      <c r="AE185" s="15">
        <f t="shared" si="66"/>
        <v>9.0971641035088188E-2</v>
      </c>
      <c r="AF185" s="15">
        <f t="shared" si="67"/>
        <v>0.20122892291231526</v>
      </c>
      <c r="AG185" s="15">
        <f t="shared" si="68"/>
        <v>0.30873231373194071</v>
      </c>
      <c r="AH185" s="111">
        <f t="shared" si="69"/>
        <v>0.41390217597552248</v>
      </c>
    </row>
    <row r="186" spans="1:34" ht="15.75" x14ac:dyDescent="0.25">
      <c r="A186" s="25">
        <v>562</v>
      </c>
      <c r="B186" s="26" t="s">
        <v>176</v>
      </c>
      <c r="C186" s="25">
        <v>6</v>
      </c>
      <c r="D186" s="25">
        <v>24</v>
      </c>
      <c r="E186" s="31">
        <f>'Tasapainon muutos, pl. tasaus'!D176</f>
        <v>8935</v>
      </c>
      <c r="F186" s="64">
        <v>83.049136734512444</v>
      </c>
      <c r="G186" s="32">
        <v>94.284536549268438</v>
      </c>
      <c r="H186" s="61">
        <f t="shared" si="81"/>
        <v>11.235399814755993</v>
      </c>
      <c r="I186" s="64">
        <f t="shared" si="70"/>
        <v>-7.0814969102706442</v>
      </c>
      <c r="J186" s="32">
        <f t="shared" si="71"/>
        <v>0.84146445070957954</v>
      </c>
      <c r="K186" s="32">
        <f t="shared" si="72"/>
        <v>-1.3186266201411698</v>
      </c>
      <c r="L186" s="32">
        <f t="shared" si="73"/>
        <v>-3.0501108856811734</v>
      </c>
      <c r="M186" s="32">
        <f t="shared" si="74"/>
        <v>-4.4184122194495323</v>
      </c>
      <c r="N186" s="61">
        <f t="shared" si="75"/>
        <v>89.866124329818902</v>
      </c>
      <c r="O186" s="87">
        <f t="shared" si="62"/>
        <v>6.8169875953064576</v>
      </c>
      <c r="P186" s="32">
        <f>Taulukko5[[#This Row],[Tasaus 2023, €/asukas]]*Taulukko5[[#This Row],[Asukasluku 31.12.2022]]</f>
        <v>-63273.174893268209</v>
      </c>
      <c r="Q186" s="32">
        <f>Taulukko5[[#This Row],[Tasaus 2024, €/asukas]]*Taulukko5[[#This Row],[Asukasluku 31.12.2022]]</f>
        <v>7518.4848670900928</v>
      </c>
      <c r="R186" s="32">
        <f>Taulukko5[[#This Row],[Tasaus 2025, €/asukas]]*Taulukko5[[#This Row],[Asukasluku 31.12.2022]]</f>
        <v>-11781.928850961353</v>
      </c>
      <c r="S186" s="32">
        <f>Taulukko5[[#This Row],[Tasaus 2026, €/asukas]]*Taulukko5[[#This Row],[Asukasluku 31.12.2022]]</f>
        <v>-27252.740763561284</v>
      </c>
      <c r="T186" s="32">
        <f>Taulukko5[[#This Row],[Tasaus 2027, €/asukas]]*Taulukko5[[#This Row],[Asukasluku 31.12.2022]]</f>
        <v>-39478.513180781571</v>
      </c>
      <c r="U186" s="64">
        <f t="shared" si="76"/>
        <v>4.1539029044853493</v>
      </c>
      <c r="V186" s="32">
        <f t="shared" si="77"/>
        <v>12.076864265465574</v>
      </c>
      <c r="W186" s="32">
        <f t="shared" si="78"/>
        <v>9.916773194614823</v>
      </c>
      <c r="X186" s="32">
        <f t="shared" si="79"/>
        <v>8.1852889290748205</v>
      </c>
      <c r="Y186" s="99">
        <f t="shared" si="80"/>
        <v>6.8169875953064611</v>
      </c>
      <c r="Z186" s="110">
        <v>22</v>
      </c>
      <c r="AA186" s="34">
        <f t="shared" si="63"/>
        <v>9.36</v>
      </c>
      <c r="AB186" s="33">
        <f t="shared" si="64"/>
        <v>-12.64</v>
      </c>
      <c r="AC186" s="32">
        <v>168.22051397349682</v>
      </c>
      <c r="AD186" s="15">
        <f t="shared" si="65"/>
        <v>-2.4693200646978154E-2</v>
      </c>
      <c r="AE186" s="15">
        <f t="shared" si="66"/>
        <v>-7.1791864025384483E-2</v>
      </c>
      <c r="AF186" s="15">
        <f t="shared" si="67"/>
        <v>-5.8951033737640421E-2</v>
      </c>
      <c r="AG186" s="15">
        <f t="shared" si="68"/>
        <v>-4.8658090120711525E-2</v>
      </c>
      <c r="AH186" s="111">
        <f t="shared" si="69"/>
        <v>-4.0524115842259754E-2</v>
      </c>
    </row>
    <row r="187" spans="1:34" ht="15.75" x14ac:dyDescent="0.25">
      <c r="A187" s="25">
        <v>563</v>
      </c>
      <c r="B187" s="26" t="s">
        <v>177</v>
      </c>
      <c r="C187" s="25">
        <v>17</v>
      </c>
      <c r="D187" s="25">
        <v>24</v>
      </c>
      <c r="E187" s="31">
        <f>'Tasapainon muutos, pl. tasaus'!D177</f>
        <v>7025</v>
      </c>
      <c r="F187" s="64">
        <v>-690.53717660179655</v>
      </c>
      <c r="G187" s="32">
        <v>-535.88278187941557</v>
      </c>
      <c r="H187" s="61">
        <f t="shared" si="81"/>
        <v>154.65439472238097</v>
      </c>
      <c r="I187" s="64">
        <f t="shared" si="70"/>
        <v>-150.50049181789564</v>
      </c>
      <c r="J187" s="32">
        <f t="shared" si="71"/>
        <v>-138.81293027167141</v>
      </c>
      <c r="K187" s="32">
        <f t="shared" si="72"/>
        <v>-125.97302134252215</v>
      </c>
      <c r="L187" s="32">
        <f t="shared" si="73"/>
        <v>-112.70450560806215</v>
      </c>
      <c r="M187" s="32">
        <f t="shared" si="74"/>
        <v>-99.072806941830507</v>
      </c>
      <c r="N187" s="61">
        <f t="shared" si="75"/>
        <v>-634.95558882124612</v>
      </c>
      <c r="O187" s="87">
        <f t="shared" si="62"/>
        <v>55.581587780550421</v>
      </c>
      <c r="P187" s="32">
        <f>Taulukko5[[#This Row],[Tasaus 2023, €/asukas]]*Taulukko5[[#This Row],[Asukasluku 31.12.2022]]</f>
        <v>-1057265.9550207169</v>
      </c>
      <c r="Q187" s="32">
        <f>Taulukko5[[#This Row],[Tasaus 2024, €/asukas]]*Taulukko5[[#This Row],[Asukasluku 31.12.2022]]</f>
        <v>-975160.83515849162</v>
      </c>
      <c r="R187" s="32">
        <f>Taulukko5[[#This Row],[Tasaus 2025, €/asukas]]*Taulukko5[[#This Row],[Asukasluku 31.12.2022]]</f>
        <v>-884960.47493121808</v>
      </c>
      <c r="S187" s="32">
        <f>Taulukko5[[#This Row],[Tasaus 2026, €/asukas]]*Taulukko5[[#This Row],[Asukasluku 31.12.2022]]</f>
        <v>-791749.15189663658</v>
      </c>
      <c r="T187" s="32">
        <f>Taulukko5[[#This Row],[Tasaus 2027, €/asukas]]*Taulukko5[[#This Row],[Asukasluku 31.12.2022]]</f>
        <v>-695986.46876635926</v>
      </c>
      <c r="U187" s="64">
        <f t="shared" si="76"/>
        <v>4.1539029044853351</v>
      </c>
      <c r="V187" s="32">
        <f t="shared" si="77"/>
        <v>15.841464450709566</v>
      </c>
      <c r="W187" s="32">
        <f t="shared" si="78"/>
        <v>28.681373379858826</v>
      </c>
      <c r="X187" s="32">
        <f t="shared" si="79"/>
        <v>41.949889114318822</v>
      </c>
      <c r="Y187" s="99">
        <f t="shared" si="80"/>
        <v>55.581587780550464</v>
      </c>
      <c r="Z187" s="110">
        <v>22</v>
      </c>
      <c r="AA187" s="34">
        <f t="shared" si="63"/>
        <v>9.36</v>
      </c>
      <c r="AB187" s="33">
        <f t="shared" si="64"/>
        <v>-12.64</v>
      </c>
      <c r="AC187" s="32">
        <v>158.19436740012793</v>
      </c>
      <c r="AD187" s="15">
        <f t="shared" si="65"/>
        <v>-2.6258222544540331E-2</v>
      </c>
      <c r="AE187" s="15">
        <f t="shared" si="66"/>
        <v>-0.10013924459548586</v>
      </c>
      <c r="AF187" s="15">
        <f t="shared" si="67"/>
        <v>-0.18130464346631112</v>
      </c>
      <c r="AG187" s="15">
        <f t="shared" si="68"/>
        <v>-0.26517941064369965</v>
      </c>
      <c r="AH187" s="111">
        <f t="shared" si="69"/>
        <v>-0.35134997973705046</v>
      </c>
    </row>
    <row r="188" spans="1:34" ht="15.75" x14ac:dyDescent="0.25">
      <c r="A188" s="25">
        <v>564</v>
      </c>
      <c r="B188" s="26" t="s">
        <v>178</v>
      </c>
      <c r="C188" s="25">
        <v>17</v>
      </c>
      <c r="D188" s="25">
        <v>20</v>
      </c>
      <c r="E188" s="31">
        <f>'Tasapainon muutos, pl. tasaus'!D178</f>
        <v>211848</v>
      </c>
      <c r="F188" s="64">
        <v>216.10379395280074</v>
      </c>
      <c r="G188" s="32">
        <v>254.10998691787933</v>
      </c>
      <c r="H188" s="61">
        <f t="shared" si="81"/>
        <v>38.006192965078583</v>
      </c>
      <c r="I188" s="64">
        <f t="shared" si="70"/>
        <v>-33.852290060593234</v>
      </c>
      <c r="J188" s="32">
        <f t="shared" si="71"/>
        <v>-22.164728514369003</v>
      </c>
      <c r="K188" s="32">
        <f t="shared" si="72"/>
        <v>-9.3248195852197533</v>
      </c>
      <c r="L188" s="32">
        <f t="shared" si="73"/>
        <v>-3.0501108856811734</v>
      </c>
      <c r="M188" s="32">
        <f t="shared" si="74"/>
        <v>-4.4184122194495323</v>
      </c>
      <c r="N188" s="61">
        <f t="shared" si="75"/>
        <v>249.6915746984298</v>
      </c>
      <c r="O188" s="87">
        <f t="shared" si="62"/>
        <v>33.587780745629061</v>
      </c>
      <c r="P188" s="32">
        <f>Taulukko5[[#This Row],[Tasaus 2023, €/asukas]]*Taulukko5[[#This Row],[Asukasluku 31.12.2022]]</f>
        <v>-7171539.9447565554</v>
      </c>
      <c r="Q188" s="32">
        <f>Taulukko5[[#This Row],[Tasaus 2024, €/asukas]]*Taulukko5[[#This Row],[Asukasluku 31.12.2022]]</f>
        <v>-4695553.4063120447</v>
      </c>
      <c r="R188" s="32">
        <f>Taulukko5[[#This Row],[Tasaus 2025, €/asukas]]*Taulukko5[[#This Row],[Asukasluku 31.12.2022]]</f>
        <v>-1975444.3794896342</v>
      </c>
      <c r="S188" s="32">
        <f>Taulukko5[[#This Row],[Tasaus 2026, €/asukas]]*Taulukko5[[#This Row],[Asukasluku 31.12.2022]]</f>
        <v>-646159.89090978517</v>
      </c>
      <c r="T188" s="32">
        <f>Taulukko5[[#This Row],[Tasaus 2027, €/asukas]]*Taulukko5[[#This Row],[Asukasluku 31.12.2022]]</f>
        <v>-936031.79186594451</v>
      </c>
      <c r="U188" s="64">
        <f t="shared" si="76"/>
        <v>4.1539029044853493</v>
      </c>
      <c r="V188" s="32">
        <f t="shared" si="77"/>
        <v>15.84146445070958</v>
      </c>
      <c r="W188" s="32">
        <f t="shared" si="78"/>
        <v>28.68137337985883</v>
      </c>
      <c r="X188" s="32">
        <f t="shared" si="79"/>
        <v>34.956082079397412</v>
      </c>
      <c r="Y188" s="99">
        <f t="shared" si="80"/>
        <v>33.587780745629047</v>
      </c>
      <c r="Z188" s="110">
        <v>20.5</v>
      </c>
      <c r="AA188" s="34">
        <f t="shared" si="63"/>
        <v>7.8599999999999994</v>
      </c>
      <c r="AB188" s="33">
        <f t="shared" si="64"/>
        <v>-12.64</v>
      </c>
      <c r="AC188" s="32">
        <v>192.39046513159172</v>
      </c>
      <c r="AD188" s="15">
        <f t="shared" si="65"/>
        <v>-2.1591001932679731E-2</v>
      </c>
      <c r="AE188" s="15">
        <f t="shared" si="66"/>
        <v>-8.234017439416394E-2</v>
      </c>
      <c r="AF188" s="15">
        <f t="shared" si="67"/>
        <v>-0.14907897519890745</v>
      </c>
      <c r="AG188" s="15">
        <f t="shared" si="68"/>
        <v>-0.18169342256898263</v>
      </c>
      <c r="AH188" s="111">
        <f t="shared" si="69"/>
        <v>-0.17458131681658751</v>
      </c>
    </row>
    <row r="189" spans="1:34" ht="15.75" x14ac:dyDescent="0.25">
      <c r="A189" s="25">
        <v>576</v>
      </c>
      <c r="B189" s="26" t="s">
        <v>179</v>
      </c>
      <c r="C189" s="25">
        <v>7</v>
      </c>
      <c r="D189" s="25">
        <v>25</v>
      </c>
      <c r="E189" s="31">
        <f>'Tasapainon muutos, pl. tasaus'!D179</f>
        <v>2750</v>
      </c>
      <c r="F189" s="64">
        <v>197.29351585666294</v>
      </c>
      <c r="G189" s="32">
        <v>49.534261458341035</v>
      </c>
      <c r="H189" s="61">
        <f t="shared" si="81"/>
        <v>-147.7592543983219</v>
      </c>
      <c r="I189" s="64">
        <f t="shared" si="70"/>
        <v>151.91315730280724</v>
      </c>
      <c r="J189" s="32">
        <f t="shared" si="71"/>
        <v>133.60071884903147</v>
      </c>
      <c r="K189" s="32">
        <f t="shared" si="72"/>
        <v>116.44062777818073</v>
      </c>
      <c r="L189" s="32">
        <f t="shared" si="73"/>
        <v>99.709143512640722</v>
      </c>
      <c r="M189" s="32">
        <f t="shared" si="74"/>
        <v>83.340842178872364</v>
      </c>
      <c r="N189" s="61">
        <f t="shared" si="75"/>
        <v>132.87510363721339</v>
      </c>
      <c r="O189" s="87">
        <f t="shared" si="62"/>
        <v>-64.41841221944955</v>
      </c>
      <c r="P189" s="32">
        <f>Taulukko5[[#This Row],[Tasaus 2023, €/asukas]]*Taulukko5[[#This Row],[Asukasluku 31.12.2022]]</f>
        <v>417761.18258271989</v>
      </c>
      <c r="Q189" s="32">
        <f>Taulukko5[[#This Row],[Tasaus 2024, €/asukas]]*Taulukko5[[#This Row],[Asukasluku 31.12.2022]]</f>
        <v>367401.97683483653</v>
      </c>
      <c r="R189" s="32">
        <f>Taulukko5[[#This Row],[Tasaus 2025, €/asukas]]*Taulukko5[[#This Row],[Asukasluku 31.12.2022]]</f>
        <v>320211.726389997</v>
      </c>
      <c r="S189" s="32">
        <f>Taulukko5[[#This Row],[Tasaus 2026, €/asukas]]*Taulukko5[[#This Row],[Asukasluku 31.12.2022]]</f>
        <v>274200.14465976198</v>
      </c>
      <c r="T189" s="32">
        <f>Taulukko5[[#This Row],[Tasaus 2027, €/asukas]]*Taulukko5[[#This Row],[Asukasluku 31.12.2022]]</f>
        <v>229187.315991899</v>
      </c>
      <c r="U189" s="64">
        <f t="shared" si="76"/>
        <v>4.1539029044853351</v>
      </c>
      <c r="V189" s="32">
        <f t="shared" si="77"/>
        <v>-14.158535549290434</v>
      </c>
      <c r="W189" s="32">
        <f t="shared" si="78"/>
        <v>-31.318626620141174</v>
      </c>
      <c r="X189" s="32">
        <f t="shared" si="79"/>
        <v>-48.050110885681178</v>
      </c>
      <c r="Y189" s="99">
        <f t="shared" si="80"/>
        <v>-64.418412219449536</v>
      </c>
      <c r="Z189" s="110">
        <v>21</v>
      </c>
      <c r="AA189" s="34">
        <f t="shared" si="63"/>
        <v>8.36</v>
      </c>
      <c r="AB189" s="33">
        <f t="shared" si="64"/>
        <v>-12.64</v>
      </c>
      <c r="AC189" s="32">
        <v>146.57496701265345</v>
      </c>
      <c r="AD189" s="15">
        <f t="shared" si="65"/>
        <v>-2.8339783996859023E-2</v>
      </c>
      <c r="AE189" s="15">
        <f t="shared" si="66"/>
        <v>9.6595863794860445E-2</v>
      </c>
      <c r="AF189" s="15">
        <f t="shared" si="67"/>
        <v>0.2136696822004914</v>
      </c>
      <c r="AG189" s="15">
        <f t="shared" si="68"/>
        <v>0.3278193532292123</v>
      </c>
      <c r="AH189" s="111">
        <f t="shared" si="69"/>
        <v>0.43949122781578698</v>
      </c>
    </row>
    <row r="190" spans="1:34" ht="15.75" x14ac:dyDescent="0.25">
      <c r="A190" s="25">
        <v>577</v>
      </c>
      <c r="B190" s="26" t="s">
        <v>180</v>
      </c>
      <c r="C190" s="25">
        <v>2</v>
      </c>
      <c r="D190" s="25">
        <v>23</v>
      </c>
      <c r="E190" s="31">
        <f>'Tasapainon muutos, pl. tasaus'!D180</f>
        <v>11138</v>
      </c>
      <c r="F190" s="64">
        <v>121.73579856087493</v>
      </c>
      <c r="G190" s="32">
        <v>140.424405004775</v>
      </c>
      <c r="H190" s="61">
        <f t="shared" si="81"/>
        <v>18.688606443900071</v>
      </c>
      <c r="I190" s="64">
        <f t="shared" si="70"/>
        <v>-14.534703539414721</v>
      </c>
      <c r="J190" s="32">
        <f t="shared" si="71"/>
        <v>-2.8471419931904909</v>
      </c>
      <c r="K190" s="32">
        <f t="shared" si="72"/>
        <v>-1.3186266201411698</v>
      </c>
      <c r="L190" s="32">
        <f t="shared" si="73"/>
        <v>-3.0501108856811734</v>
      </c>
      <c r="M190" s="32">
        <f t="shared" si="74"/>
        <v>-4.4184122194495323</v>
      </c>
      <c r="N190" s="61">
        <f t="shared" si="75"/>
        <v>136.00599278532547</v>
      </c>
      <c r="O190" s="87">
        <f t="shared" si="62"/>
        <v>14.270194224450549</v>
      </c>
      <c r="P190" s="32">
        <f>Taulukko5[[#This Row],[Tasaus 2023, €/asukas]]*Taulukko5[[#This Row],[Asukasluku 31.12.2022]]</f>
        <v>-161887.52802200118</v>
      </c>
      <c r="Q190" s="32">
        <f>Taulukko5[[#This Row],[Tasaus 2024, €/asukas]]*Taulukko5[[#This Row],[Asukasluku 31.12.2022]]</f>
        <v>-31711.467520155689</v>
      </c>
      <c r="R190" s="32">
        <f>Taulukko5[[#This Row],[Tasaus 2025, €/asukas]]*Taulukko5[[#This Row],[Asukasluku 31.12.2022]]</f>
        <v>-14686.863295132349</v>
      </c>
      <c r="S190" s="32">
        <f>Taulukko5[[#This Row],[Tasaus 2026, €/asukas]]*Taulukko5[[#This Row],[Asukasluku 31.12.2022]]</f>
        <v>-33972.13504471691</v>
      </c>
      <c r="T190" s="32">
        <f>Taulukko5[[#This Row],[Tasaus 2027, €/asukas]]*Taulukko5[[#This Row],[Asukasluku 31.12.2022]]</f>
        <v>-49212.275300228888</v>
      </c>
      <c r="U190" s="64">
        <f t="shared" si="76"/>
        <v>4.1539029044853493</v>
      </c>
      <c r="V190" s="32">
        <f t="shared" si="77"/>
        <v>15.84146445070958</v>
      </c>
      <c r="W190" s="32">
        <f t="shared" si="78"/>
        <v>17.3699798237589</v>
      </c>
      <c r="X190" s="32">
        <f t="shared" si="79"/>
        <v>15.638495558218898</v>
      </c>
      <c r="Y190" s="99">
        <f t="shared" si="80"/>
        <v>14.270194224450538</v>
      </c>
      <c r="Z190" s="110">
        <v>20.75</v>
      </c>
      <c r="AA190" s="34">
        <f t="shared" si="63"/>
        <v>8.11</v>
      </c>
      <c r="AB190" s="33">
        <f t="shared" si="64"/>
        <v>-12.64</v>
      </c>
      <c r="AC190" s="32">
        <v>194.7267268829886</v>
      </c>
      <c r="AD190" s="15">
        <f t="shared" si="65"/>
        <v>-2.1331960799512807E-2</v>
      </c>
      <c r="AE190" s="15">
        <f t="shared" si="66"/>
        <v>-8.135228637735345E-2</v>
      </c>
      <c r="AF190" s="15">
        <f t="shared" si="67"/>
        <v>-8.9201827103048525E-2</v>
      </c>
      <c r="AG190" s="15">
        <f t="shared" si="68"/>
        <v>-8.0309959544567697E-2</v>
      </c>
      <c r="AH190" s="111">
        <f t="shared" si="69"/>
        <v>-7.3283182297957009E-2</v>
      </c>
    </row>
    <row r="191" spans="1:34" ht="15.75" x14ac:dyDescent="0.25">
      <c r="A191" s="25">
        <v>578</v>
      </c>
      <c r="B191" s="26" t="s">
        <v>181</v>
      </c>
      <c r="C191" s="25">
        <v>18</v>
      </c>
      <c r="D191" s="25">
        <v>25</v>
      </c>
      <c r="E191" s="31">
        <f>'Tasapainon muutos, pl. tasaus'!D181</f>
        <v>3100</v>
      </c>
      <c r="F191" s="64">
        <v>-180.55041622614789</v>
      </c>
      <c r="G191" s="32">
        <v>-85.086433784251184</v>
      </c>
      <c r="H191" s="61">
        <f t="shared" si="81"/>
        <v>95.463982441896704</v>
      </c>
      <c r="I191" s="64">
        <f t="shared" si="70"/>
        <v>-91.310079537411355</v>
      </c>
      <c r="J191" s="32">
        <f t="shared" si="71"/>
        <v>-79.622517991187124</v>
      </c>
      <c r="K191" s="32">
        <f t="shared" si="72"/>
        <v>-66.782609062037878</v>
      </c>
      <c r="L191" s="32">
        <f t="shared" si="73"/>
        <v>-53.514093327577875</v>
      </c>
      <c r="M191" s="32">
        <f t="shared" si="74"/>
        <v>-39.88239466134624</v>
      </c>
      <c r="N191" s="61">
        <f t="shared" si="75"/>
        <v>-124.96882844559742</v>
      </c>
      <c r="O191" s="87">
        <f t="shared" si="62"/>
        <v>55.581587780550464</v>
      </c>
      <c r="P191" s="32">
        <f>Taulukko5[[#This Row],[Tasaus 2023, €/asukas]]*Taulukko5[[#This Row],[Asukasluku 31.12.2022]]</f>
        <v>-283061.24656597519</v>
      </c>
      <c r="Q191" s="32">
        <f>Taulukko5[[#This Row],[Tasaus 2024, €/asukas]]*Taulukko5[[#This Row],[Asukasluku 31.12.2022]]</f>
        <v>-246829.80577268009</v>
      </c>
      <c r="R191" s="32">
        <f>Taulukko5[[#This Row],[Tasaus 2025, €/asukas]]*Taulukko5[[#This Row],[Asukasluku 31.12.2022]]</f>
        <v>-207026.08809231743</v>
      </c>
      <c r="S191" s="32">
        <f>Taulukko5[[#This Row],[Tasaus 2026, €/asukas]]*Taulukko5[[#This Row],[Asukasluku 31.12.2022]]</f>
        <v>-165893.68931549141</v>
      </c>
      <c r="T191" s="32">
        <f>Taulukko5[[#This Row],[Tasaus 2027, €/asukas]]*Taulukko5[[#This Row],[Asukasluku 31.12.2022]]</f>
        <v>-123635.42345017334</v>
      </c>
      <c r="U191" s="64">
        <f t="shared" si="76"/>
        <v>4.1539029044853493</v>
      </c>
      <c r="V191" s="32">
        <f t="shared" si="77"/>
        <v>15.84146445070958</v>
      </c>
      <c r="W191" s="32">
        <f t="shared" si="78"/>
        <v>28.681373379858826</v>
      </c>
      <c r="X191" s="32">
        <f t="shared" si="79"/>
        <v>41.949889114318829</v>
      </c>
      <c r="Y191" s="99">
        <f t="shared" si="80"/>
        <v>55.581587780550464</v>
      </c>
      <c r="Z191" s="110">
        <v>22</v>
      </c>
      <c r="AA191" s="34">
        <f t="shared" si="63"/>
        <v>9.36</v>
      </c>
      <c r="AB191" s="33">
        <f t="shared" si="64"/>
        <v>-12.64</v>
      </c>
      <c r="AC191" s="32">
        <v>149.24330624605372</v>
      </c>
      <c r="AD191" s="15">
        <f t="shared" si="65"/>
        <v>-2.7833093550185178E-2</v>
      </c>
      <c r="AE191" s="15">
        <f t="shared" si="66"/>
        <v>-0.10614522586756522</v>
      </c>
      <c r="AF191" s="15">
        <f t="shared" si="67"/>
        <v>-0.19217862496675436</v>
      </c>
      <c r="AG191" s="15">
        <f t="shared" si="68"/>
        <v>-0.28108389025607011</v>
      </c>
      <c r="AH191" s="111">
        <f t="shared" si="69"/>
        <v>-0.37242265116342627</v>
      </c>
    </row>
    <row r="192" spans="1:34" ht="15.75" x14ac:dyDescent="0.25">
      <c r="A192" s="25">
        <v>580</v>
      </c>
      <c r="B192" s="26" t="s">
        <v>182</v>
      </c>
      <c r="C192" s="25">
        <v>9</v>
      </c>
      <c r="D192" s="25">
        <v>25</v>
      </c>
      <c r="E192" s="31">
        <f>'Tasapainon muutos, pl. tasaus'!D182</f>
        <v>4438</v>
      </c>
      <c r="F192" s="64">
        <v>-264.13712291456437</v>
      </c>
      <c r="G192" s="32">
        <v>-261.2556008837505</v>
      </c>
      <c r="H192" s="61">
        <f t="shared" si="81"/>
        <v>2.8815220308138692</v>
      </c>
      <c r="I192" s="64">
        <f t="shared" si="70"/>
        <v>1.2723808736714801</v>
      </c>
      <c r="J192" s="32">
        <f t="shared" si="71"/>
        <v>0.84146445070957954</v>
      </c>
      <c r="K192" s="32">
        <f t="shared" si="72"/>
        <v>-1.3186266201411698</v>
      </c>
      <c r="L192" s="32">
        <f t="shared" si="73"/>
        <v>-3.0501108856811734</v>
      </c>
      <c r="M192" s="32">
        <f t="shared" si="74"/>
        <v>-4.4184122194495323</v>
      </c>
      <c r="N192" s="61">
        <f t="shared" si="75"/>
        <v>-265.67401310320002</v>
      </c>
      <c r="O192" s="87">
        <f t="shared" si="62"/>
        <v>-1.5368901886356525</v>
      </c>
      <c r="P192" s="32">
        <f>Taulukko5[[#This Row],[Tasaus 2023, €/asukas]]*Taulukko5[[#This Row],[Asukasluku 31.12.2022]]</f>
        <v>5646.826317354029</v>
      </c>
      <c r="Q192" s="32">
        <f>Taulukko5[[#This Row],[Tasaus 2024, €/asukas]]*Taulukko5[[#This Row],[Asukasluku 31.12.2022]]</f>
        <v>3734.419232249114</v>
      </c>
      <c r="R192" s="32">
        <f>Taulukko5[[#This Row],[Tasaus 2025, €/asukas]]*Taulukko5[[#This Row],[Asukasluku 31.12.2022]]</f>
        <v>-5852.0649401865121</v>
      </c>
      <c r="S192" s="32">
        <f>Taulukko5[[#This Row],[Tasaus 2026, €/asukas]]*Taulukko5[[#This Row],[Asukasluku 31.12.2022]]</f>
        <v>-13536.392110653047</v>
      </c>
      <c r="T192" s="32">
        <f>Taulukko5[[#This Row],[Tasaus 2027, €/asukas]]*Taulukko5[[#This Row],[Asukasluku 31.12.2022]]</f>
        <v>-19608.913429917025</v>
      </c>
      <c r="U192" s="64">
        <f t="shared" si="76"/>
        <v>4.1539029044853493</v>
      </c>
      <c r="V192" s="32">
        <f t="shared" si="77"/>
        <v>3.7229864815234488</v>
      </c>
      <c r="W192" s="32">
        <f t="shared" si="78"/>
        <v>1.5628954106726993</v>
      </c>
      <c r="X192" s="32">
        <f t="shared" si="79"/>
        <v>-0.16858885486730424</v>
      </c>
      <c r="Y192" s="99">
        <f t="shared" si="80"/>
        <v>-1.5368901886356632</v>
      </c>
      <c r="Z192" s="110">
        <v>21.5</v>
      </c>
      <c r="AA192" s="34">
        <f t="shared" si="63"/>
        <v>8.86</v>
      </c>
      <c r="AB192" s="33">
        <f t="shared" si="64"/>
        <v>-12.64</v>
      </c>
      <c r="AC192" s="32">
        <v>154.45131601719945</v>
      </c>
      <c r="AD192" s="15">
        <f t="shared" si="65"/>
        <v>-2.689457760284009E-2</v>
      </c>
      <c r="AE192" s="15">
        <f t="shared" si="66"/>
        <v>-2.4104595399555308E-2</v>
      </c>
      <c r="AF192" s="15">
        <f t="shared" si="67"/>
        <v>-1.0119016470527566E-2</v>
      </c>
      <c r="AG192" s="15">
        <f t="shared" si="68"/>
        <v>1.0915339487850687E-3</v>
      </c>
      <c r="AH192" s="111">
        <f t="shared" si="69"/>
        <v>9.9506448262604488E-3</v>
      </c>
    </row>
    <row r="193" spans="1:34" ht="15.75" x14ac:dyDescent="0.25">
      <c r="A193" s="25">
        <v>581</v>
      </c>
      <c r="B193" s="26" t="s">
        <v>183</v>
      </c>
      <c r="C193" s="25">
        <v>6</v>
      </c>
      <c r="D193" s="25">
        <v>24</v>
      </c>
      <c r="E193" s="31">
        <f>'Tasapainon muutos, pl. tasaus'!D183</f>
        <v>6240</v>
      </c>
      <c r="F193" s="64">
        <v>-337.75549734159586</v>
      </c>
      <c r="G193" s="32">
        <v>-250.65041722738607</v>
      </c>
      <c r="H193" s="61">
        <f t="shared" si="81"/>
        <v>87.105080114209784</v>
      </c>
      <c r="I193" s="64">
        <f t="shared" si="70"/>
        <v>-82.951177209724435</v>
      </c>
      <c r="J193" s="32">
        <f t="shared" si="71"/>
        <v>-71.263615663500204</v>
      </c>
      <c r="K193" s="32">
        <f t="shared" si="72"/>
        <v>-58.423706734350951</v>
      </c>
      <c r="L193" s="32">
        <f t="shared" si="73"/>
        <v>-45.155190999890955</v>
      </c>
      <c r="M193" s="32">
        <f t="shared" si="74"/>
        <v>-31.523492333659316</v>
      </c>
      <c r="N193" s="61">
        <f t="shared" si="75"/>
        <v>-282.17390956104538</v>
      </c>
      <c r="O193" s="87">
        <f t="shared" si="62"/>
        <v>55.581587780550478</v>
      </c>
      <c r="P193" s="32">
        <f>Taulukko5[[#This Row],[Tasaus 2023, €/asukas]]*Taulukko5[[#This Row],[Asukasluku 31.12.2022]]</f>
        <v>-517615.34578868048</v>
      </c>
      <c r="Q193" s="32">
        <f>Taulukko5[[#This Row],[Tasaus 2024, €/asukas]]*Taulukko5[[#This Row],[Asukasluku 31.12.2022]]</f>
        <v>-444684.96174024127</v>
      </c>
      <c r="R193" s="32">
        <f>Taulukko5[[#This Row],[Tasaus 2025, €/asukas]]*Taulukko5[[#This Row],[Asukasluku 31.12.2022]]</f>
        <v>-364563.93002234993</v>
      </c>
      <c r="S193" s="32">
        <f>Taulukko5[[#This Row],[Tasaus 2026, €/asukas]]*Taulukko5[[#This Row],[Asukasluku 31.12.2022]]</f>
        <v>-281768.39183931955</v>
      </c>
      <c r="T193" s="32">
        <f>Taulukko5[[#This Row],[Tasaus 2027, €/asukas]]*Taulukko5[[#This Row],[Asukasluku 31.12.2022]]</f>
        <v>-196706.59216203413</v>
      </c>
      <c r="U193" s="64">
        <f t="shared" si="76"/>
        <v>4.1539029044853493</v>
      </c>
      <c r="V193" s="32">
        <f t="shared" si="77"/>
        <v>15.84146445070958</v>
      </c>
      <c r="W193" s="32">
        <f t="shared" si="78"/>
        <v>28.681373379858833</v>
      </c>
      <c r="X193" s="32">
        <f t="shared" si="79"/>
        <v>41.949889114318829</v>
      </c>
      <c r="Y193" s="99">
        <f t="shared" si="80"/>
        <v>55.581587780550464</v>
      </c>
      <c r="Z193" s="110">
        <v>22</v>
      </c>
      <c r="AA193" s="34">
        <f t="shared" si="63"/>
        <v>9.36</v>
      </c>
      <c r="AB193" s="33">
        <f t="shared" si="64"/>
        <v>-12.64</v>
      </c>
      <c r="AC193" s="32">
        <v>153.01118442569566</v>
      </c>
      <c r="AD193" s="15">
        <f t="shared" si="65"/>
        <v>-2.7147707666445402E-2</v>
      </c>
      <c r="AE193" s="15">
        <f t="shared" si="66"/>
        <v>-0.1035314151064716</v>
      </c>
      <c r="AF193" s="15">
        <f t="shared" si="67"/>
        <v>-0.18744625425592273</v>
      </c>
      <c r="AG193" s="15">
        <f t="shared" si="68"/>
        <v>-0.27416224030793168</v>
      </c>
      <c r="AH193" s="111">
        <f t="shared" si="69"/>
        <v>-0.3632517975020424</v>
      </c>
    </row>
    <row r="194" spans="1:34" ht="15.75" x14ac:dyDescent="0.25">
      <c r="A194" s="25">
        <v>583</v>
      </c>
      <c r="B194" s="26" t="s">
        <v>184</v>
      </c>
      <c r="C194" s="25">
        <v>19</v>
      </c>
      <c r="D194" s="25">
        <v>26</v>
      </c>
      <c r="E194" s="31">
        <f>'Tasapainon muutos, pl. tasaus'!D184</f>
        <v>947</v>
      </c>
      <c r="F194" s="64">
        <v>2000.4241456138393</v>
      </c>
      <c r="G194" s="32">
        <v>1639.3483046144661</v>
      </c>
      <c r="H194" s="61">
        <f t="shared" si="81"/>
        <v>-361.07584099937321</v>
      </c>
      <c r="I194" s="64">
        <f t="shared" si="70"/>
        <v>365.22974390385855</v>
      </c>
      <c r="J194" s="32">
        <f t="shared" si="71"/>
        <v>346.91730545008278</v>
      </c>
      <c r="K194" s="32">
        <f t="shared" si="72"/>
        <v>329.75721437923204</v>
      </c>
      <c r="L194" s="32">
        <f t="shared" si="73"/>
        <v>313.02573011369202</v>
      </c>
      <c r="M194" s="32">
        <f t="shared" si="74"/>
        <v>296.65742877992369</v>
      </c>
      <c r="N194" s="61">
        <f t="shared" si="75"/>
        <v>1936.0057333943898</v>
      </c>
      <c r="O194" s="87">
        <f t="shared" si="62"/>
        <v>-64.418412219449465</v>
      </c>
      <c r="P194" s="32">
        <f>Taulukko5[[#This Row],[Tasaus 2023, €/asukas]]*Taulukko5[[#This Row],[Asukasluku 31.12.2022]]</f>
        <v>345872.56747695402</v>
      </c>
      <c r="Q194" s="32">
        <f>Taulukko5[[#This Row],[Tasaus 2024, €/asukas]]*Taulukko5[[#This Row],[Asukasluku 31.12.2022]]</f>
        <v>328530.68826122838</v>
      </c>
      <c r="R194" s="32">
        <f>Taulukko5[[#This Row],[Tasaus 2025, €/asukas]]*Taulukko5[[#This Row],[Asukasluku 31.12.2022]]</f>
        <v>312280.08201713272</v>
      </c>
      <c r="S194" s="32">
        <f>Taulukko5[[#This Row],[Tasaus 2026, €/asukas]]*Taulukko5[[#This Row],[Asukasluku 31.12.2022]]</f>
        <v>296435.36641766632</v>
      </c>
      <c r="T194" s="32">
        <f>Taulukko5[[#This Row],[Tasaus 2027, €/asukas]]*Taulukko5[[#This Row],[Asukasluku 31.12.2022]]</f>
        <v>280934.58505458775</v>
      </c>
      <c r="U194" s="64">
        <f t="shared" si="76"/>
        <v>4.1539029044853351</v>
      </c>
      <c r="V194" s="32">
        <f t="shared" si="77"/>
        <v>-14.158535549290434</v>
      </c>
      <c r="W194" s="32">
        <f t="shared" si="78"/>
        <v>-31.318626620141174</v>
      </c>
      <c r="X194" s="32">
        <f t="shared" si="79"/>
        <v>-48.050110885681192</v>
      </c>
      <c r="Y194" s="99">
        <f t="shared" si="80"/>
        <v>-64.418412219449522</v>
      </c>
      <c r="Z194" s="110">
        <v>22</v>
      </c>
      <c r="AA194" s="34">
        <f t="shared" si="63"/>
        <v>9.36</v>
      </c>
      <c r="AB194" s="33">
        <f t="shared" si="64"/>
        <v>-12.64</v>
      </c>
      <c r="AC194" s="32">
        <v>157.764517865019</v>
      </c>
      <c r="AD194" s="15">
        <f t="shared" si="65"/>
        <v>-2.6329766418323245E-2</v>
      </c>
      <c r="AE194" s="15">
        <f t="shared" si="66"/>
        <v>8.9744739443911398E-2</v>
      </c>
      <c r="AF194" s="15">
        <f t="shared" si="67"/>
        <v>0.19851502127326837</v>
      </c>
      <c r="AG194" s="15">
        <f t="shared" si="68"/>
        <v>0.30456855277681738</v>
      </c>
      <c r="AH194" s="111">
        <f t="shared" si="69"/>
        <v>0.40832002715949706</v>
      </c>
    </row>
    <row r="195" spans="1:34" ht="15.75" x14ac:dyDescent="0.25">
      <c r="A195" s="25">
        <v>584</v>
      </c>
      <c r="B195" s="26" t="s">
        <v>185</v>
      </c>
      <c r="C195" s="25">
        <v>16</v>
      </c>
      <c r="D195" s="25">
        <v>25</v>
      </c>
      <c r="E195" s="31">
        <f>'Tasapainon muutos, pl. tasaus'!D185</f>
        <v>2653</v>
      </c>
      <c r="F195" s="64">
        <v>-415.83297931068728</v>
      </c>
      <c r="G195" s="32">
        <v>-241.5165505547686</v>
      </c>
      <c r="H195" s="61">
        <f t="shared" si="81"/>
        <v>174.31642875591868</v>
      </c>
      <c r="I195" s="64">
        <f t="shared" si="70"/>
        <v>-170.16252585143332</v>
      </c>
      <c r="J195" s="32">
        <f t="shared" si="71"/>
        <v>-158.47496430520911</v>
      </c>
      <c r="K195" s="32">
        <f t="shared" si="72"/>
        <v>-145.63505537605985</v>
      </c>
      <c r="L195" s="32">
        <f t="shared" si="73"/>
        <v>-132.36653964159984</v>
      </c>
      <c r="M195" s="32">
        <f t="shared" si="74"/>
        <v>-118.73484097536821</v>
      </c>
      <c r="N195" s="61">
        <f t="shared" si="75"/>
        <v>-360.2513915301368</v>
      </c>
      <c r="O195" s="87">
        <f t="shared" si="62"/>
        <v>55.581587780550478</v>
      </c>
      <c r="P195" s="32">
        <f>Taulukko5[[#This Row],[Tasaus 2023, €/asukas]]*Taulukko5[[#This Row],[Asukasluku 31.12.2022]]</f>
        <v>-451441.1810838526</v>
      </c>
      <c r="Q195" s="32">
        <f>Taulukko5[[#This Row],[Tasaus 2024, €/asukas]]*Taulukko5[[#This Row],[Asukasluku 31.12.2022]]</f>
        <v>-420434.08030171978</v>
      </c>
      <c r="R195" s="32">
        <f>Taulukko5[[#This Row],[Tasaus 2025, €/asukas]]*Taulukko5[[#This Row],[Asukasluku 31.12.2022]]</f>
        <v>-386369.80191268679</v>
      </c>
      <c r="S195" s="32">
        <f>Taulukko5[[#This Row],[Tasaus 2026, €/asukas]]*Taulukko5[[#This Row],[Asukasluku 31.12.2022]]</f>
        <v>-351168.42966916441</v>
      </c>
      <c r="T195" s="32">
        <f>Taulukko5[[#This Row],[Tasaus 2027, €/asukas]]*Taulukko5[[#This Row],[Asukasluku 31.12.2022]]</f>
        <v>-315003.53310765186</v>
      </c>
      <c r="U195" s="64">
        <f t="shared" si="76"/>
        <v>4.1539029044853635</v>
      </c>
      <c r="V195" s="32">
        <f t="shared" si="77"/>
        <v>15.841464450709566</v>
      </c>
      <c r="W195" s="32">
        <f t="shared" si="78"/>
        <v>28.681373379858826</v>
      </c>
      <c r="X195" s="32">
        <f t="shared" si="79"/>
        <v>41.949889114318836</v>
      </c>
      <c r="Y195" s="99">
        <f t="shared" si="80"/>
        <v>55.581587780550464</v>
      </c>
      <c r="Z195" s="110">
        <v>21.5</v>
      </c>
      <c r="AA195" s="34">
        <f t="shared" si="63"/>
        <v>8.86</v>
      </c>
      <c r="AB195" s="33">
        <f t="shared" si="64"/>
        <v>-12.64</v>
      </c>
      <c r="AC195" s="32">
        <v>124.57902075952849</v>
      </c>
      <c r="AD195" s="15">
        <f t="shared" si="65"/>
        <v>-3.3343518669194952E-2</v>
      </c>
      <c r="AE195" s="15">
        <f t="shared" si="66"/>
        <v>-0.12715996926390932</v>
      </c>
      <c r="AF195" s="15">
        <f t="shared" si="67"/>
        <v>-0.23022635115443477</v>
      </c>
      <c r="AG195" s="15">
        <f t="shared" si="68"/>
        <v>-0.33673317432229277</v>
      </c>
      <c r="AH195" s="111">
        <f t="shared" si="69"/>
        <v>-0.44615527912872344</v>
      </c>
    </row>
    <row r="196" spans="1:34" ht="15.75" x14ac:dyDescent="0.25">
      <c r="A196" s="25">
        <v>588</v>
      </c>
      <c r="B196" s="26" t="s">
        <v>186</v>
      </c>
      <c r="C196" s="25">
        <v>10</v>
      </c>
      <c r="D196" s="25">
        <v>26</v>
      </c>
      <c r="E196" s="31">
        <f>'Tasapainon muutos, pl. tasaus'!D186</f>
        <v>1600</v>
      </c>
      <c r="F196" s="64">
        <v>-665.12636705659679</v>
      </c>
      <c r="G196" s="32">
        <v>-433.93914544808388</v>
      </c>
      <c r="H196" s="61">
        <f t="shared" si="81"/>
        <v>231.18722160851291</v>
      </c>
      <c r="I196" s="64">
        <f t="shared" si="70"/>
        <v>-227.03331870402758</v>
      </c>
      <c r="J196" s="32">
        <f t="shared" si="71"/>
        <v>-215.34575715780335</v>
      </c>
      <c r="K196" s="32">
        <f t="shared" si="72"/>
        <v>-202.50584822865409</v>
      </c>
      <c r="L196" s="32">
        <f t="shared" si="73"/>
        <v>-189.23733249419408</v>
      </c>
      <c r="M196" s="32">
        <f t="shared" si="74"/>
        <v>-175.60563382796244</v>
      </c>
      <c r="N196" s="61">
        <f t="shared" si="75"/>
        <v>-609.54477927604626</v>
      </c>
      <c r="O196" s="87">
        <f t="shared" si="62"/>
        <v>55.581587780550535</v>
      </c>
      <c r="P196" s="32">
        <f>Taulukko5[[#This Row],[Tasaus 2023, €/asukas]]*Taulukko5[[#This Row],[Asukasluku 31.12.2022]]</f>
        <v>-363253.30992644414</v>
      </c>
      <c r="Q196" s="32">
        <f>Taulukko5[[#This Row],[Tasaus 2024, €/asukas]]*Taulukko5[[#This Row],[Asukasluku 31.12.2022]]</f>
        <v>-344553.21145248535</v>
      </c>
      <c r="R196" s="32">
        <f>Taulukko5[[#This Row],[Tasaus 2025, €/asukas]]*Taulukko5[[#This Row],[Asukasluku 31.12.2022]]</f>
        <v>-324009.35716584657</v>
      </c>
      <c r="S196" s="32">
        <f>Taulukko5[[#This Row],[Tasaus 2026, €/asukas]]*Taulukko5[[#This Row],[Asukasluku 31.12.2022]]</f>
        <v>-302779.73199071054</v>
      </c>
      <c r="T196" s="32">
        <f>Taulukko5[[#This Row],[Tasaus 2027, €/asukas]]*Taulukko5[[#This Row],[Asukasluku 31.12.2022]]</f>
        <v>-280969.01412473992</v>
      </c>
      <c r="U196" s="64">
        <f t="shared" si="76"/>
        <v>4.1539029044853351</v>
      </c>
      <c r="V196" s="32">
        <f t="shared" si="77"/>
        <v>15.841464450709566</v>
      </c>
      <c r="W196" s="32">
        <f t="shared" si="78"/>
        <v>28.681373379858826</v>
      </c>
      <c r="X196" s="32">
        <f t="shared" si="79"/>
        <v>41.949889114318836</v>
      </c>
      <c r="Y196" s="99">
        <f t="shared" si="80"/>
        <v>55.581587780550478</v>
      </c>
      <c r="Z196" s="110">
        <v>21.5</v>
      </c>
      <c r="AA196" s="34">
        <f t="shared" si="63"/>
        <v>8.86</v>
      </c>
      <c r="AB196" s="33">
        <f t="shared" si="64"/>
        <v>-12.64</v>
      </c>
      <c r="AC196" s="32">
        <v>142.14133931955345</v>
      </c>
      <c r="AD196" s="15">
        <f t="shared" si="65"/>
        <v>-2.9223749574687662E-2</v>
      </c>
      <c r="AE196" s="15">
        <f t="shared" si="66"/>
        <v>-0.11144867866409895</v>
      </c>
      <c r="AF196" s="15">
        <f t="shared" si="67"/>
        <v>-0.20178066083491109</v>
      </c>
      <c r="AG196" s="15">
        <f t="shared" si="68"/>
        <v>-0.29512799946263107</v>
      </c>
      <c r="AH196" s="111">
        <f t="shared" si="69"/>
        <v>-0.39103042117532999</v>
      </c>
    </row>
    <row r="197" spans="1:34" ht="15.75" x14ac:dyDescent="0.25">
      <c r="A197" s="25">
        <v>592</v>
      </c>
      <c r="B197" s="26" t="s">
        <v>187</v>
      </c>
      <c r="C197" s="25">
        <v>13</v>
      </c>
      <c r="D197" s="25">
        <v>25</v>
      </c>
      <c r="E197" s="31">
        <f>'Tasapainon muutos, pl. tasaus'!D187</f>
        <v>3651</v>
      </c>
      <c r="F197" s="64">
        <v>-529.38741056354149</v>
      </c>
      <c r="G197" s="32">
        <v>-434.76884132839831</v>
      </c>
      <c r="H197" s="61">
        <f t="shared" si="81"/>
        <v>94.618569235143184</v>
      </c>
      <c r="I197" s="64">
        <f t="shared" si="70"/>
        <v>-90.464666330657835</v>
      </c>
      <c r="J197" s="32">
        <f t="shared" si="71"/>
        <v>-78.777104784433604</v>
      </c>
      <c r="K197" s="32">
        <f t="shared" si="72"/>
        <v>-65.937195855284358</v>
      </c>
      <c r="L197" s="32">
        <f t="shared" si="73"/>
        <v>-52.668680120824355</v>
      </c>
      <c r="M197" s="32">
        <f t="shared" si="74"/>
        <v>-39.03698145459272</v>
      </c>
      <c r="N197" s="61">
        <f t="shared" si="75"/>
        <v>-473.80582278299102</v>
      </c>
      <c r="O197" s="87">
        <f t="shared" si="62"/>
        <v>55.581587780550478</v>
      </c>
      <c r="P197" s="32">
        <f>Taulukko5[[#This Row],[Tasaus 2023, €/asukas]]*Taulukko5[[#This Row],[Asukasluku 31.12.2022]]</f>
        <v>-330286.49677323177</v>
      </c>
      <c r="Q197" s="32">
        <f>Taulukko5[[#This Row],[Tasaus 2024, €/asukas]]*Taulukko5[[#This Row],[Asukasluku 31.12.2022]]</f>
        <v>-287615.2095679671</v>
      </c>
      <c r="R197" s="32">
        <f>Taulukko5[[#This Row],[Tasaus 2025, €/asukas]]*Taulukko5[[#This Row],[Asukasluku 31.12.2022]]</f>
        <v>-240736.7020676432</v>
      </c>
      <c r="S197" s="32">
        <f>Taulukko5[[#This Row],[Tasaus 2026, €/asukas]]*Taulukko5[[#This Row],[Asukasluku 31.12.2022]]</f>
        <v>-192293.35112112973</v>
      </c>
      <c r="T197" s="32">
        <f>Taulukko5[[#This Row],[Tasaus 2027, €/asukas]]*Taulukko5[[#This Row],[Asukasluku 31.12.2022]]</f>
        <v>-142524.01929071802</v>
      </c>
      <c r="U197" s="64">
        <f t="shared" si="76"/>
        <v>4.1539029044853493</v>
      </c>
      <c r="V197" s="32">
        <f t="shared" si="77"/>
        <v>15.84146445070958</v>
      </c>
      <c r="W197" s="32">
        <f t="shared" si="78"/>
        <v>28.681373379858826</v>
      </c>
      <c r="X197" s="32">
        <f t="shared" si="79"/>
        <v>41.949889114318829</v>
      </c>
      <c r="Y197" s="99">
        <f t="shared" si="80"/>
        <v>55.581587780550464</v>
      </c>
      <c r="Z197" s="110">
        <v>21.75</v>
      </c>
      <c r="AA197" s="34">
        <f t="shared" si="63"/>
        <v>9.11</v>
      </c>
      <c r="AB197" s="33">
        <f t="shared" si="64"/>
        <v>-12.64</v>
      </c>
      <c r="AC197" s="32">
        <v>158.99278747869047</v>
      </c>
      <c r="AD197" s="15">
        <f t="shared" si="65"/>
        <v>-2.6126360637850253E-2</v>
      </c>
      <c r="AE197" s="15">
        <f t="shared" si="66"/>
        <v>-9.9636371573350674E-2</v>
      </c>
      <c r="AF197" s="15">
        <f t="shared" si="67"/>
        <v>-0.18039417909886599</v>
      </c>
      <c r="AG197" s="15">
        <f t="shared" si="68"/>
        <v>-0.26384774919391424</v>
      </c>
      <c r="AH197" s="111">
        <f t="shared" si="69"/>
        <v>-0.34958559228983871</v>
      </c>
    </row>
    <row r="198" spans="1:34" ht="15.75" x14ac:dyDescent="0.25">
      <c r="A198" s="25">
        <v>593</v>
      </c>
      <c r="B198" s="26" t="s">
        <v>188</v>
      </c>
      <c r="C198" s="25">
        <v>10</v>
      </c>
      <c r="D198" s="25">
        <v>23</v>
      </c>
      <c r="E198" s="31">
        <f>'Tasapainon muutos, pl. tasaus'!D188</f>
        <v>17077</v>
      </c>
      <c r="F198" s="64">
        <v>-154.59998103355753</v>
      </c>
      <c r="G198" s="32">
        <v>-57.444422389134182</v>
      </c>
      <c r="H198" s="61">
        <f t="shared" si="81"/>
        <v>97.155558644423337</v>
      </c>
      <c r="I198" s="64">
        <f t="shared" si="70"/>
        <v>-93.001655739937988</v>
      </c>
      <c r="J198" s="32">
        <f t="shared" si="71"/>
        <v>-81.314094193713757</v>
      </c>
      <c r="K198" s="32">
        <f t="shared" si="72"/>
        <v>-68.474185264564511</v>
      </c>
      <c r="L198" s="32">
        <f t="shared" si="73"/>
        <v>-55.205669530104508</v>
      </c>
      <c r="M198" s="32">
        <f t="shared" si="74"/>
        <v>-41.573970863872873</v>
      </c>
      <c r="N198" s="61">
        <f t="shared" si="75"/>
        <v>-99.018393253007048</v>
      </c>
      <c r="O198" s="87">
        <f t="shared" si="62"/>
        <v>55.581587780550478</v>
      </c>
      <c r="P198" s="32">
        <f>Taulukko5[[#This Row],[Tasaus 2023, €/asukas]]*Taulukko5[[#This Row],[Asukasluku 31.12.2022]]</f>
        <v>-1588189.2750709211</v>
      </c>
      <c r="Q198" s="32">
        <f>Taulukko5[[#This Row],[Tasaus 2024, €/asukas]]*Taulukko5[[#This Row],[Asukasluku 31.12.2022]]</f>
        <v>-1388600.7865460499</v>
      </c>
      <c r="R198" s="32">
        <f>Taulukko5[[#This Row],[Tasaus 2025, €/asukas]]*Taulukko5[[#This Row],[Asukasluku 31.12.2022]]</f>
        <v>-1169333.6617629682</v>
      </c>
      <c r="S198" s="32">
        <f>Taulukko5[[#This Row],[Tasaus 2026, €/asukas]]*Taulukko5[[#This Row],[Asukasluku 31.12.2022]]</f>
        <v>-942747.21856559464</v>
      </c>
      <c r="T198" s="32">
        <f>Taulukko5[[#This Row],[Tasaus 2027, €/asukas]]*Taulukko5[[#This Row],[Asukasluku 31.12.2022]]</f>
        <v>-709958.70044235711</v>
      </c>
      <c r="U198" s="64">
        <f t="shared" si="76"/>
        <v>4.1539029044853493</v>
      </c>
      <c r="V198" s="32">
        <f t="shared" si="77"/>
        <v>15.84146445070958</v>
      </c>
      <c r="W198" s="32">
        <f t="shared" si="78"/>
        <v>28.681373379858826</v>
      </c>
      <c r="X198" s="32">
        <f t="shared" si="79"/>
        <v>41.949889114318829</v>
      </c>
      <c r="Y198" s="99">
        <f t="shared" si="80"/>
        <v>55.581587780550464</v>
      </c>
      <c r="Z198" s="110">
        <v>22</v>
      </c>
      <c r="AA198" s="34">
        <f t="shared" si="63"/>
        <v>9.36</v>
      </c>
      <c r="AB198" s="33">
        <f t="shared" si="64"/>
        <v>-12.64</v>
      </c>
      <c r="AC198" s="32">
        <v>166.41337551747623</v>
      </c>
      <c r="AD198" s="15">
        <f t="shared" si="65"/>
        <v>-2.4961352364666858E-2</v>
      </c>
      <c r="AE198" s="15">
        <f t="shared" si="66"/>
        <v>-9.519345666446119E-2</v>
      </c>
      <c r="AF198" s="15">
        <f t="shared" si="67"/>
        <v>-0.17235016891323615</v>
      </c>
      <c r="AG198" s="15">
        <f t="shared" si="68"/>
        <v>-0.25208243618562609</v>
      </c>
      <c r="AH198" s="111">
        <f t="shared" si="69"/>
        <v>-0.33399711776601426</v>
      </c>
    </row>
    <row r="199" spans="1:34" ht="15.75" x14ac:dyDescent="0.25">
      <c r="A199" s="25">
        <v>595</v>
      </c>
      <c r="B199" s="26" t="s">
        <v>189</v>
      </c>
      <c r="C199" s="25">
        <v>11</v>
      </c>
      <c r="D199" s="25">
        <v>25</v>
      </c>
      <c r="E199" s="31">
        <f>'Tasapainon muutos, pl. tasaus'!D189</f>
        <v>4140</v>
      </c>
      <c r="F199" s="64">
        <v>229.96751796708844</v>
      </c>
      <c r="G199" s="32">
        <v>146.35426637846348</v>
      </c>
      <c r="H199" s="61">
        <f t="shared" si="81"/>
        <v>-83.613251588624962</v>
      </c>
      <c r="I199" s="64">
        <f t="shared" si="70"/>
        <v>87.767154493110311</v>
      </c>
      <c r="J199" s="32">
        <f t="shared" si="71"/>
        <v>69.454716039334542</v>
      </c>
      <c r="K199" s="32">
        <f t="shared" si="72"/>
        <v>52.294624968483795</v>
      </c>
      <c r="L199" s="32">
        <f t="shared" si="73"/>
        <v>35.563140702943791</v>
      </c>
      <c r="M199" s="32">
        <f t="shared" si="74"/>
        <v>19.19483936917543</v>
      </c>
      <c r="N199" s="61">
        <f t="shared" si="75"/>
        <v>165.54910574763892</v>
      </c>
      <c r="O199" s="87">
        <f t="shared" si="62"/>
        <v>-64.418412219449522</v>
      </c>
      <c r="P199" s="32">
        <f>Taulukko5[[#This Row],[Tasaus 2023, €/asukas]]*Taulukko5[[#This Row],[Asukasluku 31.12.2022]]</f>
        <v>363356.01960147667</v>
      </c>
      <c r="Q199" s="32">
        <f>Taulukko5[[#This Row],[Tasaus 2024, €/asukas]]*Taulukko5[[#This Row],[Asukasluku 31.12.2022]]</f>
        <v>287542.52440284501</v>
      </c>
      <c r="R199" s="32">
        <f>Taulukko5[[#This Row],[Tasaus 2025, €/asukas]]*Taulukko5[[#This Row],[Asukasluku 31.12.2022]]</f>
        <v>216499.7473695229</v>
      </c>
      <c r="S199" s="32">
        <f>Taulukko5[[#This Row],[Tasaus 2026, €/asukas]]*Taulukko5[[#This Row],[Asukasluku 31.12.2022]]</f>
        <v>147231.4025101873</v>
      </c>
      <c r="T199" s="32">
        <f>Taulukko5[[#This Row],[Tasaus 2027, €/asukas]]*Taulukko5[[#This Row],[Asukasluku 31.12.2022]]</f>
        <v>79466.634988386286</v>
      </c>
      <c r="U199" s="64">
        <f t="shared" si="76"/>
        <v>4.1539029044853493</v>
      </c>
      <c r="V199" s="32">
        <f t="shared" si="77"/>
        <v>-14.15853554929042</v>
      </c>
      <c r="W199" s="32">
        <f t="shared" si="78"/>
        <v>-31.318626620141167</v>
      </c>
      <c r="X199" s="32">
        <f t="shared" si="79"/>
        <v>-48.050110885681171</v>
      </c>
      <c r="Y199" s="99">
        <f t="shared" si="80"/>
        <v>-64.418412219449536</v>
      </c>
      <c r="Z199" s="110">
        <v>21.750000000000004</v>
      </c>
      <c r="AA199" s="34">
        <f t="shared" si="63"/>
        <v>9.110000000000003</v>
      </c>
      <c r="AB199" s="33">
        <f t="shared" si="64"/>
        <v>-12.64</v>
      </c>
      <c r="AC199" s="32">
        <v>129.84826364377443</v>
      </c>
      <c r="AD199" s="15">
        <f t="shared" si="65"/>
        <v>-3.1990438592857592E-2</v>
      </c>
      <c r="AE199" s="15">
        <f t="shared" si="66"/>
        <v>0.10903908263365715</v>
      </c>
      <c r="AF199" s="15">
        <f t="shared" si="67"/>
        <v>0.24119403480096313</v>
      </c>
      <c r="AG199" s="15">
        <f t="shared" si="68"/>
        <v>0.37004815880712727</v>
      </c>
      <c r="AH199" s="111">
        <f t="shared" si="69"/>
        <v>0.49610530331137065</v>
      </c>
    </row>
    <row r="200" spans="1:34" ht="15.75" x14ac:dyDescent="0.25">
      <c r="A200" s="25">
        <v>598</v>
      </c>
      <c r="B200" s="26" t="s">
        <v>190</v>
      </c>
      <c r="C200" s="25">
        <v>15</v>
      </c>
      <c r="D200" s="25">
        <v>23</v>
      </c>
      <c r="E200" s="31">
        <f>'Tasapainon muutos, pl. tasaus'!D190</f>
        <v>19207</v>
      </c>
      <c r="F200" s="64">
        <v>-89.426811124226219</v>
      </c>
      <c r="G200" s="32">
        <v>111.01574141203274</v>
      </c>
      <c r="H200" s="61">
        <f t="shared" si="81"/>
        <v>200.44255253625897</v>
      </c>
      <c r="I200" s="64">
        <f t="shared" si="70"/>
        <v>-196.28864963177364</v>
      </c>
      <c r="J200" s="32">
        <f t="shared" si="71"/>
        <v>-184.60108808554941</v>
      </c>
      <c r="K200" s="32">
        <f t="shared" si="72"/>
        <v>-171.76117915640015</v>
      </c>
      <c r="L200" s="32">
        <f t="shared" si="73"/>
        <v>-158.49266342194014</v>
      </c>
      <c r="M200" s="32">
        <f t="shared" si="74"/>
        <v>-144.86096475570849</v>
      </c>
      <c r="N200" s="61">
        <f t="shared" si="75"/>
        <v>-33.845223343675755</v>
      </c>
      <c r="O200" s="87">
        <f t="shared" si="62"/>
        <v>55.581587780550464</v>
      </c>
      <c r="P200" s="32">
        <f>Taulukko5[[#This Row],[Tasaus 2023, €/asukas]]*Taulukko5[[#This Row],[Asukasluku 31.12.2022]]</f>
        <v>-3770116.0934774764</v>
      </c>
      <c r="Q200" s="32">
        <f>Taulukko5[[#This Row],[Tasaus 2024, €/asukas]]*Taulukko5[[#This Row],[Asukasluku 31.12.2022]]</f>
        <v>-3545633.0988591476</v>
      </c>
      <c r="R200" s="32">
        <f>Taulukko5[[#This Row],[Tasaus 2025, €/asukas]]*Taulukko5[[#This Row],[Asukasluku 31.12.2022]]</f>
        <v>-3299016.9680569777</v>
      </c>
      <c r="S200" s="32">
        <f>Taulukko5[[#This Row],[Tasaus 2026, €/asukas]]*Taulukko5[[#This Row],[Asukasluku 31.12.2022]]</f>
        <v>-3044168.5863452042</v>
      </c>
      <c r="T200" s="32">
        <f>Taulukko5[[#This Row],[Tasaus 2027, €/asukas]]*Taulukko5[[#This Row],[Asukasluku 31.12.2022]]</f>
        <v>-2782344.550062893</v>
      </c>
      <c r="U200" s="64">
        <f t="shared" si="76"/>
        <v>4.1539029044853351</v>
      </c>
      <c r="V200" s="32">
        <f t="shared" si="77"/>
        <v>15.841464450709566</v>
      </c>
      <c r="W200" s="32">
        <f t="shared" si="78"/>
        <v>28.681373379858826</v>
      </c>
      <c r="X200" s="32">
        <f t="shared" si="79"/>
        <v>41.949889114318836</v>
      </c>
      <c r="Y200" s="99">
        <f t="shared" si="80"/>
        <v>55.581587780550478</v>
      </c>
      <c r="Z200" s="110">
        <v>21.25</v>
      </c>
      <c r="AA200" s="34">
        <f t="shared" si="63"/>
        <v>8.61</v>
      </c>
      <c r="AB200" s="33">
        <f t="shared" si="64"/>
        <v>-12.64</v>
      </c>
      <c r="AC200" s="32">
        <v>185.46795314127922</v>
      </c>
      <c r="AD200" s="15">
        <f t="shared" si="65"/>
        <v>-2.2396876841149594E-2</v>
      </c>
      <c r="AE200" s="15">
        <f t="shared" si="66"/>
        <v>-8.5413486170532196E-2</v>
      </c>
      <c r="AF200" s="15">
        <f t="shared" si="67"/>
        <v>-0.15464328415815828</v>
      </c>
      <c r="AG200" s="15">
        <f t="shared" si="68"/>
        <v>-0.22618403019935057</v>
      </c>
      <c r="AH200" s="111">
        <f t="shared" si="69"/>
        <v>-0.29968297400797594</v>
      </c>
    </row>
    <row r="201" spans="1:34" ht="15.75" x14ac:dyDescent="0.25">
      <c r="A201" s="25">
        <v>599</v>
      </c>
      <c r="B201" s="26" t="s">
        <v>191</v>
      </c>
      <c r="C201" s="25">
        <v>15</v>
      </c>
      <c r="D201" s="25">
        <v>23</v>
      </c>
      <c r="E201" s="31">
        <f>'Tasapainon muutos, pl. tasaus'!D191</f>
        <v>11206</v>
      </c>
      <c r="F201" s="64">
        <v>265.18194384210165</v>
      </c>
      <c r="G201" s="32">
        <v>438.68913884319909</v>
      </c>
      <c r="H201" s="61">
        <f t="shared" si="81"/>
        <v>173.50719500109744</v>
      </c>
      <c r="I201" s="64">
        <f t="shared" si="70"/>
        <v>-169.35329209661211</v>
      </c>
      <c r="J201" s="32">
        <f t="shared" si="71"/>
        <v>-157.66573055038788</v>
      </c>
      <c r="K201" s="32">
        <f t="shared" si="72"/>
        <v>-144.82582162123862</v>
      </c>
      <c r="L201" s="32">
        <f t="shared" si="73"/>
        <v>-131.55730588677861</v>
      </c>
      <c r="M201" s="32">
        <f t="shared" si="74"/>
        <v>-117.92560722054698</v>
      </c>
      <c r="N201" s="61">
        <f t="shared" si="75"/>
        <v>320.76353162265212</v>
      </c>
      <c r="O201" s="87">
        <f t="shared" si="62"/>
        <v>55.581587780550478</v>
      </c>
      <c r="P201" s="32">
        <f>Taulukko5[[#This Row],[Tasaus 2023, €/asukas]]*Taulukko5[[#This Row],[Asukasluku 31.12.2022]]</f>
        <v>-1897772.9912346352</v>
      </c>
      <c r="Q201" s="32">
        <f>Taulukko5[[#This Row],[Tasaus 2024, €/asukas]]*Taulukko5[[#This Row],[Asukasluku 31.12.2022]]</f>
        <v>-1766802.1765476465</v>
      </c>
      <c r="R201" s="32">
        <f>Taulukko5[[#This Row],[Tasaus 2025, €/asukas]]*Taulukko5[[#This Row],[Asukasluku 31.12.2022]]</f>
        <v>-1622918.1570875999</v>
      </c>
      <c r="S201" s="32">
        <f>Taulukko5[[#This Row],[Tasaus 2026, €/asukas]]*Taulukko5[[#This Row],[Asukasluku 31.12.2022]]</f>
        <v>-1474231.169767241</v>
      </c>
      <c r="T201" s="32">
        <f>Taulukko5[[#This Row],[Tasaus 2027, €/asukas]]*Taulukko5[[#This Row],[Asukasluku 31.12.2022]]</f>
        <v>-1321474.3545134494</v>
      </c>
      <c r="U201" s="64">
        <f t="shared" si="76"/>
        <v>4.1539029044853351</v>
      </c>
      <c r="V201" s="32">
        <f t="shared" si="77"/>
        <v>15.841464450709566</v>
      </c>
      <c r="W201" s="32">
        <f t="shared" si="78"/>
        <v>28.681373379858826</v>
      </c>
      <c r="X201" s="32">
        <f t="shared" si="79"/>
        <v>41.949889114318836</v>
      </c>
      <c r="Y201" s="99">
        <f t="shared" si="80"/>
        <v>55.581587780550464</v>
      </c>
      <c r="Z201" s="110">
        <v>21</v>
      </c>
      <c r="AA201" s="34">
        <f t="shared" si="63"/>
        <v>8.36</v>
      </c>
      <c r="AB201" s="33">
        <f t="shared" si="64"/>
        <v>-12.64</v>
      </c>
      <c r="AC201" s="32">
        <v>159.02918191218691</v>
      </c>
      <c r="AD201" s="15">
        <f t="shared" si="65"/>
        <v>-2.6120381520789351E-2</v>
      </c>
      <c r="AE201" s="15">
        <f t="shared" si="66"/>
        <v>-9.9613569410530831E-2</v>
      </c>
      <c r="AF201" s="15">
        <f t="shared" si="67"/>
        <v>-0.1803528952044548</v>
      </c>
      <c r="AG201" s="15">
        <f t="shared" si="68"/>
        <v>-0.26378736663238839</v>
      </c>
      <c r="AH201" s="111">
        <f t="shared" si="69"/>
        <v>-0.34950558829662864</v>
      </c>
    </row>
    <row r="202" spans="1:34" ht="15.75" x14ac:dyDescent="0.25">
      <c r="A202" s="25">
        <v>601</v>
      </c>
      <c r="B202" s="26" t="s">
        <v>192</v>
      </c>
      <c r="C202" s="25">
        <v>13</v>
      </c>
      <c r="D202" s="25">
        <v>25</v>
      </c>
      <c r="E202" s="31">
        <f>'Tasapainon muutos, pl. tasaus'!D192</f>
        <v>3786</v>
      </c>
      <c r="F202" s="64">
        <v>116.93601730447293</v>
      </c>
      <c r="G202" s="32">
        <v>3.2330915434418834</v>
      </c>
      <c r="H202" s="61">
        <f t="shared" si="81"/>
        <v>-113.70292576103104</v>
      </c>
      <c r="I202" s="64">
        <f t="shared" si="70"/>
        <v>117.85682866551639</v>
      </c>
      <c r="J202" s="32">
        <f t="shared" si="71"/>
        <v>99.54439021174062</v>
      </c>
      <c r="K202" s="32">
        <f t="shared" si="72"/>
        <v>82.384299140889865</v>
      </c>
      <c r="L202" s="32">
        <f t="shared" si="73"/>
        <v>65.652814875349861</v>
      </c>
      <c r="M202" s="32">
        <f t="shared" si="74"/>
        <v>49.284513541581504</v>
      </c>
      <c r="N202" s="61">
        <f t="shared" si="75"/>
        <v>52.517605085023391</v>
      </c>
      <c r="O202" s="87">
        <f t="shared" si="62"/>
        <v>-64.418412219449536</v>
      </c>
      <c r="P202" s="32">
        <f>Taulukko5[[#This Row],[Tasaus 2023, €/asukas]]*Taulukko5[[#This Row],[Asukasluku 31.12.2022]]</f>
        <v>446205.95332764502</v>
      </c>
      <c r="Q202" s="32">
        <f>Taulukko5[[#This Row],[Tasaus 2024, €/asukas]]*Taulukko5[[#This Row],[Asukasluku 31.12.2022]]</f>
        <v>376875.06134164997</v>
      </c>
      <c r="R202" s="32">
        <f>Taulukko5[[#This Row],[Tasaus 2025, €/asukas]]*Taulukko5[[#This Row],[Asukasluku 31.12.2022]]</f>
        <v>311906.956547409</v>
      </c>
      <c r="S202" s="32">
        <f>Taulukko5[[#This Row],[Tasaus 2026, €/asukas]]*Taulukko5[[#This Row],[Asukasluku 31.12.2022]]</f>
        <v>248561.55711807456</v>
      </c>
      <c r="T202" s="32">
        <f>Taulukko5[[#This Row],[Tasaus 2027, €/asukas]]*Taulukko5[[#This Row],[Asukasluku 31.12.2022]]</f>
        <v>186591.16826842757</v>
      </c>
      <c r="U202" s="64">
        <f t="shared" si="76"/>
        <v>4.1539029044853493</v>
      </c>
      <c r="V202" s="32">
        <f t="shared" si="77"/>
        <v>-14.15853554929042</v>
      </c>
      <c r="W202" s="32">
        <f t="shared" si="78"/>
        <v>-31.318626620141174</v>
      </c>
      <c r="X202" s="32">
        <f t="shared" si="79"/>
        <v>-48.050110885681178</v>
      </c>
      <c r="Y202" s="99">
        <f t="shared" si="80"/>
        <v>-64.418412219449536</v>
      </c>
      <c r="Z202" s="110">
        <v>21.000000000000004</v>
      </c>
      <c r="AA202" s="34">
        <f t="shared" si="63"/>
        <v>8.360000000000003</v>
      </c>
      <c r="AB202" s="33">
        <f t="shared" si="64"/>
        <v>-12.64</v>
      </c>
      <c r="AC202" s="32">
        <v>140.4204747970297</v>
      </c>
      <c r="AD202" s="15">
        <f t="shared" si="65"/>
        <v>-2.9581889040680102E-2</v>
      </c>
      <c r="AE202" s="15">
        <f t="shared" si="66"/>
        <v>0.10082956612812931</v>
      </c>
      <c r="AF202" s="15">
        <f t="shared" si="67"/>
        <v>0.2230346156100852</v>
      </c>
      <c r="AG202" s="15">
        <f t="shared" si="68"/>
        <v>0.34218735519257465</v>
      </c>
      <c r="AH202" s="111">
        <f t="shared" si="69"/>
        <v>0.45875369893573509</v>
      </c>
    </row>
    <row r="203" spans="1:34" ht="15.75" x14ac:dyDescent="0.25">
      <c r="A203" s="25">
        <v>604</v>
      </c>
      <c r="B203" s="26" t="s">
        <v>193</v>
      </c>
      <c r="C203" s="25">
        <v>6</v>
      </c>
      <c r="D203" s="25">
        <v>23</v>
      </c>
      <c r="E203" s="31">
        <f>'Tasapainon muutos, pl. tasaus'!D193</f>
        <v>20405</v>
      </c>
      <c r="F203" s="64">
        <v>195.65259159225309</v>
      </c>
      <c r="G203" s="32">
        <v>85.501837552914836</v>
      </c>
      <c r="H203" s="61">
        <f t="shared" si="81"/>
        <v>-110.15075403933825</v>
      </c>
      <c r="I203" s="64">
        <f t="shared" si="70"/>
        <v>114.3046569438236</v>
      </c>
      <c r="J203" s="32">
        <f t="shared" si="71"/>
        <v>95.992218490047833</v>
      </c>
      <c r="K203" s="32">
        <f t="shared" si="72"/>
        <v>78.832127419197079</v>
      </c>
      <c r="L203" s="32">
        <f t="shared" si="73"/>
        <v>62.100643153657082</v>
      </c>
      <c r="M203" s="32">
        <f t="shared" si="74"/>
        <v>45.732341819888717</v>
      </c>
      <c r="N203" s="61">
        <f t="shared" si="75"/>
        <v>131.23417937280357</v>
      </c>
      <c r="O203" s="87">
        <f t="shared" si="62"/>
        <v>-64.418412219449522</v>
      </c>
      <c r="P203" s="32">
        <f>Taulukko5[[#This Row],[Tasaus 2023, €/asukas]]*Taulukko5[[#This Row],[Asukasluku 31.12.2022]]</f>
        <v>2332386.5249387207</v>
      </c>
      <c r="Q203" s="32">
        <f>Taulukko5[[#This Row],[Tasaus 2024, €/asukas]]*Taulukko5[[#This Row],[Asukasluku 31.12.2022]]</f>
        <v>1958721.2182894261</v>
      </c>
      <c r="R203" s="32">
        <f>Taulukko5[[#This Row],[Tasaus 2025, €/asukas]]*Taulukko5[[#This Row],[Asukasluku 31.12.2022]]</f>
        <v>1608569.5599887164</v>
      </c>
      <c r="S203" s="32">
        <f>Taulukko5[[#This Row],[Tasaus 2026, €/asukas]]*Taulukko5[[#This Row],[Asukasluku 31.12.2022]]</f>
        <v>1267163.6235503727</v>
      </c>
      <c r="T203" s="32">
        <f>Taulukko5[[#This Row],[Tasaus 2027, €/asukas]]*Taulukko5[[#This Row],[Asukasluku 31.12.2022]]</f>
        <v>933168.4348348293</v>
      </c>
      <c r="U203" s="64">
        <f t="shared" si="76"/>
        <v>4.1539029044853493</v>
      </c>
      <c r="V203" s="32">
        <f t="shared" si="77"/>
        <v>-14.15853554929042</v>
      </c>
      <c r="W203" s="32">
        <f t="shared" si="78"/>
        <v>-31.318626620141174</v>
      </c>
      <c r="X203" s="32">
        <f t="shared" si="79"/>
        <v>-48.050110885681171</v>
      </c>
      <c r="Y203" s="99">
        <f t="shared" si="80"/>
        <v>-64.418412219449536</v>
      </c>
      <c r="Z203" s="110">
        <v>20.5</v>
      </c>
      <c r="AA203" s="34">
        <f t="shared" si="63"/>
        <v>7.8599999999999994</v>
      </c>
      <c r="AB203" s="33">
        <f t="shared" si="64"/>
        <v>-12.64</v>
      </c>
      <c r="AC203" s="32">
        <v>233.62118666519515</v>
      </c>
      <c r="AD203" s="15">
        <f t="shared" si="65"/>
        <v>-1.7780505971140146E-2</v>
      </c>
      <c r="AE203" s="15">
        <f t="shared" si="66"/>
        <v>6.0604672681425754E-2</v>
      </c>
      <c r="AF203" s="15">
        <f t="shared" si="67"/>
        <v>0.13405730476416169</v>
      </c>
      <c r="AG203" s="15">
        <f t="shared" si="68"/>
        <v>0.20567531383419546</v>
      </c>
      <c r="AH203" s="111">
        <f t="shared" si="69"/>
        <v>0.27573874244448643</v>
      </c>
    </row>
    <row r="204" spans="1:34" ht="15.75" x14ac:dyDescent="0.25">
      <c r="A204" s="25">
        <v>607</v>
      </c>
      <c r="B204" s="26" t="s">
        <v>194</v>
      </c>
      <c r="C204" s="25">
        <v>12</v>
      </c>
      <c r="D204" s="25">
        <v>25</v>
      </c>
      <c r="E204" s="31">
        <f>'Tasapainon muutos, pl. tasaus'!D194</f>
        <v>4084</v>
      </c>
      <c r="F204" s="64">
        <v>-731.1727246487701</v>
      </c>
      <c r="G204" s="32">
        <v>-679.70704521672951</v>
      </c>
      <c r="H204" s="61">
        <f t="shared" si="81"/>
        <v>51.465679432040588</v>
      </c>
      <c r="I204" s="64">
        <f t="shared" si="70"/>
        <v>-47.311776527555239</v>
      </c>
      <c r="J204" s="32">
        <f t="shared" si="71"/>
        <v>-35.624214981331008</v>
      </c>
      <c r="K204" s="32">
        <f t="shared" si="72"/>
        <v>-22.784306052181758</v>
      </c>
      <c r="L204" s="32">
        <f t="shared" si="73"/>
        <v>-9.5157903177217609</v>
      </c>
      <c r="M204" s="32">
        <f t="shared" si="74"/>
        <v>-4.4184122194495323</v>
      </c>
      <c r="N204" s="61">
        <f t="shared" si="75"/>
        <v>-684.12545743617909</v>
      </c>
      <c r="O204" s="87">
        <f t="shared" si="62"/>
        <v>47.047267212591009</v>
      </c>
      <c r="P204" s="32">
        <f>Taulukko5[[#This Row],[Tasaus 2023, €/asukas]]*Taulukko5[[#This Row],[Asukasluku 31.12.2022]]</f>
        <v>-193221.29533853559</v>
      </c>
      <c r="Q204" s="32">
        <f>Taulukko5[[#This Row],[Tasaus 2024, €/asukas]]*Taulukko5[[#This Row],[Asukasluku 31.12.2022]]</f>
        <v>-145489.29398375584</v>
      </c>
      <c r="R204" s="32">
        <f>Taulukko5[[#This Row],[Tasaus 2025, €/asukas]]*Taulukko5[[#This Row],[Asukasluku 31.12.2022]]</f>
        <v>-93051.105917110297</v>
      </c>
      <c r="S204" s="32">
        <f>Taulukko5[[#This Row],[Tasaus 2026, €/asukas]]*Taulukko5[[#This Row],[Asukasluku 31.12.2022]]</f>
        <v>-38862.487657575672</v>
      </c>
      <c r="T204" s="32">
        <f>Taulukko5[[#This Row],[Tasaus 2027, €/asukas]]*Taulukko5[[#This Row],[Asukasluku 31.12.2022]]</f>
        <v>-18044.79550423189</v>
      </c>
      <c r="U204" s="64">
        <f t="shared" si="76"/>
        <v>4.1539029044853493</v>
      </c>
      <c r="V204" s="32">
        <f t="shared" si="77"/>
        <v>15.84146445070958</v>
      </c>
      <c r="W204" s="32">
        <f t="shared" si="78"/>
        <v>28.68137337985883</v>
      </c>
      <c r="X204" s="32">
        <f t="shared" si="79"/>
        <v>41.949889114318829</v>
      </c>
      <c r="Y204" s="99">
        <f t="shared" si="80"/>
        <v>47.047267212591052</v>
      </c>
      <c r="Z204" s="110">
        <v>20.25</v>
      </c>
      <c r="AA204" s="34">
        <f t="shared" si="63"/>
        <v>7.6099999999999994</v>
      </c>
      <c r="AB204" s="33">
        <f t="shared" si="64"/>
        <v>-12.64</v>
      </c>
      <c r="AC204" s="32">
        <v>129.82664689890049</v>
      </c>
      <c r="AD204" s="15">
        <f t="shared" si="65"/>
        <v>-3.1995765150740631E-2</v>
      </c>
      <c r="AE204" s="15">
        <f t="shared" si="66"/>
        <v>-0.12202013091384664</v>
      </c>
      <c r="AF204" s="15">
        <f t="shared" si="67"/>
        <v>-0.22092054339348213</v>
      </c>
      <c r="AG204" s="15">
        <f t="shared" si="68"/>
        <v>-0.32312233363761089</v>
      </c>
      <c r="AH204" s="111">
        <f t="shared" si="69"/>
        <v>-0.36238529097364752</v>
      </c>
    </row>
    <row r="205" spans="1:34" ht="15.75" x14ac:dyDescent="0.25">
      <c r="A205" s="25">
        <v>608</v>
      </c>
      <c r="B205" s="26" t="s">
        <v>195</v>
      </c>
      <c r="C205" s="25">
        <v>4</v>
      </c>
      <c r="D205" s="25">
        <v>25</v>
      </c>
      <c r="E205" s="31">
        <f>'Tasapainon muutos, pl. tasaus'!D195</f>
        <v>1980</v>
      </c>
      <c r="F205" s="64">
        <v>-101.67272613486557</v>
      </c>
      <c r="G205" s="32">
        <v>-19.222210005455359</v>
      </c>
      <c r="H205" s="61">
        <f t="shared" si="81"/>
        <v>82.450516129410204</v>
      </c>
      <c r="I205" s="64">
        <f t="shared" si="70"/>
        <v>-78.296613224924855</v>
      </c>
      <c r="J205" s="32">
        <f t="shared" si="71"/>
        <v>-66.609051678700624</v>
      </c>
      <c r="K205" s="32">
        <f t="shared" si="72"/>
        <v>-53.769142749551371</v>
      </c>
      <c r="L205" s="32">
        <f t="shared" si="73"/>
        <v>-40.500627015091375</v>
      </c>
      <c r="M205" s="32">
        <f t="shared" si="74"/>
        <v>-26.868928348859736</v>
      </c>
      <c r="N205" s="61">
        <f t="shared" si="75"/>
        <v>-46.091138354315092</v>
      </c>
      <c r="O205" s="87">
        <f t="shared" si="62"/>
        <v>55.581587780550478</v>
      </c>
      <c r="P205" s="32">
        <f>Taulukko5[[#This Row],[Tasaus 2023, €/asukas]]*Taulukko5[[#This Row],[Asukasluku 31.12.2022]]</f>
        <v>-155027.2941853512</v>
      </c>
      <c r="Q205" s="32">
        <f>Taulukko5[[#This Row],[Tasaus 2024, €/asukas]]*Taulukko5[[#This Row],[Asukasluku 31.12.2022]]</f>
        <v>-131885.92232382722</v>
      </c>
      <c r="R205" s="32">
        <f>Taulukko5[[#This Row],[Tasaus 2025, €/asukas]]*Taulukko5[[#This Row],[Asukasluku 31.12.2022]]</f>
        <v>-106462.90264411172</v>
      </c>
      <c r="S205" s="32">
        <f>Taulukko5[[#This Row],[Tasaus 2026, €/asukas]]*Taulukko5[[#This Row],[Asukasluku 31.12.2022]]</f>
        <v>-80191.241489880922</v>
      </c>
      <c r="T205" s="32">
        <f>Taulukko5[[#This Row],[Tasaus 2027, €/asukas]]*Taulukko5[[#This Row],[Asukasluku 31.12.2022]]</f>
        <v>-53200.478130742275</v>
      </c>
      <c r="U205" s="64">
        <f t="shared" si="76"/>
        <v>4.1539029044853493</v>
      </c>
      <c r="V205" s="32">
        <f t="shared" si="77"/>
        <v>15.84146445070958</v>
      </c>
      <c r="W205" s="32">
        <f t="shared" si="78"/>
        <v>28.681373379858833</v>
      </c>
      <c r="X205" s="32">
        <f t="shared" si="79"/>
        <v>41.949889114318829</v>
      </c>
      <c r="Y205" s="99">
        <f t="shared" si="80"/>
        <v>55.581587780550464</v>
      </c>
      <c r="Z205" s="110">
        <v>21.5</v>
      </c>
      <c r="AA205" s="34">
        <f t="shared" si="63"/>
        <v>8.86</v>
      </c>
      <c r="AB205" s="33">
        <f t="shared" si="64"/>
        <v>-12.64</v>
      </c>
      <c r="AC205" s="32">
        <v>149.24586526414703</v>
      </c>
      <c r="AD205" s="15">
        <f t="shared" si="65"/>
        <v>-2.783261631492066E-2</v>
      </c>
      <c r="AE205" s="15">
        <f t="shared" si="66"/>
        <v>-0.10614340586703769</v>
      </c>
      <c r="AF205" s="15">
        <f t="shared" si="67"/>
        <v>-0.1921753298096151</v>
      </c>
      <c r="AG205" s="15">
        <f t="shared" si="68"/>
        <v>-0.28107907070036831</v>
      </c>
      <c r="AH205" s="111">
        <f t="shared" si="69"/>
        <v>-0.37241626548365553</v>
      </c>
    </row>
    <row r="206" spans="1:34" ht="15.75" x14ac:dyDescent="0.25">
      <c r="A206" s="25">
        <v>609</v>
      </c>
      <c r="B206" s="26" t="s">
        <v>196</v>
      </c>
      <c r="C206" s="25">
        <v>4</v>
      </c>
      <c r="D206" s="25">
        <v>21</v>
      </c>
      <c r="E206" s="31">
        <f>'Tasapainon muutos, pl. tasaus'!D196</f>
        <v>83205</v>
      </c>
      <c r="F206" s="64">
        <v>-85.263710727987359</v>
      </c>
      <c r="G206" s="32">
        <v>-22.231633912516603</v>
      </c>
      <c r="H206" s="61">
        <f t="shared" si="81"/>
        <v>63.032076815470759</v>
      </c>
      <c r="I206" s="64">
        <f t="shared" si="70"/>
        <v>-58.87817391098541</v>
      </c>
      <c r="J206" s="32">
        <f t="shared" si="71"/>
        <v>-47.190612364761179</v>
      </c>
      <c r="K206" s="32">
        <f t="shared" si="72"/>
        <v>-34.350703435611926</v>
      </c>
      <c r="L206" s="32">
        <f t="shared" si="73"/>
        <v>-21.082187701151934</v>
      </c>
      <c r="M206" s="32">
        <f t="shared" si="74"/>
        <v>-7.4504890349202917</v>
      </c>
      <c r="N206" s="61">
        <f t="shared" si="75"/>
        <v>-29.682122947436895</v>
      </c>
      <c r="O206" s="87">
        <f t="shared" si="62"/>
        <v>55.581587780550464</v>
      </c>
      <c r="P206" s="32">
        <f>Taulukko5[[#This Row],[Tasaus 2023, €/asukas]]*Taulukko5[[#This Row],[Asukasluku 31.12.2022]]</f>
        <v>-4898958.460263541</v>
      </c>
      <c r="Q206" s="32">
        <f>Taulukko5[[#This Row],[Tasaus 2024, €/asukas]]*Taulukko5[[#This Row],[Asukasluku 31.12.2022]]</f>
        <v>-3926494.9018099541</v>
      </c>
      <c r="R206" s="32">
        <f>Taulukko5[[#This Row],[Tasaus 2025, €/asukas]]*Taulukko5[[#This Row],[Asukasluku 31.12.2022]]</f>
        <v>-2858150.2793600904</v>
      </c>
      <c r="S206" s="32">
        <f>Taulukko5[[#This Row],[Tasaus 2026, €/asukas]]*Taulukko5[[#This Row],[Asukasluku 31.12.2022]]</f>
        <v>-1754143.4276743466</v>
      </c>
      <c r="T206" s="32">
        <f>Taulukko5[[#This Row],[Tasaus 2027, €/asukas]]*Taulukko5[[#This Row],[Asukasluku 31.12.2022]]</f>
        <v>-619917.94015054288</v>
      </c>
      <c r="U206" s="64">
        <f t="shared" si="76"/>
        <v>4.1539029044853493</v>
      </c>
      <c r="V206" s="32">
        <f t="shared" si="77"/>
        <v>15.84146445070958</v>
      </c>
      <c r="W206" s="32">
        <f t="shared" si="78"/>
        <v>28.681373379858833</v>
      </c>
      <c r="X206" s="32">
        <f t="shared" si="79"/>
        <v>41.949889114318822</v>
      </c>
      <c r="Y206" s="99">
        <f t="shared" si="80"/>
        <v>55.581587780550464</v>
      </c>
      <c r="Z206" s="110">
        <v>21.000000000000004</v>
      </c>
      <c r="AA206" s="34">
        <f t="shared" si="63"/>
        <v>8.360000000000003</v>
      </c>
      <c r="AB206" s="33">
        <f t="shared" si="64"/>
        <v>-12.64</v>
      </c>
      <c r="AC206" s="32">
        <v>182.0796156476882</v>
      </c>
      <c r="AD206" s="15">
        <f t="shared" si="65"/>
        <v>-2.2813662527291754E-2</v>
      </c>
      <c r="AE206" s="15">
        <f t="shared" si="66"/>
        <v>-8.7002954143761746E-2</v>
      </c>
      <c r="AF206" s="15">
        <f t="shared" si="67"/>
        <v>-0.15752105625791391</v>
      </c>
      <c r="AG206" s="15">
        <f t="shared" si="68"/>
        <v>-0.23039311108547722</v>
      </c>
      <c r="AH206" s="111">
        <f t="shared" si="69"/>
        <v>-0.30525980397551528</v>
      </c>
    </row>
    <row r="207" spans="1:34" ht="15.75" x14ac:dyDescent="0.25">
      <c r="A207" s="25">
        <v>611</v>
      </c>
      <c r="B207" s="26" t="s">
        <v>197</v>
      </c>
      <c r="C207" s="25">
        <v>35</v>
      </c>
      <c r="D207" s="25">
        <v>24</v>
      </c>
      <c r="E207" s="31">
        <f>'Tasapainon muutos, pl. tasaus'!D197</f>
        <v>5011</v>
      </c>
      <c r="F207" s="64">
        <v>-155.11892876094734</v>
      </c>
      <c r="G207" s="32">
        <v>-206.61102756922179</v>
      </c>
      <c r="H207" s="61">
        <f t="shared" si="81"/>
        <v>-51.492098808274449</v>
      </c>
      <c r="I207" s="64">
        <f t="shared" si="70"/>
        <v>55.646001712759798</v>
      </c>
      <c r="J207" s="32">
        <f t="shared" si="71"/>
        <v>37.333563258984029</v>
      </c>
      <c r="K207" s="32">
        <f t="shared" si="72"/>
        <v>20.173472188133278</v>
      </c>
      <c r="L207" s="32">
        <f t="shared" si="73"/>
        <v>3.4419879225932752</v>
      </c>
      <c r="M207" s="32">
        <f t="shared" si="74"/>
        <v>-4.4184122194495323</v>
      </c>
      <c r="N207" s="61">
        <f t="shared" si="75"/>
        <v>-211.02943978867131</v>
      </c>
      <c r="O207" s="87">
        <f t="shared" si="62"/>
        <v>-55.91051102772397</v>
      </c>
      <c r="P207" s="32">
        <f>Taulukko5[[#This Row],[Tasaus 2023, €/asukas]]*Taulukko5[[#This Row],[Asukasluku 31.12.2022]]</f>
        <v>278842.11458263936</v>
      </c>
      <c r="Q207" s="32">
        <f>Taulukko5[[#This Row],[Tasaus 2024, €/asukas]]*Taulukko5[[#This Row],[Asukasluku 31.12.2022]]</f>
        <v>187078.48549076897</v>
      </c>
      <c r="R207" s="32">
        <f>Taulukko5[[#This Row],[Tasaus 2025, €/asukas]]*Taulukko5[[#This Row],[Asukasluku 31.12.2022]]</f>
        <v>101089.26913473586</v>
      </c>
      <c r="S207" s="32">
        <f>Taulukko5[[#This Row],[Tasaus 2026, €/asukas]]*Taulukko5[[#This Row],[Asukasluku 31.12.2022]]</f>
        <v>17247.801480114904</v>
      </c>
      <c r="T207" s="32">
        <f>Taulukko5[[#This Row],[Tasaus 2027, €/asukas]]*Taulukko5[[#This Row],[Asukasluku 31.12.2022]]</f>
        <v>-22140.663631661606</v>
      </c>
      <c r="U207" s="64">
        <f t="shared" si="76"/>
        <v>4.1539029044853493</v>
      </c>
      <c r="V207" s="32">
        <f t="shared" si="77"/>
        <v>-14.15853554929042</v>
      </c>
      <c r="W207" s="32">
        <f t="shared" si="78"/>
        <v>-31.31862662014117</v>
      </c>
      <c r="X207" s="32">
        <f t="shared" si="79"/>
        <v>-48.050110885681171</v>
      </c>
      <c r="Y207" s="99">
        <f t="shared" si="80"/>
        <v>-55.910511027723985</v>
      </c>
      <c r="Z207" s="110">
        <v>20.500000000000004</v>
      </c>
      <c r="AA207" s="34">
        <f t="shared" si="63"/>
        <v>7.860000000000003</v>
      </c>
      <c r="AB207" s="33">
        <f t="shared" si="64"/>
        <v>-12.64</v>
      </c>
      <c r="AC207" s="32">
        <v>206.91518890908384</v>
      </c>
      <c r="AD207" s="15">
        <f t="shared" si="65"/>
        <v>-2.0075388986115113E-2</v>
      </c>
      <c r="AE207" s="15">
        <f t="shared" si="66"/>
        <v>6.8426757957877699E-2</v>
      </c>
      <c r="AF207" s="15">
        <f t="shared" si="67"/>
        <v>0.15135972755437599</v>
      </c>
      <c r="AG207" s="15">
        <f t="shared" si="68"/>
        <v>0.23222128418418736</v>
      </c>
      <c r="AH207" s="111">
        <f t="shared" si="69"/>
        <v>0.27020979620925956</v>
      </c>
    </row>
    <row r="208" spans="1:34" ht="15.75" x14ac:dyDescent="0.25">
      <c r="A208" s="25">
        <v>614</v>
      </c>
      <c r="B208" s="26" t="s">
        <v>198</v>
      </c>
      <c r="C208" s="25">
        <v>19</v>
      </c>
      <c r="D208" s="25">
        <v>25</v>
      </c>
      <c r="E208" s="31">
        <f>'Tasapainon muutos, pl. tasaus'!D198</f>
        <v>2999</v>
      </c>
      <c r="F208" s="64">
        <v>-43.790258894938752</v>
      </c>
      <c r="G208" s="32">
        <v>110.27978192297813</v>
      </c>
      <c r="H208" s="61">
        <f t="shared" si="81"/>
        <v>154.07004081791689</v>
      </c>
      <c r="I208" s="64">
        <f t="shared" si="70"/>
        <v>-149.91613791343156</v>
      </c>
      <c r="J208" s="32">
        <f t="shared" si="71"/>
        <v>-138.22857636720732</v>
      </c>
      <c r="K208" s="32">
        <f t="shared" si="72"/>
        <v>-125.38866743805806</v>
      </c>
      <c r="L208" s="32">
        <f t="shared" si="73"/>
        <v>-112.12015170359807</v>
      </c>
      <c r="M208" s="32">
        <f t="shared" si="74"/>
        <v>-98.488453037366426</v>
      </c>
      <c r="N208" s="61">
        <f t="shared" si="75"/>
        <v>11.791328885611705</v>
      </c>
      <c r="O208" s="87">
        <f t="shared" si="62"/>
        <v>55.581587780550457</v>
      </c>
      <c r="P208" s="32">
        <f>Taulukko5[[#This Row],[Tasaus 2023, €/asukas]]*Taulukko5[[#This Row],[Asukasluku 31.12.2022]]</f>
        <v>-449598.49760238122</v>
      </c>
      <c r="Q208" s="32">
        <f>Taulukko5[[#This Row],[Tasaus 2024, €/asukas]]*Taulukko5[[#This Row],[Asukasluku 31.12.2022]]</f>
        <v>-414547.50052525476</v>
      </c>
      <c r="R208" s="32">
        <f>Taulukko5[[#This Row],[Tasaus 2025, €/asukas]]*Taulukko5[[#This Row],[Asukasluku 31.12.2022]]</f>
        <v>-376040.61364673614</v>
      </c>
      <c r="S208" s="32">
        <f>Taulukko5[[#This Row],[Tasaus 2026, €/asukas]]*Taulukko5[[#This Row],[Asukasluku 31.12.2022]]</f>
        <v>-336248.33495909063</v>
      </c>
      <c r="T208" s="32">
        <f>Taulukko5[[#This Row],[Tasaus 2027, €/asukas]]*Taulukko5[[#This Row],[Asukasluku 31.12.2022]]</f>
        <v>-295366.87065906194</v>
      </c>
      <c r="U208" s="64">
        <f t="shared" si="76"/>
        <v>4.1539029044853351</v>
      </c>
      <c r="V208" s="32">
        <f t="shared" si="77"/>
        <v>15.841464450709566</v>
      </c>
      <c r="W208" s="32">
        <f t="shared" si="78"/>
        <v>28.681373379858826</v>
      </c>
      <c r="X208" s="32">
        <f t="shared" si="79"/>
        <v>41.949889114318822</v>
      </c>
      <c r="Y208" s="99">
        <f t="shared" si="80"/>
        <v>55.581587780550464</v>
      </c>
      <c r="Z208" s="110">
        <v>21.75</v>
      </c>
      <c r="AA208" s="34">
        <f t="shared" si="63"/>
        <v>9.11</v>
      </c>
      <c r="AB208" s="33">
        <f t="shared" si="64"/>
        <v>-12.64</v>
      </c>
      <c r="AC208" s="32">
        <v>140.29960181824131</v>
      </c>
      <c r="AD208" s="15">
        <f t="shared" si="65"/>
        <v>-2.9607374865302415E-2</v>
      </c>
      <c r="AE208" s="15">
        <f t="shared" si="66"/>
        <v>-0.11291168503266492</v>
      </c>
      <c r="AF208" s="15">
        <f t="shared" si="67"/>
        <v>-0.20442947099034292</v>
      </c>
      <c r="AG208" s="15">
        <f t="shared" si="68"/>
        <v>-0.29900219651845533</v>
      </c>
      <c r="AH208" s="111">
        <f t="shared" si="69"/>
        <v>-0.39616354615572347</v>
      </c>
    </row>
    <row r="209" spans="1:34" ht="15.75" x14ac:dyDescent="0.25">
      <c r="A209" s="25">
        <v>615</v>
      </c>
      <c r="B209" s="26" t="s">
        <v>199</v>
      </c>
      <c r="C209" s="25">
        <v>17</v>
      </c>
      <c r="D209" s="25">
        <v>24</v>
      </c>
      <c r="E209" s="31">
        <f>'Tasapainon muutos, pl. tasaus'!D199</f>
        <v>7603</v>
      </c>
      <c r="F209" s="64">
        <v>-101.17769296448391</v>
      </c>
      <c r="G209" s="32">
        <v>-158.82968263947012</v>
      </c>
      <c r="H209" s="61">
        <f t="shared" si="81"/>
        <v>-57.651989674986211</v>
      </c>
      <c r="I209" s="64">
        <f t="shared" si="70"/>
        <v>61.805892579471561</v>
      </c>
      <c r="J209" s="32">
        <f t="shared" si="71"/>
        <v>43.493454125695791</v>
      </c>
      <c r="K209" s="32">
        <f t="shared" si="72"/>
        <v>26.333363054845041</v>
      </c>
      <c r="L209" s="32">
        <f t="shared" si="73"/>
        <v>9.6018787893050384</v>
      </c>
      <c r="M209" s="32">
        <f t="shared" si="74"/>
        <v>-4.4184122194495323</v>
      </c>
      <c r="N209" s="61">
        <f t="shared" si="75"/>
        <v>-163.24809485891964</v>
      </c>
      <c r="O209" s="87">
        <f t="shared" ref="O209:O272" si="82">N209-F209</f>
        <v>-62.070401894435733</v>
      </c>
      <c r="P209" s="32">
        <f>Taulukko5[[#This Row],[Tasaus 2023, €/asukas]]*Taulukko5[[#This Row],[Asukasluku 31.12.2022]]</f>
        <v>469910.20128172229</v>
      </c>
      <c r="Q209" s="32">
        <f>Taulukko5[[#This Row],[Tasaus 2024, €/asukas]]*Taulukko5[[#This Row],[Asukasluku 31.12.2022]]</f>
        <v>330680.7317176651</v>
      </c>
      <c r="R209" s="32">
        <f>Taulukko5[[#This Row],[Tasaus 2025, €/asukas]]*Taulukko5[[#This Row],[Asukasluku 31.12.2022]]</f>
        <v>200212.55930598686</v>
      </c>
      <c r="S209" s="32">
        <f>Taulukko5[[#This Row],[Tasaus 2026, €/asukas]]*Taulukko5[[#This Row],[Asukasluku 31.12.2022]]</f>
        <v>73003.084435086203</v>
      </c>
      <c r="T209" s="32">
        <f>Taulukko5[[#This Row],[Tasaus 2027, €/asukas]]*Taulukko5[[#This Row],[Asukasluku 31.12.2022]]</f>
        <v>-33593.188104474793</v>
      </c>
      <c r="U209" s="64">
        <f t="shared" si="76"/>
        <v>4.1539029044853493</v>
      </c>
      <c r="V209" s="32">
        <f t="shared" si="77"/>
        <v>-14.15853554929042</v>
      </c>
      <c r="W209" s="32">
        <f t="shared" si="78"/>
        <v>-31.31862662014117</v>
      </c>
      <c r="X209" s="32">
        <f t="shared" si="79"/>
        <v>-48.050110885681171</v>
      </c>
      <c r="Y209" s="99">
        <f t="shared" si="80"/>
        <v>-62.070401894435747</v>
      </c>
      <c r="Z209" s="110">
        <v>21</v>
      </c>
      <c r="AA209" s="34">
        <f t="shared" ref="AA209:AA272" si="83">Z209-$E$9</f>
        <v>8.36</v>
      </c>
      <c r="AB209" s="33">
        <f t="shared" ref="AB209:AB272" si="84">AA209-Z209</f>
        <v>-12.64</v>
      </c>
      <c r="AC209" s="32">
        <v>132.35068347724223</v>
      </c>
      <c r="AD209" s="15">
        <f t="shared" ref="AD209:AD272" si="85">-U209/$AC209</f>
        <v>-3.1385579547835239E-2</v>
      </c>
      <c r="AE209" s="15">
        <f t="shared" ref="AE209:AE272" si="86">-V209/$AC209</f>
        <v>0.10697742676731237</v>
      </c>
      <c r="AF209" s="15">
        <f t="shared" ref="AF209:AF272" si="87">-W209/$AC209</f>
        <v>0.23663365988983673</v>
      </c>
      <c r="AG209" s="15">
        <f t="shared" ref="AG209:AG272" si="88">-X209/$AC209</f>
        <v>0.36305147524185938</v>
      </c>
      <c r="AH209" s="111">
        <f t="shared" ref="AH209:AH272" si="89">-Y209/$AC209</f>
        <v>0.46898436988509234</v>
      </c>
    </row>
    <row r="210" spans="1:34" ht="15.75" x14ac:dyDescent="0.25">
      <c r="A210" s="25">
        <v>616</v>
      </c>
      <c r="B210" s="26" t="s">
        <v>200</v>
      </c>
      <c r="C210" s="25">
        <v>34</v>
      </c>
      <c r="D210" s="25">
        <v>26</v>
      </c>
      <c r="E210" s="31">
        <f>'Tasapainon muutos, pl. tasaus'!D200</f>
        <v>1807</v>
      </c>
      <c r="F210" s="64">
        <v>-498.05364666805269</v>
      </c>
      <c r="G210" s="32">
        <v>-404.46425534601156</v>
      </c>
      <c r="H210" s="61">
        <f t="shared" si="81"/>
        <v>93.589391322041138</v>
      </c>
      <c r="I210" s="64">
        <f t="shared" ref="I210:I273" si="90">H210*(-1)+$H$17</f>
        <v>-89.435488417555788</v>
      </c>
      <c r="J210" s="32">
        <f t="shared" ref="J210:J273" si="91">IF($H210&lt;-15,-$H210-15,IF($H210&gt;15,15-$H210,0))-$J$17</f>
        <v>-77.747926871331558</v>
      </c>
      <c r="K210" s="32">
        <f t="shared" ref="K210:K273" si="92">IF($H210&lt;-30,-$H210-30,IF($H210&gt;30,30-$H210,0))-$K$17</f>
        <v>-64.908017942182312</v>
      </c>
      <c r="L210" s="32">
        <f t="shared" ref="L210:L273" si="93">IF($H210&lt;-45,-$H210-45,IF($H210&gt;45,45-$H210,0))-$L$17</f>
        <v>-51.639502207722309</v>
      </c>
      <c r="M210" s="32">
        <f t="shared" ref="M210:M273" si="94">IF($H210&lt;-60,-$H210-60,IF($H210&gt;60,60-$H210,0))-$M$17</f>
        <v>-38.007803541490674</v>
      </c>
      <c r="N210" s="61">
        <f t="shared" ref="N210:N273" si="95">G210+M210</f>
        <v>-442.47205888750221</v>
      </c>
      <c r="O210" s="87">
        <f t="shared" si="82"/>
        <v>55.581587780550478</v>
      </c>
      <c r="P210" s="32">
        <f>Taulukko5[[#This Row],[Tasaus 2023, €/asukas]]*Taulukko5[[#This Row],[Asukasluku 31.12.2022]]</f>
        <v>-161609.92757052332</v>
      </c>
      <c r="Q210" s="32">
        <f>Taulukko5[[#This Row],[Tasaus 2024, €/asukas]]*Taulukko5[[#This Row],[Asukasluku 31.12.2022]]</f>
        <v>-140490.50385649613</v>
      </c>
      <c r="R210" s="32">
        <f>Taulukko5[[#This Row],[Tasaus 2025, €/asukas]]*Taulukko5[[#This Row],[Asukasluku 31.12.2022]]</f>
        <v>-117288.78842152344</v>
      </c>
      <c r="S210" s="32">
        <f>Taulukko5[[#This Row],[Tasaus 2026, €/asukas]]*Taulukko5[[#This Row],[Asukasluku 31.12.2022]]</f>
        <v>-93312.580489354208</v>
      </c>
      <c r="T210" s="32">
        <f>Taulukko5[[#This Row],[Tasaus 2027, €/asukas]]*Taulukko5[[#This Row],[Asukasluku 31.12.2022]]</f>
        <v>-68680.100999473652</v>
      </c>
      <c r="U210" s="64">
        <f t="shared" ref="U210:U274" si="96">$H210+I210</f>
        <v>4.1539029044853493</v>
      </c>
      <c r="V210" s="32">
        <f t="shared" ref="V210:V274" si="97">$H210+J210</f>
        <v>15.84146445070958</v>
      </c>
      <c r="W210" s="32">
        <f t="shared" ref="W210:W274" si="98">$H210+K210</f>
        <v>28.681373379858826</v>
      </c>
      <c r="X210" s="32">
        <f t="shared" ref="X210:X274" si="99">$H210+L210</f>
        <v>41.949889114318829</v>
      </c>
      <c r="Y210" s="99">
        <f t="shared" ref="Y210:Y274" si="100">$H210+M210</f>
        <v>55.581587780550464</v>
      </c>
      <c r="Z210" s="110">
        <v>21.5</v>
      </c>
      <c r="AA210" s="34">
        <f t="shared" si="83"/>
        <v>8.86</v>
      </c>
      <c r="AB210" s="33">
        <f t="shared" si="84"/>
        <v>-12.64</v>
      </c>
      <c r="AC210" s="32">
        <v>179.38569941325375</v>
      </c>
      <c r="AD210" s="15">
        <f t="shared" si="85"/>
        <v>-2.3156265622467129E-2</v>
      </c>
      <c r="AE210" s="15">
        <f t="shared" si="86"/>
        <v>-8.8309516881919001E-2</v>
      </c>
      <c r="AF210" s="15">
        <f t="shared" si="87"/>
        <v>-0.15988662125058856</v>
      </c>
      <c r="AG210" s="15">
        <f t="shared" si="88"/>
        <v>-0.23385302870591812</v>
      </c>
      <c r="AH210" s="111">
        <f t="shared" si="89"/>
        <v>-0.30984402860623944</v>
      </c>
    </row>
    <row r="211" spans="1:34" ht="15.75" x14ac:dyDescent="0.25">
      <c r="A211" s="25">
        <v>619</v>
      </c>
      <c r="B211" s="26" t="s">
        <v>201</v>
      </c>
      <c r="C211" s="25">
        <v>6</v>
      </c>
      <c r="D211" s="25">
        <v>25</v>
      </c>
      <c r="E211" s="31">
        <f>'Tasapainon muutos, pl. tasaus'!D201</f>
        <v>2675</v>
      </c>
      <c r="F211" s="64">
        <v>365.86981356272213</v>
      </c>
      <c r="G211" s="32">
        <v>205.28462427080444</v>
      </c>
      <c r="H211" s="61">
        <f t="shared" ref="H211:H274" si="101">G211-F211</f>
        <v>-160.58518929191769</v>
      </c>
      <c r="I211" s="64">
        <f t="shared" si="90"/>
        <v>164.73909219640302</v>
      </c>
      <c r="J211" s="32">
        <f t="shared" si="91"/>
        <v>146.42665374262725</v>
      </c>
      <c r="K211" s="32">
        <f t="shared" si="92"/>
        <v>129.26656267177651</v>
      </c>
      <c r="L211" s="32">
        <f t="shared" si="93"/>
        <v>112.53507840623651</v>
      </c>
      <c r="M211" s="32">
        <f t="shared" si="94"/>
        <v>96.16677707246815</v>
      </c>
      <c r="N211" s="61">
        <f t="shared" si="95"/>
        <v>301.45140134327261</v>
      </c>
      <c r="O211" s="87">
        <f t="shared" si="82"/>
        <v>-64.418412219449522</v>
      </c>
      <c r="P211" s="32">
        <f>Taulukko5[[#This Row],[Tasaus 2023, €/asukas]]*Taulukko5[[#This Row],[Asukasluku 31.12.2022]]</f>
        <v>440677.0716253781</v>
      </c>
      <c r="Q211" s="32">
        <f>Taulukko5[[#This Row],[Tasaus 2024, €/asukas]]*Taulukko5[[#This Row],[Asukasluku 31.12.2022]]</f>
        <v>391691.29876152793</v>
      </c>
      <c r="R211" s="32">
        <f>Taulukko5[[#This Row],[Tasaus 2025, €/asukas]]*Taulukko5[[#This Row],[Asukasluku 31.12.2022]]</f>
        <v>345788.05514700216</v>
      </c>
      <c r="S211" s="32">
        <f>Taulukko5[[#This Row],[Tasaus 2026, €/asukas]]*Taulukko5[[#This Row],[Asukasluku 31.12.2022]]</f>
        <v>301031.33473668265</v>
      </c>
      <c r="T211" s="32">
        <f>Taulukko5[[#This Row],[Tasaus 2027, €/asukas]]*Taulukko5[[#This Row],[Asukasluku 31.12.2022]]</f>
        <v>257246.1286688523</v>
      </c>
      <c r="U211" s="64">
        <f t="shared" si="96"/>
        <v>4.1539029044853351</v>
      </c>
      <c r="V211" s="32">
        <f t="shared" si="97"/>
        <v>-14.158535549290434</v>
      </c>
      <c r="W211" s="32">
        <f t="shared" si="98"/>
        <v>-31.318626620141174</v>
      </c>
      <c r="X211" s="32">
        <f t="shared" si="99"/>
        <v>-48.050110885681178</v>
      </c>
      <c r="Y211" s="99">
        <f t="shared" si="100"/>
        <v>-64.418412219449536</v>
      </c>
      <c r="Z211" s="110">
        <v>22</v>
      </c>
      <c r="AA211" s="34">
        <f t="shared" si="83"/>
        <v>9.36</v>
      </c>
      <c r="AB211" s="33">
        <f t="shared" si="84"/>
        <v>-12.64</v>
      </c>
      <c r="AC211" s="32">
        <v>144.362389516452</v>
      </c>
      <c r="AD211" s="15">
        <f t="shared" si="85"/>
        <v>-2.8774135135882763E-2</v>
      </c>
      <c r="AE211" s="15">
        <f t="shared" si="86"/>
        <v>9.8076345208160207E-2</v>
      </c>
      <c r="AF211" s="15">
        <f t="shared" si="87"/>
        <v>0.21694450143866595</v>
      </c>
      <c r="AG211" s="15">
        <f t="shared" si="88"/>
        <v>0.33284369319894941</v>
      </c>
      <c r="AH211" s="111">
        <f t="shared" si="89"/>
        <v>0.44622711244404978</v>
      </c>
    </row>
    <row r="212" spans="1:34" ht="15.75" x14ac:dyDescent="0.25">
      <c r="A212" s="25">
        <v>620</v>
      </c>
      <c r="B212" s="26" t="s">
        <v>202</v>
      </c>
      <c r="C212" s="25">
        <v>18</v>
      </c>
      <c r="D212" s="25">
        <v>25</v>
      </c>
      <c r="E212" s="31">
        <f>'Tasapainon muutos, pl. tasaus'!D202</f>
        <v>2380</v>
      </c>
      <c r="F212" s="64">
        <v>283.67498284134575</v>
      </c>
      <c r="G212" s="32">
        <v>133.39702565995742</v>
      </c>
      <c r="H212" s="61">
        <f t="shared" si="101"/>
        <v>-150.27795718138833</v>
      </c>
      <c r="I212" s="64">
        <f t="shared" si="90"/>
        <v>154.43186008587367</v>
      </c>
      <c r="J212" s="32">
        <f t="shared" si="91"/>
        <v>136.1194216320979</v>
      </c>
      <c r="K212" s="32">
        <f t="shared" si="92"/>
        <v>118.95933056124716</v>
      </c>
      <c r="L212" s="32">
        <f t="shared" si="93"/>
        <v>102.22784629570715</v>
      </c>
      <c r="M212" s="32">
        <f t="shared" si="94"/>
        <v>85.859544961938795</v>
      </c>
      <c r="N212" s="61">
        <f t="shared" si="95"/>
        <v>219.25657062189623</v>
      </c>
      <c r="O212" s="87">
        <f t="shared" si="82"/>
        <v>-64.418412219449522</v>
      </c>
      <c r="P212" s="32">
        <f>Taulukko5[[#This Row],[Tasaus 2023, €/asukas]]*Taulukko5[[#This Row],[Asukasluku 31.12.2022]]</f>
        <v>367547.8270043793</v>
      </c>
      <c r="Q212" s="32">
        <f>Taulukko5[[#This Row],[Tasaus 2024, €/asukas]]*Taulukko5[[#This Row],[Asukasluku 31.12.2022]]</f>
        <v>323964.22348439298</v>
      </c>
      <c r="R212" s="32">
        <f>Taulukko5[[#This Row],[Tasaus 2025, €/asukas]]*Taulukko5[[#This Row],[Asukasluku 31.12.2022]]</f>
        <v>283123.20673576824</v>
      </c>
      <c r="S212" s="32">
        <f>Taulukko5[[#This Row],[Tasaus 2026, €/asukas]]*Taulukko5[[#This Row],[Asukasluku 31.12.2022]]</f>
        <v>243302.27418378301</v>
      </c>
      <c r="T212" s="32">
        <f>Taulukko5[[#This Row],[Tasaus 2027, €/asukas]]*Taulukko5[[#This Row],[Asukasluku 31.12.2022]]</f>
        <v>204345.71700941434</v>
      </c>
      <c r="U212" s="64">
        <f t="shared" si="96"/>
        <v>4.1539029044853351</v>
      </c>
      <c r="V212" s="32">
        <f t="shared" si="97"/>
        <v>-14.158535549290434</v>
      </c>
      <c r="W212" s="32">
        <f t="shared" si="98"/>
        <v>-31.318626620141174</v>
      </c>
      <c r="X212" s="32">
        <f t="shared" si="99"/>
        <v>-48.050110885681178</v>
      </c>
      <c r="Y212" s="99">
        <f t="shared" si="100"/>
        <v>-64.418412219449536</v>
      </c>
      <c r="Z212" s="110">
        <v>21.5</v>
      </c>
      <c r="AA212" s="34">
        <f t="shared" si="83"/>
        <v>8.86</v>
      </c>
      <c r="AB212" s="33">
        <f t="shared" si="84"/>
        <v>-12.64</v>
      </c>
      <c r="AC212" s="32">
        <v>136.40278430424777</v>
      </c>
      <c r="AD212" s="15">
        <f t="shared" si="85"/>
        <v>-3.0453211975644229E-2</v>
      </c>
      <c r="AE212" s="15">
        <f t="shared" si="86"/>
        <v>0.1037994614370164</v>
      </c>
      <c r="AF212" s="15">
        <f t="shared" si="87"/>
        <v>0.22960401270317668</v>
      </c>
      <c r="AG212" s="15">
        <f t="shared" si="88"/>
        <v>0.35226634947938396</v>
      </c>
      <c r="AH212" s="111">
        <f t="shared" si="89"/>
        <v>0.47226610914161127</v>
      </c>
    </row>
    <row r="213" spans="1:34" ht="15.75" x14ac:dyDescent="0.25">
      <c r="A213" s="25">
        <v>623</v>
      </c>
      <c r="B213" s="26" t="s">
        <v>203</v>
      </c>
      <c r="C213" s="25">
        <v>10</v>
      </c>
      <c r="D213" s="25">
        <v>25</v>
      </c>
      <c r="E213" s="31">
        <f>'Tasapainon muutos, pl. tasaus'!D203</f>
        <v>2107</v>
      </c>
      <c r="F213" s="64">
        <v>154.2144883147856</v>
      </c>
      <c r="G213" s="32">
        <v>98.047411315905578</v>
      </c>
      <c r="H213" s="61">
        <f t="shared" si="101"/>
        <v>-56.16707699888002</v>
      </c>
      <c r="I213" s="64">
        <f t="shared" si="90"/>
        <v>60.32097990336537</v>
      </c>
      <c r="J213" s="32">
        <f t="shared" si="91"/>
        <v>42.0085414495896</v>
      </c>
      <c r="K213" s="32">
        <f t="shared" si="92"/>
        <v>24.84845037873885</v>
      </c>
      <c r="L213" s="32">
        <f t="shared" si="93"/>
        <v>8.1169661131988473</v>
      </c>
      <c r="M213" s="32">
        <f t="shared" si="94"/>
        <v>-4.4184122194495323</v>
      </c>
      <c r="N213" s="61">
        <f t="shared" si="95"/>
        <v>93.628999096456042</v>
      </c>
      <c r="O213" s="87">
        <f t="shared" si="82"/>
        <v>-60.585489218329556</v>
      </c>
      <c r="P213" s="32">
        <f>Taulukko5[[#This Row],[Tasaus 2023, €/asukas]]*Taulukko5[[#This Row],[Asukasluku 31.12.2022]]</f>
        <v>127096.30465639083</v>
      </c>
      <c r="Q213" s="32">
        <f>Taulukko5[[#This Row],[Tasaus 2024, €/asukas]]*Taulukko5[[#This Row],[Asukasluku 31.12.2022]]</f>
        <v>88511.996834285281</v>
      </c>
      <c r="R213" s="32">
        <f>Taulukko5[[#This Row],[Tasaus 2025, €/asukas]]*Taulukko5[[#This Row],[Asukasluku 31.12.2022]]</f>
        <v>52355.684948002759</v>
      </c>
      <c r="S213" s="32">
        <f>Taulukko5[[#This Row],[Tasaus 2026, €/asukas]]*Taulukko5[[#This Row],[Asukasluku 31.12.2022]]</f>
        <v>17102.447600509971</v>
      </c>
      <c r="T213" s="32">
        <f>Taulukko5[[#This Row],[Tasaus 2027, €/asukas]]*Taulukko5[[#This Row],[Asukasluku 31.12.2022]]</f>
        <v>-9309.5945463801654</v>
      </c>
      <c r="U213" s="64">
        <f t="shared" si="96"/>
        <v>4.1539029044853493</v>
      </c>
      <c r="V213" s="32">
        <f t="shared" si="97"/>
        <v>-14.15853554929042</v>
      </c>
      <c r="W213" s="32">
        <f t="shared" si="98"/>
        <v>-31.31862662014117</v>
      </c>
      <c r="X213" s="32">
        <f t="shared" si="99"/>
        <v>-48.050110885681171</v>
      </c>
      <c r="Y213" s="99">
        <f t="shared" si="100"/>
        <v>-60.585489218329556</v>
      </c>
      <c r="Z213" s="110">
        <v>19.5</v>
      </c>
      <c r="AA213" s="34">
        <f t="shared" si="83"/>
        <v>6.8599999999999994</v>
      </c>
      <c r="AB213" s="33">
        <f t="shared" si="84"/>
        <v>-12.64</v>
      </c>
      <c r="AC213" s="32">
        <v>173.43976310179943</v>
      </c>
      <c r="AD213" s="15">
        <f t="shared" si="85"/>
        <v>-2.3950118647517067E-2</v>
      </c>
      <c r="AE213" s="15">
        <f t="shared" si="86"/>
        <v>8.1633734364478766E-2</v>
      </c>
      <c r="AF213" s="15">
        <f t="shared" si="87"/>
        <v>0.18057350898109156</v>
      </c>
      <c r="AG213" s="15">
        <f t="shared" si="88"/>
        <v>0.27704206939834464</v>
      </c>
      <c r="AH213" s="111">
        <f t="shared" si="89"/>
        <v>0.3493171815667741</v>
      </c>
    </row>
    <row r="214" spans="1:34" ht="15.75" x14ac:dyDescent="0.25">
      <c r="A214" s="25">
        <v>624</v>
      </c>
      <c r="B214" s="26" t="s">
        <v>204</v>
      </c>
      <c r="C214" s="25">
        <v>8</v>
      </c>
      <c r="D214" s="25">
        <v>24</v>
      </c>
      <c r="E214" s="31">
        <f>'Tasapainon muutos, pl. tasaus'!D204</f>
        <v>5117</v>
      </c>
      <c r="F214" s="64">
        <v>220.83681369901799</v>
      </c>
      <c r="G214" s="32">
        <v>46.757069005939776</v>
      </c>
      <c r="H214" s="61">
        <f t="shared" si="101"/>
        <v>-174.07974469307823</v>
      </c>
      <c r="I214" s="64">
        <f t="shared" si="90"/>
        <v>178.23364759756356</v>
      </c>
      <c r="J214" s="32">
        <f t="shared" si="91"/>
        <v>159.92120914378779</v>
      </c>
      <c r="K214" s="32">
        <f t="shared" si="92"/>
        <v>142.76111807293705</v>
      </c>
      <c r="L214" s="32">
        <f t="shared" si="93"/>
        <v>126.02963380739705</v>
      </c>
      <c r="M214" s="32">
        <f t="shared" si="94"/>
        <v>109.66133247362869</v>
      </c>
      <c r="N214" s="61">
        <f t="shared" si="95"/>
        <v>156.41840147956847</v>
      </c>
      <c r="O214" s="87">
        <f t="shared" si="82"/>
        <v>-64.418412219449522</v>
      </c>
      <c r="P214" s="32">
        <f>Taulukko5[[#This Row],[Tasaus 2023, €/asukas]]*Taulukko5[[#This Row],[Asukasluku 31.12.2022]]</f>
        <v>912021.57475673279</v>
      </c>
      <c r="Q214" s="32">
        <f>Taulukko5[[#This Row],[Tasaus 2024, €/asukas]]*Taulukko5[[#This Row],[Asukasluku 31.12.2022]]</f>
        <v>818316.82718876214</v>
      </c>
      <c r="R214" s="32">
        <f>Taulukko5[[#This Row],[Tasaus 2025, €/asukas]]*Taulukko5[[#This Row],[Asukasluku 31.12.2022]]</f>
        <v>730508.64117921889</v>
      </c>
      <c r="S214" s="32">
        <f>Taulukko5[[#This Row],[Tasaus 2026, €/asukas]]*Taulukko5[[#This Row],[Asukasluku 31.12.2022]]</f>
        <v>644893.63619245065</v>
      </c>
      <c r="T214" s="32">
        <f>Taulukko5[[#This Row],[Tasaus 2027, €/asukas]]*Taulukko5[[#This Row],[Asukasluku 31.12.2022]]</f>
        <v>561137.03826755797</v>
      </c>
      <c r="U214" s="64">
        <f t="shared" si="96"/>
        <v>4.1539029044853351</v>
      </c>
      <c r="V214" s="32">
        <f t="shared" si="97"/>
        <v>-14.158535549290434</v>
      </c>
      <c r="W214" s="32">
        <f t="shared" si="98"/>
        <v>-31.318626620141174</v>
      </c>
      <c r="X214" s="32">
        <f t="shared" si="99"/>
        <v>-48.050110885681178</v>
      </c>
      <c r="Y214" s="99">
        <f t="shared" si="100"/>
        <v>-64.418412219449536</v>
      </c>
      <c r="Z214" s="110">
        <v>20.75</v>
      </c>
      <c r="AA214" s="34">
        <f t="shared" si="83"/>
        <v>8.11</v>
      </c>
      <c r="AB214" s="33">
        <f t="shared" si="84"/>
        <v>-12.64</v>
      </c>
      <c r="AC214" s="32">
        <v>195.19145212850998</v>
      </c>
      <c r="AD214" s="15">
        <f t="shared" si="85"/>
        <v>-2.1281172198824014E-2</v>
      </c>
      <c r="AE214" s="15">
        <f t="shared" si="86"/>
        <v>7.2536657701428184E-2</v>
      </c>
      <c r="AF214" s="15">
        <f t="shared" si="87"/>
        <v>0.16045081010781989</v>
      </c>
      <c r="AG214" s="15">
        <f t="shared" si="88"/>
        <v>0.24616913477361696</v>
      </c>
      <c r="AH214" s="111">
        <f t="shared" si="89"/>
        <v>0.33002680966294468</v>
      </c>
    </row>
    <row r="215" spans="1:34" ht="15.75" x14ac:dyDescent="0.25">
      <c r="A215" s="25">
        <v>625</v>
      </c>
      <c r="B215" s="26" t="s">
        <v>205</v>
      </c>
      <c r="C215" s="25">
        <v>17</v>
      </c>
      <c r="D215" s="25">
        <v>25</v>
      </c>
      <c r="E215" s="31">
        <f>'Tasapainon muutos, pl. tasaus'!D205</f>
        <v>2991</v>
      </c>
      <c r="F215" s="64">
        <v>127.49954686222448</v>
      </c>
      <c r="G215" s="32">
        <v>-62.669600131038102</v>
      </c>
      <c r="H215" s="61">
        <f t="shared" si="101"/>
        <v>-190.16914699326259</v>
      </c>
      <c r="I215" s="64">
        <f t="shared" si="90"/>
        <v>194.32304989774792</v>
      </c>
      <c r="J215" s="32">
        <f t="shared" si="91"/>
        <v>176.01061144397215</v>
      </c>
      <c r="K215" s="32">
        <f t="shared" si="92"/>
        <v>158.85052037312141</v>
      </c>
      <c r="L215" s="32">
        <f t="shared" si="93"/>
        <v>142.11903610758142</v>
      </c>
      <c r="M215" s="32">
        <f t="shared" si="94"/>
        <v>125.75073477381305</v>
      </c>
      <c r="N215" s="61">
        <f t="shared" si="95"/>
        <v>63.081134642774948</v>
      </c>
      <c r="O215" s="87">
        <f t="shared" si="82"/>
        <v>-64.418412219449522</v>
      </c>
      <c r="P215" s="32">
        <f>Taulukko5[[#This Row],[Tasaus 2023, €/asukas]]*Taulukko5[[#This Row],[Asukasluku 31.12.2022]]</f>
        <v>581220.24224416399</v>
      </c>
      <c r="Q215" s="32">
        <f>Taulukko5[[#This Row],[Tasaus 2024, €/asukas]]*Taulukko5[[#This Row],[Asukasluku 31.12.2022]]</f>
        <v>526447.73882892076</v>
      </c>
      <c r="R215" s="32">
        <f>Taulukko5[[#This Row],[Tasaus 2025, €/asukas]]*Taulukko5[[#This Row],[Asukasluku 31.12.2022]]</f>
        <v>475121.90643600613</v>
      </c>
      <c r="S215" s="32">
        <f>Taulukko5[[#This Row],[Tasaus 2026, €/asukas]]*Taulukko5[[#This Row],[Asukasluku 31.12.2022]]</f>
        <v>425078.03699777601</v>
      </c>
      <c r="T215" s="32">
        <f>Taulukko5[[#This Row],[Tasaus 2027, €/asukas]]*Taulukko5[[#This Row],[Asukasluku 31.12.2022]]</f>
        <v>376120.44770847482</v>
      </c>
      <c r="U215" s="64">
        <f t="shared" si="96"/>
        <v>4.1539029044853351</v>
      </c>
      <c r="V215" s="32">
        <f t="shared" si="97"/>
        <v>-14.158535549290434</v>
      </c>
      <c r="W215" s="32">
        <f t="shared" si="98"/>
        <v>-31.318626620141174</v>
      </c>
      <c r="X215" s="32">
        <f t="shared" si="99"/>
        <v>-48.050110885681164</v>
      </c>
      <c r="Y215" s="99">
        <f t="shared" si="100"/>
        <v>-64.418412219449536</v>
      </c>
      <c r="Z215" s="110">
        <v>20.75</v>
      </c>
      <c r="AA215" s="34">
        <f t="shared" si="83"/>
        <v>8.11</v>
      </c>
      <c r="AB215" s="33">
        <f t="shared" si="84"/>
        <v>-12.64</v>
      </c>
      <c r="AC215" s="32">
        <v>177.91976015305295</v>
      </c>
      <c r="AD215" s="15">
        <f t="shared" si="85"/>
        <v>-2.3347057690005873E-2</v>
      </c>
      <c r="AE215" s="15">
        <f t="shared" si="86"/>
        <v>7.9578207261018982E-2</v>
      </c>
      <c r="AF215" s="15">
        <f t="shared" si="87"/>
        <v>0.17602669087008532</v>
      </c>
      <c r="AG215" s="15">
        <f t="shared" si="88"/>
        <v>0.27006618514068781</v>
      </c>
      <c r="AH215" s="111">
        <f t="shared" si="89"/>
        <v>0.36206440568509374</v>
      </c>
    </row>
    <row r="216" spans="1:34" ht="15.75" x14ac:dyDescent="0.25">
      <c r="A216" s="25">
        <v>626</v>
      </c>
      <c r="B216" s="26" t="s">
        <v>206</v>
      </c>
      <c r="C216" s="25">
        <v>17</v>
      </c>
      <c r="D216" s="25">
        <v>24</v>
      </c>
      <c r="E216" s="31">
        <f>'Tasapainon muutos, pl. tasaus'!D206</f>
        <v>4835</v>
      </c>
      <c r="F216" s="64">
        <v>-611.11905940696056</v>
      </c>
      <c r="G216" s="32">
        <v>-463.62023048730379</v>
      </c>
      <c r="H216" s="61">
        <f t="shared" si="101"/>
        <v>147.49882891965677</v>
      </c>
      <c r="I216" s="64">
        <f t="shared" si="90"/>
        <v>-143.34492601517144</v>
      </c>
      <c r="J216" s="32">
        <f t="shared" si="91"/>
        <v>-131.65736446894721</v>
      </c>
      <c r="K216" s="32">
        <f t="shared" si="92"/>
        <v>-118.81745553979795</v>
      </c>
      <c r="L216" s="32">
        <f t="shared" si="93"/>
        <v>-105.54893980533795</v>
      </c>
      <c r="M216" s="32">
        <f t="shared" si="94"/>
        <v>-91.917241139106309</v>
      </c>
      <c r="N216" s="61">
        <f t="shared" si="95"/>
        <v>-555.53747162641014</v>
      </c>
      <c r="O216" s="87">
        <f t="shared" si="82"/>
        <v>55.581587780550421</v>
      </c>
      <c r="P216" s="32">
        <f>Taulukko5[[#This Row],[Tasaus 2023, €/asukas]]*Taulukko5[[#This Row],[Asukasluku 31.12.2022]]</f>
        <v>-693072.71728335391</v>
      </c>
      <c r="Q216" s="32">
        <f>Taulukko5[[#This Row],[Tasaus 2024, €/asukas]]*Taulukko5[[#This Row],[Asukasluku 31.12.2022]]</f>
        <v>-636563.35720735975</v>
      </c>
      <c r="R216" s="32">
        <f>Taulukko5[[#This Row],[Tasaus 2025, €/asukas]]*Taulukko5[[#This Row],[Asukasluku 31.12.2022]]</f>
        <v>-574482.39753492305</v>
      </c>
      <c r="S216" s="32">
        <f>Taulukko5[[#This Row],[Tasaus 2026, €/asukas]]*Taulukko5[[#This Row],[Asukasluku 31.12.2022]]</f>
        <v>-510329.12395880901</v>
      </c>
      <c r="T216" s="32">
        <f>Taulukko5[[#This Row],[Tasaus 2027, €/asukas]]*Taulukko5[[#This Row],[Asukasluku 31.12.2022]]</f>
        <v>-444419.86090757902</v>
      </c>
      <c r="U216" s="64">
        <f t="shared" si="96"/>
        <v>4.1539029044853351</v>
      </c>
      <c r="V216" s="32">
        <f t="shared" si="97"/>
        <v>15.841464450709566</v>
      </c>
      <c r="W216" s="32">
        <f t="shared" si="98"/>
        <v>28.681373379858826</v>
      </c>
      <c r="X216" s="32">
        <f t="shared" si="99"/>
        <v>41.949889114318822</v>
      </c>
      <c r="Y216" s="99">
        <f t="shared" si="100"/>
        <v>55.581587780550464</v>
      </c>
      <c r="Z216" s="110">
        <v>21.75</v>
      </c>
      <c r="AA216" s="34">
        <f t="shared" si="83"/>
        <v>9.11</v>
      </c>
      <c r="AB216" s="33">
        <f t="shared" si="84"/>
        <v>-12.64</v>
      </c>
      <c r="AC216" s="32">
        <v>153.12929871512162</v>
      </c>
      <c r="AD216" s="15">
        <f t="shared" si="85"/>
        <v>-2.7126767635847173E-2</v>
      </c>
      <c r="AE216" s="15">
        <f t="shared" si="86"/>
        <v>-0.10345155749835097</v>
      </c>
      <c r="AF216" s="15">
        <f t="shared" si="87"/>
        <v>-0.18730167002995959</v>
      </c>
      <c r="AG216" s="15">
        <f t="shared" si="88"/>
        <v>-0.27395076883595915</v>
      </c>
      <c r="AH216" s="111">
        <f t="shared" si="89"/>
        <v>-0.36297160796088557</v>
      </c>
    </row>
    <row r="217" spans="1:34" ht="15.75" x14ac:dyDescent="0.25">
      <c r="A217" s="25">
        <v>630</v>
      </c>
      <c r="B217" s="26" t="s">
        <v>207</v>
      </c>
      <c r="C217" s="25">
        <v>17</v>
      </c>
      <c r="D217" s="25">
        <v>26</v>
      </c>
      <c r="E217" s="31">
        <f>'Tasapainon muutos, pl. tasaus'!D207</f>
        <v>1635</v>
      </c>
      <c r="F217" s="64">
        <v>680.6617906310222</v>
      </c>
      <c r="G217" s="32">
        <v>916.53447631511847</v>
      </c>
      <c r="H217" s="61">
        <f t="shared" si="101"/>
        <v>235.87268568409627</v>
      </c>
      <c r="I217" s="64">
        <f t="shared" si="90"/>
        <v>-231.71878277961093</v>
      </c>
      <c r="J217" s="32">
        <f t="shared" si="91"/>
        <v>-220.0312212333867</v>
      </c>
      <c r="K217" s="32">
        <f t="shared" si="92"/>
        <v>-207.19131230423744</v>
      </c>
      <c r="L217" s="32">
        <f t="shared" si="93"/>
        <v>-193.92279656977743</v>
      </c>
      <c r="M217" s="32">
        <f t="shared" si="94"/>
        <v>-180.29109790354579</v>
      </c>
      <c r="N217" s="61">
        <f t="shared" si="95"/>
        <v>736.24337841157262</v>
      </c>
      <c r="O217" s="87">
        <f t="shared" si="82"/>
        <v>55.581587780550421</v>
      </c>
      <c r="P217" s="32">
        <f>Taulukko5[[#This Row],[Tasaus 2023, €/asukas]]*Taulukko5[[#This Row],[Asukasluku 31.12.2022]]</f>
        <v>-378860.20984466386</v>
      </c>
      <c r="Q217" s="32">
        <f>Taulukko5[[#This Row],[Tasaus 2024, €/asukas]]*Taulukko5[[#This Row],[Asukasluku 31.12.2022]]</f>
        <v>-359751.04671658727</v>
      </c>
      <c r="R217" s="32">
        <f>Taulukko5[[#This Row],[Tasaus 2025, €/asukas]]*Taulukko5[[#This Row],[Asukasluku 31.12.2022]]</f>
        <v>-338757.7956174282</v>
      </c>
      <c r="S217" s="32">
        <f>Taulukko5[[#This Row],[Tasaus 2026, €/asukas]]*Taulukko5[[#This Row],[Asukasluku 31.12.2022]]</f>
        <v>-317063.7723915861</v>
      </c>
      <c r="T217" s="32">
        <f>Taulukko5[[#This Row],[Tasaus 2027, €/asukas]]*Taulukko5[[#This Row],[Asukasluku 31.12.2022]]</f>
        <v>-294775.94507229736</v>
      </c>
      <c r="U217" s="64">
        <f t="shared" si="96"/>
        <v>4.1539029044853351</v>
      </c>
      <c r="V217" s="32">
        <f t="shared" si="97"/>
        <v>15.841464450709566</v>
      </c>
      <c r="W217" s="32">
        <f t="shared" si="98"/>
        <v>28.681373379858826</v>
      </c>
      <c r="X217" s="32">
        <f t="shared" si="99"/>
        <v>41.949889114318836</v>
      </c>
      <c r="Y217" s="99">
        <f t="shared" si="100"/>
        <v>55.581587780550478</v>
      </c>
      <c r="Z217" s="110">
        <v>19.75</v>
      </c>
      <c r="AA217" s="34">
        <f t="shared" si="83"/>
        <v>7.1099999999999994</v>
      </c>
      <c r="AB217" s="33">
        <f t="shared" si="84"/>
        <v>-12.64</v>
      </c>
      <c r="AC217" s="32">
        <v>149.44416292056235</v>
      </c>
      <c r="AD217" s="15">
        <f t="shared" si="85"/>
        <v>-2.7795685179710625E-2</v>
      </c>
      <c r="AE217" s="15">
        <f t="shared" si="86"/>
        <v>-0.10600256404213097</v>
      </c>
      <c r="AF217" s="15">
        <f t="shared" si="87"/>
        <v>-0.19192033211162973</v>
      </c>
      <c r="AG217" s="15">
        <f t="shared" si="88"/>
        <v>-0.28070610651161709</v>
      </c>
      <c r="AH217" s="111">
        <f t="shared" si="89"/>
        <v>-0.37192210585096652</v>
      </c>
    </row>
    <row r="218" spans="1:34" ht="15.75" x14ac:dyDescent="0.25">
      <c r="A218" s="25">
        <v>631</v>
      </c>
      <c r="B218" s="26" t="s">
        <v>208</v>
      </c>
      <c r="C218" s="25">
        <v>2</v>
      </c>
      <c r="D218" s="25">
        <v>25</v>
      </c>
      <c r="E218" s="31">
        <f>'Tasapainon muutos, pl. tasaus'!D208</f>
        <v>1963</v>
      </c>
      <c r="F218" s="64">
        <v>-225.99721832220243</v>
      </c>
      <c r="G218" s="32">
        <v>-365.79300264343505</v>
      </c>
      <c r="H218" s="61">
        <f t="shared" si="101"/>
        <v>-139.79578432123262</v>
      </c>
      <c r="I218" s="64">
        <f t="shared" si="90"/>
        <v>143.94968722571798</v>
      </c>
      <c r="J218" s="32">
        <f t="shared" si="91"/>
        <v>125.6372487719422</v>
      </c>
      <c r="K218" s="32">
        <f t="shared" si="92"/>
        <v>108.47715770109144</v>
      </c>
      <c r="L218" s="32">
        <f t="shared" si="93"/>
        <v>91.745673435551439</v>
      </c>
      <c r="M218" s="32">
        <f t="shared" si="94"/>
        <v>75.377372101783081</v>
      </c>
      <c r="N218" s="61">
        <f t="shared" si="95"/>
        <v>-290.41563054165198</v>
      </c>
      <c r="O218" s="87">
        <f t="shared" si="82"/>
        <v>-64.41841221944955</v>
      </c>
      <c r="P218" s="32">
        <f>Taulukko5[[#This Row],[Tasaus 2023, €/asukas]]*Taulukko5[[#This Row],[Asukasluku 31.12.2022]]</f>
        <v>282573.23602408438</v>
      </c>
      <c r="Q218" s="32">
        <f>Taulukko5[[#This Row],[Tasaus 2024, €/asukas]]*Taulukko5[[#This Row],[Asukasluku 31.12.2022]]</f>
        <v>246625.91933932254</v>
      </c>
      <c r="R218" s="32">
        <f>Taulukko5[[#This Row],[Tasaus 2025, €/asukas]]*Taulukko5[[#This Row],[Asukasluku 31.12.2022]]</f>
        <v>212940.66056724251</v>
      </c>
      <c r="S218" s="32">
        <f>Taulukko5[[#This Row],[Tasaus 2026, €/asukas]]*Taulukko5[[#This Row],[Asukasluku 31.12.2022]]</f>
        <v>180096.75695398747</v>
      </c>
      <c r="T218" s="32">
        <f>Taulukko5[[#This Row],[Tasaus 2027, €/asukas]]*Taulukko5[[#This Row],[Asukasluku 31.12.2022]]</f>
        <v>147965.78143580019</v>
      </c>
      <c r="U218" s="64">
        <f t="shared" si="96"/>
        <v>4.1539029044853635</v>
      </c>
      <c r="V218" s="32">
        <f t="shared" si="97"/>
        <v>-14.15853554929042</v>
      </c>
      <c r="W218" s="32">
        <f t="shared" si="98"/>
        <v>-31.318626620141174</v>
      </c>
      <c r="X218" s="32">
        <f t="shared" si="99"/>
        <v>-48.050110885681178</v>
      </c>
      <c r="Y218" s="99">
        <f t="shared" si="100"/>
        <v>-64.418412219449536</v>
      </c>
      <c r="Z218" s="110">
        <v>21.75</v>
      </c>
      <c r="AA218" s="34">
        <f t="shared" si="83"/>
        <v>9.11</v>
      </c>
      <c r="AB218" s="33">
        <f t="shared" si="84"/>
        <v>-12.64</v>
      </c>
      <c r="AC218" s="32">
        <v>183.43509634560752</v>
      </c>
      <c r="AD218" s="15">
        <f t="shared" si="85"/>
        <v>-2.2645082578194593E-2</v>
      </c>
      <c r="AE218" s="15">
        <f t="shared" si="86"/>
        <v>7.7185532274666346E-2</v>
      </c>
      <c r="AF218" s="15">
        <f t="shared" si="87"/>
        <v>0.1707341029283414</v>
      </c>
      <c r="AG218" s="15">
        <f t="shared" si="88"/>
        <v>0.26194611523604311</v>
      </c>
      <c r="AH218" s="111">
        <f t="shared" si="89"/>
        <v>0.35117822871845472</v>
      </c>
    </row>
    <row r="219" spans="1:34" ht="15.75" x14ac:dyDescent="0.25">
      <c r="A219" s="25">
        <v>635</v>
      </c>
      <c r="B219" s="26" t="s">
        <v>209</v>
      </c>
      <c r="C219" s="25">
        <v>6</v>
      </c>
      <c r="D219" s="25">
        <v>24</v>
      </c>
      <c r="E219" s="31">
        <f>'Tasapainon muutos, pl. tasaus'!D209</f>
        <v>6347</v>
      </c>
      <c r="F219" s="64">
        <v>46.650855504467025</v>
      </c>
      <c r="G219" s="32">
        <v>67.676037183484269</v>
      </c>
      <c r="H219" s="61">
        <f t="shared" si="101"/>
        <v>21.025181679017244</v>
      </c>
      <c r="I219" s="64">
        <f t="shared" si="90"/>
        <v>-16.871278774531895</v>
      </c>
      <c r="J219" s="32">
        <f t="shared" si="91"/>
        <v>-5.1837172283076649</v>
      </c>
      <c r="K219" s="32">
        <f t="shared" si="92"/>
        <v>-1.3186266201411698</v>
      </c>
      <c r="L219" s="32">
        <f t="shared" si="93"/>
        <v>-3.0501108856811734</v>
      </c>
      <c r="M219" s="32">
        <f t="shared" si="94"/>
        <v>-4.4184122194495323</v>
      </c>
      <c r="N219" s="61">
        <f t="shared" si="95"/>
        <v>63.257624964034733</v>
      </c>
      <c r="O219" s="87">
        <f t="shared" si="82"/>
        <v>16.606769459567708</v>
      </c>
      <c r="P219" s="32">
        <f>Taulukko5[[#This Row],[Tasaus 2023, €/asukas]]*Taulukko5[[#This Row],[Asukasluku 31.12.2022]]</f>
        <v>-107082.00638195394</v>
      </c>
      <c r="Q219" s="32">
        <f>Taulukko5[[#This Row],[Tasaus 2024, €/asukas]]*Taulukko5[[#This Row],[Asukasluku 31.12.2022]]</f>
        <v>-32901.053248068747</v>
      </c>
      <c r="R219" s="32">
        <f>Taulukko5[[#This Row],[Tasaus 2025, €/asukas]]*Taulukko5[[#This Row],[Asukasluku 31.12.2022]]</f>
        <v>-8369.3231580360043</v>
      </c>
      <c r="S219" s="32">
        <f>Taulukko5[[#This Row],[Tasaus 2026, €/asukas]]*Taulukko5[[#This Row],[Asukasluku 31.12.2022]]</f>
        <v>-19359.053791418406</v>
      </c>
      <c r="T219" s="32">
        <f>Taulukko5[[#This Row],[Tasaus 2027, €/asukas]]*Taulukko5[[#This Row],[Asukasluku 31.12.2022]]</f>
        <v>-28043.66235684618</v>
      </c>
      <c r="U219" s="64">
        <f t="shared" si="96"/>
        <v>4.1539029044853493</v>
      </c>
      <c r="V219" s="32">
        <f t="shared" si="97"/>
        <v>15.84146445070958</v>
      </c>
      <c r="W219" s="32">
        <f t="shared" si="98"/>
        <v>19.706555058876074</v>
      </c>
      <c r="X219" s="32">
        <f t="shared" si="99"/>
        <v>17.975070793336069</v>
      </c>
      <c r="Y219" s="99">
        <f t="shared" si="100"/>
        <v>16.606769459567712</v>
      </c>
      <c r="Z219" s="110">
        <v>21.5</v>
      </c>
      <c r="AA219" s="34">
        <f t="shared" si="83"/>
        <v>8.86</v>
      </c>
      <c r="AB219" s="33">
        <f t="shared" si="84"/>
        <v>-12.64</v>
      </c>
      <c r="AC219" s="32">
        <v>167.195816959166</v>
      </c>
      <c r="AD219" s="15">
        <f t="shared" si="85"/>
        <v>-2.4844538458159222E-2</v>
      </c>
      <c r="AE219" s="15">
        <f t="shared" si="86"/>
        <v>-9.4747971204198964E-2</v>
      </c>
      <c r="AF219" s="15">
        <f t="shared" si="87"/>
        <v>-0.11786512017635573</v>
      </c>
      <c r="AG219" s="15">
        <f t="shared" si="88"/>
        <v>-0.10750909394895984</v>
      </c>
      <c r="AH219" s="111">
        <f t="shared" si="89"/>
        <v>-9.9325268787218285E-2</v>
      </c>
    </row>
    <row r="220" spans="1:34" ht="15.75" x14ac:dyDescent="0.25">
      <c r="A220" s="25">
        <v>636</v>
      </c>
      <c r="B220" s="26" t="s">
        <v>210</v>
      </c>
      <c r="C220" s="25">
        <v>2</v>
      </c>
      <c r="D220" s="25">
        <v>24</v>
      </c>
      <c r="E220" s="31">
        <f>'Tasapainon muutos, pl. tasaus'!D210</f>
        <v>8154</v>
      </c>
      <c r="F220" s="64">
        <v>-39.545397244094119</v>
      </c>
      <c r="G220" s="32">
        <v>-80.154802355154629</v>
      </c>
      <c r="H220" s="61">
        <f t="shared" si="101"/>
        <v>-40.609405111060511</v>
      </c>
      <c r="I220" s="64">
        <f t="shared" si="90"/>
        <v>44.76330801554586</v>
      </c>
      <c r="J220" s="32">
        <f t="shared" si="91"/>
        <v>26.450869561770091</v>
      </c>
      <c r="K220" s="32">
        <f t="shared" si="92"/>
        <v>9.2907784909193403</v>
      </c>
      <c r="L220" s="32">
        <f t="shared" si="93"/>
        <v>-3.0501108856811734</v>
      </c>
      <c r="M220" s="32">
        <f t="shared" si="94"/>
        <v>-4.4184122194495323</v>
      </c>
      <c r="N220" s="61">
        <f t="shared" si="95"/>
        <v>-84.573214574604165</v>
      </c>
      <c r="O220" s="87">
        <f t="shared" si="82"/>
        <v>-45.027817330510047</v>
      </c>
      <c r="P220" s="32">
        <f>Taulukko5[[#This Row],[Tasaus 2023, €/asukas]]*Taulukko5[[#This Row],[Asukasluku 31.12.2022]]</f>
        <v>365000.01355876093</v>
      </c>
      <c r="Q220" s="32">
        <f>Taulukko5[[#This Row],[Tasaus 2024, €/asukas]]*Taulukko5[[#This Row],[Asukasluku 31.12.2022]]</f>
        <v>215680.39040667331</v>
      </c>
      <c r="R220" s="32">
        <f>Taulukko5[[#This Row],[Tasaus 2025, €/asukas]]*Taulukko5[[#This Row],[Asukasluku 31.12.2022]]</f>
        <v>75757.007814956305</v>
      </c>
      <c r="S220" s="32">
        <f>Taulukko5[[#This Row],[Tasaus 2026, €/asukas]]*Taulukko5[[#This Row],[Asukasluku 31.12.2022]]</f>
        <v>-24870.604161844287</v>
      </c>
      <c r="T220" s="32">
        <f>Taulukko5[[#This Row],[Tasaus 2027, €/asukas]]*Taulukko5[[#This Row],[Asukasluku 31.12.2022]]</f>
        <v>-36027.733237391483</v>
      </c>
      <c r="U220" s="64">
        <f t="shared" si="96"/>
        <v>4.1539029044853493</v>
      </c>
      <c r="V220" s="32">
        <f t="shared" si="97"/>
        <v>-14.15853554929042</v>
      </c>
      <c r="W220" s="32">
        <f t="shared" si="98"/>
        <v>-31.31862662014117</v>
      </c>
      <c r="X220" s="32">
        <f t="shared" si="99"/>
        <v>-43.659515996741682</v>
      </c>
      <c r="Y220" s="99">
        <f t="shared" si="100"/>
        <v>-45.027817330510047</v>
      </c>
      <c r="Z220" s="110">
        <v>21.25</v>
      </c>
      <c r="AA220" s="34">
        <f t="shared" si="83"/>
        <v>8.61</v>
      </c>
      <c r="AB220" s="33">
        <f t="shared" si="84"/>
        <v>-12.64</v>
      </c>
      <c r="AC220" s="32">
        <v>157.46133934008864</v>
      </c>
      <c r="AD220" s="15">
        <f t="shared" si="85"/>
        <v>-2.6380462162294033E-2</v>
      </c>
      <c r="AE220" s="15">
        <f t="shared" si="86"/>
        <v>8.9917535368542037E-2</v>
      </c>
      <c r="AF220" s="15">
        <f t="shared" si="87"/>
        <v>0.19889724519933413</v>
      </c>
      <c r="AG220" s="15">
        <f t="shared" si="88"/>
        <v>0.27727133644179697</v>
      </c>
      <c r="AH220" s="111">
        <f t="shared" si="89"/>
        <v>0.2859610969855777</v>
      </c>
    </row>
    <row r="221" spans="1:34" ht="15.75" x14ac:dyDescent="0.25">
      <c r="A221" s="25">
        <v>638</v>
      </c>
      <c r="B221" s="26" t="s">
        <v>211</v>
      </c>
      <c r="C221" s="25">
        <v>34</v>
      </c>
      <c r="D221" s="25">
        <v>21</v>
      </c>
      <c r="E221" s="31">
        <f>'Tasapainon muutos, pl. tasaus'!D211</f>
        <v>51232</v>
      </c>
      <c r="F221" s="64">
        <v>646.00677714196809</v>
      </c>
      <c r="G221" s="32">
        <v>521.25968458930458</v>
      </c>
      <c r="H221" s="61">
        <f t="shared" si="101"/>
        <v>-124.7470925526635</v>
      </c>
      <c r="I221" s="64">
        <f t="shared" si="90"/>
        <v>128.90099545714884</v>
      </c>
      <c r="J221" s="32">
        <f t="shared" si="91"/>
        <v>110.58855700337308</v>
      </c>
      <c r="K221" s="32">
        <f t="shared" si="92"/>
        <v>93.428465932522329</v>
      </c>
      <c r="L221" s="32">
        <f t="shared" si="93"/>
        <v>76.696981666982325</v>
      </c>
      <c r="M221" s="32">
        <f t="shared" si="94"/>
        <v>60.328680333213967</v>
      </c>
      <c r="N221" s="61">
        <f t="shared" si="95"/>
        <v>581.58836492251851</v>
      </c>
      <c r="O221" s="87">
        <f t="shared" si="82"/>
        <v>-64.418412219449579</v>
      </c>
      <c r="P221" s="32">
        <f>Taulukko5[[#This Row],[Tasaus 2023, €/asukas]]*Taulukko5[[#This Row],[Asukasluku 31.12.2022]]</f>
        <v>6603855.7992606489</v>
      </c>
      <c r="Q221" s="32">
        <f>Taulukko5[[#This Row],[Tasaus 2024, €/asukas]]*Taulukko5[[#This Row],[Asukasluku 31.12.2022]]</f>
        <v>5665672.9523968101</v>
      </c>
      <c r="R221" s="32">
        <f>Taulukko5[[#This Row],[Tasaus 2025, €/asukas]]*Taulukko5[[#This Row],[Asukasluku 31.12.2022]]</f>
        <v>4786527.1666549835</v>
      </c>
      <c r="S221" s="32">
        <f>Taulukko5[[#This Row],[Tasaus 2026, €/asukas]]*Taulukko5[[#This Row],[Asukasluku 31.12.2022]]</f>
        <v>3929339.7647628384</v>
      </c>
      <c r="T221" s="32">
        <f>Taulukko5[[#This Row],[Tasaus 2027, €/asukas]]*Taulukko5[[#This Row],[Asukasluku 31.12.2022]]</f>
        <v>3090758.9508312182</v>
      </c>
      <c r="U221" s="64">
        <f t="shared" si="96"/>
        <v>4.1539029044853351</v>
      </c>
      <c r="V221" s="32">
        <f t="shared" si="97"/>
        <v>-14.15853554929042</v>
      </c>
      <c r="W221" s="32">
        <f t="shared" si="98"/>
        <v>-31.318626620141174</v>
      </c>
      <c r="X221" s="32">
        <f t="shared" si="99"/>
        <v>-48.050110885681178</v>
      </c>
      <c r="Y221" s="99">
        <f t="shared" si="100"/>
        <v>-64.418412219449536</v>
      </c>
      <c r="Z221" s="110">
        <v>19.75</v>
      </c>
      <c r="AA221" s="34">
        <f t="shared" si="83"/>
        <v>7.1099999999999994</v>
      </c>
      <c r="AB221" s="33">
        <f t="shared" si="84"/>
        <v>-12.64</v>
      </c>
      <c r="AC221" s="32">
        <v>222.01575290493938</v>
      </c>
      <c r="AD221" s="15">
        <f t="shared" si="85"/>
        <v>-1.8709946704835462E-2</v>
      </c>
      <c r="AE221" s="15">
        <f t="shared" si="86"/>
        <v>6.3772661912655765E-2</v>
      </c>
      <c r="AF221" s="15">
        <f t="shared" si="87"/>
        <v>0.14106488485774651</v>
      </c>
      <c r="AG221" s="15">
        <f t="shared" si="88"/>
        <v>0.21642658350578764</v>
      </c>
      <c r="AH221" s="111">
        <f t="shared" si="89"/>
        <v>0.29015243907954408</v>
      </c>
    </row>
    <row r="222" spans="1:34" ht="15.75" x14ac:dyDescent="0.25">
      <c r="A222" s="25">
        <v>678</v>
      </c>
      <c r="B222" s="26" t="s">
        <v>212</v>
      </c>
      <c r="C222" s="25">
        <v>17</v>
      </c>
      <c r="D222" s="25">
        <v>22</v>
      </c>
      <c r="E222" s="31">
        <f>'Tasapainon muutos, pl. tasaus'!D212</f>
        <v>24073</v>
      </c>
      <c r="F222" s="64">
        <v>-309.63487749240392</v>
      </c>
      <c r="G222" s="32">
        <v>-348.29762710548442</v>
      </c>
      <c r="H222" s="61">
        <f t="shared" si="101"/>
        <v>-38.662749613080507</v>
      </c>
      <c r="I222" s="64">
        <f t="shared" si="90"/>
        <v>42.816652517565856</v>
      </c>
      <c r="J222" s="32">
        <f t="shared" si="91"/>
        <v>24.504214063790087</v>
      </c>
      <c r="K222" s="32">
        <f t="shared" si="92"/>
        <v>7.3441229929393375</v>
      </c>
      <c r="L222" s="32">
        <f t="shared" si="93"/>
        <v>-3.0501108856811734</v>
      </c>
      <c r="M222" s="32">
        <f t="shared" si="94"/>
        <v>-4.4184122194495323</v>
      </c>
      <c r="N222" s="61">
        <f t="shared" si="95"/>
        <v>-352.71603932493394</v>
      </c>
      <c r="O222" s="87">
        <f t="shared" si="82"/>
        <v>-43.081161832530029</v>
      </c>
      <c r="P222" s="32">
        <f>Taulukko5[[#This Row],[Tasaus 2023, €/asukas]]*Taulukko5[[#This Row],[Asukasluku 31.12.2022]]</f>
        <v>1030725.2760553629</v>
      </c>
      <c r="Q222" s="32">
        <f>Taulukko5[[#This Row],[Tasaus 2024, €/asukas]]*Taulukko5[[#This Row],[Asukasluku 31.12.2022]]</f>
        <v>589889.94515761873</v>
      </c>
      <c r="R222" s="32">
        <f>Taulukko5[[#This Row],[Tasaus 2025, €/asukas]]*Taulukko5[[#This Row],[Asukasluku 31.12.2022]]</f>
        <v>176795.07280902867</v>
      </c>
      <c r="S222" s="32">
        <f>Taulukko5[[#This Row],[Tasaus 2026, €/asukas]]*Taulukko5[[#This Row],[Asukasluku 31.12.2022]]</f>
        <v>-73425.319351002894</v>
      </c>
      <c r="T222" s="32">
        <f>Taulukko5[[#This Row],[Tasaus 2027, €/asukas]]*Taulukko5[[#This Row],[Asukasluku 31.12.2022]]</f>
        <v>-106364.43735880859</v>
      </c>
      <c r="U222" s="64">
        <f t="shared" si="96"/>
        <v>4.1539029044853493</v>
      </c>
      <c r="V222" s="32">
        <f t="shared" si="97"/>
        <v>-14.15853554929042</v>
      </c>
      <c r="W222" s="32">
        <f t="shared" si="98"/>
        <v>-31.31862662014117</v>
      </c>
      <c r="X222" s="32">
        <f t="shared" si="99"/>
        <v>-41.712860498761678</v>
      </c>
      <c r="Y222" s="99">
        <f t="shared" si="100"/>
        <v>-43.081161832530043</v>
      </c>
      <c r="Z222" s="110">
        <v>21.25</v>
      </c>
      <c r="AA222" s="34">
        <f t="shared" si="83"/>
        <v>8.61</v>
      </c>
      <c r="AB222" s="33">
        <f t="shared" si="84"/>
        <v>-12.64</v>
      </c>
      <c r="AC222" s="32">
        <v>183.04934981040049</v>
      </c>
      <c r="AD222" s="15">
        <f t="shared" si="85"/>
        <v>-2.2692803382191162E-2</v>
      </c>
      <c r="AE222" s="15">
        <f t="shared" si="86"/>
        <v>7.7348188146833627E-2</v>
      </c>
      <c r="AF222" s="15">
        <f t="shared" si="87"/>
        <v>0.17109389709704237</v>
      </c>
      <c r="AG222" s="15">
        <f t="shared" si="88"/>
        <v>0.2278776763859974</v>
      </c>
      <c r="AH222" s="111">
        <f t="shared" si="89"/>
        <v>0.23535271705227473</v>
      </c>
    </row>
    <row r="223" spans="1:34" ht="15.75" x14ac:dyDescent="0.25">
      <c r="A223" s="25">
        <v>680</v>
      </c>
      <c r="B223" s="26" t="s">
        <v>213</v>
      </c>
      <c r="C223" s="25">
        <v>2</v>
      </c>
      <c r="D223" s="25">
        <v>22</v>
      </c>
      <c r="E223" s="31">
        <f>'Tasapainon muutos, pl. tasaus'!D213</f>
        <v>24942</v>
      </c>
      <c r="F223" s="64">
        <v>194.41477127799666</v>
      </c>
      <c r="G223" s="32">
        <v>147.22642222879463</v>
      </c>
      <c r="H223" s="61">
        <f t="shared" si="101"/>
        <v>-47.188349049202031</v>
      </c>
      <c r="I223" s="64">
        <f t="shared" si="90"/>
        <v>51.342251953687381</v>
      </c>
      <c r="J223" s="32">
        <f t="shared" si="91"/>
        <v>33.029813499911612</v>
      </c>
      <c r="K223" s="32">
        <f t="shared" si="92"/>
        <v>15.869722429060861</v>
      </c>
      <c r="L223" s="32">
        <f t="shared" si="93"/>
        <v>-0.86176183647914195</v>
      </c>
      <c r="M223" s="32">
        <f t="shared" si="94"/>
        <v>-4.4184122194495323</v>
      </c>
      <c r="N223" s="61">
        <f t="shared" si="95"/>
        <v>142.80801000934511</v>
      </c>
      <c r="O223" s="87">
        <f t="shared" si="82"/>
        <v>-51.606761268651553</v>
      </c>
      <c r="P223" s="32">
        <f>Taulukko5[[#This Row],[Tasaus 2023, €/asukas]]*Taulukko5[[#This Row],[Asukasluku 31.12.2022]]</f>
        <v>1280578.4482288708</v>
      </c>
      <c r="Q223" s="32">
        <f>Taulukko5[[#This Row],[Tasaus 2024, €/asukas]]*Taulukko5[[#This Row],[Asukasluku 31.12.2022]]</f>
        <v>823829.60831479542</v>
      </c>
      <c r="R223" s="32">
        <f>Taulukko5[[#This Row],[Tasaus 2025, €/asukas]]*Taulukko5[[#This Row],[Asukasluku 31.12.2022]]</f>
        <v>395822.61682563601</v>
      </c>
      <c r="S223" s="32">
        <f>Taulukko5[[#This Row],[Tasaus 2026, €/asukas]]*Taulukko5[[#This Row],[Asukasluku 31.12.2022]]</f>
        <v>-21494.063725462758</v>
      </c>
      <c r="T223" s="32">
        <f>Taulukko5[[#This Row],[Tasaus 2027, €/asukas]]*Taulukko5[[#This Row],[Asukasluku 31.12.2022]]</f>
        <v>-110204.03757751023</v>
      </c>
      <c r="U223" s="64">
        <f t="shared" si="96"/>
        <v>4.1539029044853493</v>
      </c>
      <c r="V223" s="32">
        <f t="shared" si="97"/>
        <v>-14.15853554929042</v>
      </c>
      <c r="W223" s="32">
        <f t="shared" si="98"/>
        <v>-31.31862662014117</v>
      </c>
      <c r="X223" s="32">
        <f t="shared" si="99"/>
        <v>-48.050110885681171</v>
      </c>
      <c r="Y223" s="99">
        <f t="shared" si="100"/>
        <v>-51.606761268651567</v>
      </c>
      <c r="Z223" s="110">
        <v>20.25</v>
      </c>
      <c r="AA223" s="34">
        <f t="shared" si="83"/>
        <v>7.6099999999999994</v>
      </c>
      <c r="AB223" s="33">
        <f t="shared" si="84"/>
        <v>-12.64</v>
      </c>
      <c r="AC223" s="32">
        <v>205.10498741042412</v>
      </c>
      <c r="AD223" s="15">
        <f t="shared" si="85"/>
        <v>-2.0252568974216147E-2</v>
      </c>
      <c r="AE223" s="15">
        <f t="shared" si="86"/>
        <v>6.903067413450345E-2</v>
      </c>
      <c r="AF223" s="15">
        <f t="shared" si="87"/>
        <v>0.1526955878331287</v>
      </c>
      <c r="AG223" s="15">
        <f t="shared" si="88"/>
        <v>0.23427080683089768</v>
      </c>
      <c r="AH223" s="111">
        <f t="shared" si="89"/>
        <v>0.25161144017129222</v>
      </c>
    </row>
    <row r="224" spans="1:34" ht="15.75" x14ac:dyDescent="0.25">
      <c r="A224" s="25">
        <v>681</v>
      </c>
      <c r="B224" s="26" t="s">
        <v>214</v>
      </c>
      <c r="C224" s="25">
        <v>10</v>
      </c>
      <c r="D224" s="25">
        <v>25</v>
      </c>
      <c r="E224" s="31">
        <f>'Tasapainon muutos, pl. tasaus'!D214</f>
        <v>3308</v>
      </c>
      <c r="F224" s="64">
        <v>266.24423507543474</v>
      </c>
      <c r="G224" s="32">
        <v>161.6678000275719</v>
      </c>
      <c r="H224" s="61">
        <f t="shared" si="101"/>
        <v>-104.57643504786284</v>
      </c>
      <c r="I224" s="64">
        <f t="shared" si="90"/>
        <v>108.73033795234819</v>
      </c>
      <c r="J224" s="32">
        <f t="shared" si="91"/>
        <v>90.417899498572424</v>
      </c>
      <c r="K224" s="32">
        <f t="shared" si="92"/>
        <v>73.25780842772167</v>
      </c>
      <c r="L224" s="32">
        <f t="shared" si="93"/>
        <v>56.526324162181673</v>
      </c>
      <c r="M224" s="32">
        <f t="shared" si="94"/>
        <v>40.158022828413309</v>
      </c>
      <c r="N224" s="61">
        <f t="shared" si="95"/>
        <v>201.82582285598522</v>
      </c>
      <c r="O224" s="87">
        <f t="shared" si="82"/>
        <v>-64.418412219449522</v>
      </c>
      <c r="P224" s="32">
        <f>Taulukko5[[#This Row],[Tasaus 2023, €/asukas]]*Taulukko5[[#This Row],[Asukasluku 31.12.2022]]</f>
        <v>359679.95794636785</v>
      </c>
      <c r="Q224" s="32">
        <f>Taulukko5[[#This Row],[Tasaus 2024, €/asukas]]*Taulukko5[[#This Row],[Asukasluku 31.12.2022]]</f>
        <v>299102.4115412776</v>
      </c>
      <c r="R224" s="32">
        <f>Taulukko5[[#This Row],[Tasaus 2025, €/asukas]]*Taulukko5[[#This Row],[Asukasluku 31.12.2022]]</f>
        <v>242336.83027890328</v>
      </c>
      <c r="S224" s="32">
        <f>Taulukko5[[#This Row],[Tasaus 2026, €/asukas]]*Taulukko5[[#This Row],[Asukasluku 31.12.2022]]</f>
        <v>186989.08032849699</v>
      </c>
      <c r="T224" s="32">
        <f>Taulukko5[[#This Row],[Tasaus 2027, €/asukas]]*Taulukko5[[#This Row],[Asukasluku 31.12.2022]]</f>
        <v>132842.73951639122</v>
      </c>
      <c r="U224" s="64">
        <f t="shared" si="96"/>
        <v>4.1539029044853493</v>
      </c>
      <c r="V224" s="32">
        <f t="shared" si="97"/>
        <v>-14.15853554929042</v>
      </c>
      <c r="W224" s="32">
        <f t="shared" si="98"/>
        <v>-31.318626620141174</v>
      </c>
      <c r="X224" s="32">
        <f t="shared" si="99"/>
        <v>-48.050110885681171</v>
      </c>
      <c r="Y224" s="99">
        <f t="shared" si="100"/>
        <v>-64.418412219449536</v>
      </c>
      <c r="Z224" s="110">
        <v>21.999999999999996</v>
      </c>
      <c r="AA224" s="34">
        <f t="shared" si="83"/>
        <v>9.3599999999999959</v>
      </c>
      <c r="AB224" s="33">
        <f t="shared" si="84"/>
        <v>-12.64</v>
      </c>
      <c r="AC224" s="32">
        <v>144.38978122479486</v>
      </c>
      <c r="AD224" s="15">
        <f t="shared" si="85"/>
        <v>-2.8768676489773874E-2</v>
      </c>
      <c r="AE224" s="15">
        <f t="shared" si="86"/>
        <v>9.8057739468747754E-2</v>
      </c>
      <c r="AF224" s="15">
        <f t="shared" si="87"/>
        <v>0.21690334561406679</v>
      </c>
      <c r="AG224" s="15">
        <f t="shared" si="88"/>
        <v>0.33278055052160382</v>
      </c>
      <c r="AH224" s="111">
        <f t="shared" si="89"/>
        <v>0.44614246017284981</v>
      </c>
    </row>
    <row r="225" spans="1:34" ht="15.75" x14ac:dyDescent="0.25">
      <c r="A225" s="25">
        <v>683</v>
      </c>
      <c r="B225" s="26" t="s">
        <v>215</v>
      </c>
      <c r="C225" s="25">
        <v>19</v>
      </c>
      <c r="D225" s="25">
        <v>25</v>
      </c>
      <c r="E225" s="31">
        <f>'Tasapainon muutos, pl. tasaus'!D215</f>
        <v>3618</v>
      </c>
      <c r="F225" s="64">
        <v>177.40082110558373</v>
      </c>
      <c r="G225" s="32">
        <v>128.48677589842197</v>
      </c>
      <c r="H225" s="61">
        <f t="shared" si="101"/>
        <v>-48.914045207161763</v>
      </c>
      <c r="I225" s="64">
        <f t="shared" si="90"/>
        <v>53.067948111647112</v>
      </c>
      <c r="J225" s="32">
        <f t="shared" si="91"/>
        <v>34.755509657871343</v>
      </c>
      <c r="K225" s="32">
        <f t="shared" si="92"/>
        <v>17.595418587020593</v>
      </c>
      <c r="L225" s="32">
        <f t="shared" si="93"/>
        <v>0.86393432148058968</v>
      </c>
      <c r="M225" s="32">
        <f t="shared" si="94"/>
        <v>-4.4184122194495323</v>
      </c>
      <c r="N225" s="61">
        <f t="shared" si="95"/>
        <v>124.06836367897243</v>
      </c>
      <c r="O225" s="87">
        <f t="shared" si="82"/>
        <v>-53.332457426611299</v>
      </c>
      <c r="P225" s="32">
        <f>Taulukko5[[#This Row],[Tasaus 2023, €/asukas]]*Taulukko5[[#This Row],[Asukasluku 31.12.2022]]</f>
        <v>191999.83626793924</v>
      </c>
      <c r="Q225" s="32">
        <f>Taulukko5[[#This Row],[Tasaus 2024, €/asukas]]*Taulukko5[[#This Row],[Asukasluku 31.12.2022]]</f>
        <v>125745.43394217853</v>
      </c>
      <c r="R225" s="32">
        <f>Taulukko5[[#This Row],[Tasaus 2025, €/asukas]]*Taulukko5[[#This Row],[Asukasluku 31.12.2022]]</f>
        <v>63660.224447840505</v>
      </c>
      <c r="S225" s="32">
        <f>Taulukko5[[#This Row],[Tasaus 2026, €/asukas]]*Taulukko5[[#This Row],[Asukasluku 31.12.2022]]</f>
        <v>3125.7143751167737</v>
      </c>
      <c r="T225" s="32">
        <f>Taulukko5[[#This Row],[Tasaus 2027, €/asukas]]*Taulukko5[[#This Row],[Asukasluku 31.12.2022]]</f>
        <v>-15985.815409968409</v>
      </c>
      <c r="U225" s="64">
        <f t="shared" si="96"/>
        <v>4.1539029044853493</v>
      </c>
      <c r="V225" s="32">
        <f t="shared" si="97"/>
        <v>-14.15853554929042</v>
      </c>
      <c r="W225" s="32">
        <f t="shared" si="98"/>
        <v>-31.31862662014117</v>
      </c>
      <c r="X225" s="32">
        <f t="shared" si="99"/>
        <v>-48.050110885681171</v>
      </c>
      <c r="Y225" s="99">
        <f t="shared" si="100"/>
        <v>-53.332457426611299</v>
      </c>
      <c r="Z225" s="110">
        <v>19.75</v>
      </c>
      <c r="AA225" s="34">
        <f t="shared" si="83"/>
        <v>7.1099999999999994</v>
      </c>
      <c r="AB225" s="33">
        <f t="shared" si="84"/>
        <v>-12.64</v>
      </c>
      <c r="AC225" s="32">
        <v>127.49723788784183</v>
      </c>
      <c r="AD225" s="15">
        <f t="shared" si="85"/>
        <v>-3.2580336431597835E-2</v>
      </c>
      <c r="AE225" s="15">
        <f t="shared" si="86"/>
        <v>0.11104974338146491</v>
      </c>
      <c r="AF225" s="15">
        <f t="shared" si="87"/>
        <v>0.24564160870443236</v>
      </c>
      <c r="AG225" s="15">
        <f t="shared" si="88"/>
        <v>0.37687177919846715</v>
      </c>
      <c r="AH225" s="111">
        <f t="shared" si="89"/>
        <v>0.41830284569401716</v>
      </c>
    </row>
    <row r="226" spans="1:34" ht="15.75" x14ac:dyDescent="0.25">
      <c r="A226" s="25">
        <v>684</v>
      </c>
      <c r="B226" s="26" t="s">
        <v>216</v>
      </c>
      <c r="C226" s="25">
        <v>4</v>
      </c>
      <c r="D226" s="25">
        <v>22</v>
      </c>
      <c r="E226" s="31">
        <f>'Tasapainon muutos, pl. tasaus'!D216</f>
        <v>38667</v>
      </c>
      <c r="F226" s="64">
        <v>-57.583833304986115</v>
      </c>
      <c r="G226" s="32">
        <v>-97.609504185068772</v>
      </c>
      <c r="H226" s="61">
        <f t="shared" si="101"/>
        <v>-40.025670880082657</v>
      </c>
      <c r="I226" s="64">
        <f t="shared" si="90"/>
        <v>44.179573784568007</v>
      </c>
      <c r="J226" s="32">
        <f t="shared" si="91"/>
        <v>25.867135330792237</v>
      </c>
      <c r="K226" s="32">
        <f t="shared" si="92"/>
        <v>8.7070442599414868</v>
      </c>
      <c r="L226" s="32">
        <f t="shared" si="93"/>
        <v>-3.0501108856811734</v>
      </c>
      <c r="M226" s="32">
        <f t="shared" si="94"/>
        <v>-4.4184122194495323</v>
      </c>
      <c r="N226" s="61">
        <f t="shared" si="95"/>
        <v>-102.02791640451831</v>
      </c>
      <c r="O226" s="87">
        <f t="shared" si="82"/>
        <v>-44.444083099532193</v>
      </c>
      <c r="P226" s="32">
        <f>Taulukko5[[#This Row],[Tasaus 2023, €/asukas]]*Taulukko5[[#This Row],[Asukasluku 31.12.2022]]</f>
        <v>1708291.579527891</v>
      </c>
      <c r="Q226" s="32">
        <f>Taulukko5[[#This Row],[Tasaus 2024, €/asukas]]*Taulukko5[[#This Row],[Asukasluku 31.12.2022]]</f>
        <v>1000204.5218357434</v>
      </c>
      <c r="R226" s="32">
        <f>Taulukko5[[#This Row],[Tasaus 2025, €/asukas]]*Taulukko5[[#This Row],[Asukasluku 31.12.2022]]</f>
        <v>336675.28039915749</v>
      </c>
      <c r="S226" s="32">
        <f>Taulukko5[[#This Row],[Tasaus 2026, €/asukas]]*Taulukko5[[#This Row],[Asukasluku 31.12.2022]]</f>
        <v>-117938.63761663393</v>
      </c>
      <c r="T226" s="32">
        <f>Taulukko5[[#This Row],[Tasaus 2027, €/asukas]]*Taulukko5[[#This Row],[Asukasluku 31.12.2022]]</f>
        <v>-170846.74528945508</v>
      </c>
      <c r="U226" s="64">
        <f t="shared" si="96"/>
        <v>4.1539029044853493</v>
      </c>
      <c r="V226" s="32">
        <f t="shared" si="97"/>
        <v>-14.15853554929042</v>
      </c>
      <c r="W226" s="32">
        <f t="shared" si="98"/>
        <v>-31.31862662014117</v>
      </c>
      <c r="X226" s="32">
        <f t="shared" si="99"/>
        <v>-43.075781765763828</v>
      </c>
      <c r="Y226" s="99">
        <f t="shared" si="100"/>
        <v>-44.444083099532193</v>
      </c>
      <c r="Z226" s="110">
        <v>20.5</v>
      </c>
      <c r="AA226" s="34">
        <f t="shared" si="83"/>
        <v>7.8599999999999994</v>
      </c>
      <c r="AB226" s="33">
        <f t="shared" si="84"/>
        <v>-12.64</v>
      </c>
      <c r="AC226" s="32">
        <v>209.69621921285849</v>
      </c>
      <c r="AD226" s="15">
        <f t="shared" si="85"/>
        <v>-1.9809145439426374E-2</v>
      </c>
      <c r="AE226" s="15">
        <f t="shared" si="86"/>
        <v>6.7519269553059369E-2</v>
      </c>
      <c r="AF226" s="15">
        <f t="shared" si="87"/>
        <v>0.14935236666499099</v>
      </c>
      <c r="AG226" s="15">
        <f t="shared" si="88"/>
        <v>0.20541992567848089</v>
      </c>
      <c r="AH226" s="111">
        <f t="shared" si="89"/>
        <v>0.21194508544962312</v>
      </c>
    </row>
    <row r="227" spans="1:34" ht="15.75" x14ac:dyDescent="0.25">
      <c r="A227" s="25">
        <v>686</v>
      </c>
      <c r="B227" s="26" t="s">
        <v>217</v>
      </c>
      <c r="C227" s="25">
        <v>11</v>
      </c>
      <c r="D227" s="25">
        <v>25</v>
      </c>
      <c r="E227" s="31">
        <f>'Tasapainon muutos, pl. tasaus'!D217</f>
        <v>2964</v>
      </c>
      <c r="F227" s="64">
        <v>218.94899329160404</v>
      </c>
      <c r="G227" s="32">
        <v>306.24990273412322</v>
      </c>
      <c r="H227" s="61">
        <f t="shared" si="101"/>
        <v>87.300909442519185</v>
      </c>
      <c r="I227" s="64">
        <f t="shared" si="90"/>
        <v>-83.147006538033835</v>
      </c>
      <c r="J227" s="32">
        <f t="shared" si="91"/>
        <v>-71.459444991809605</v>
      </c>
      <c r="K227" s="32">
        <f t="shared" si="92"/>
        <v>-58.619536062660352</v>
      </c>
      <c r="L227" s="32">
        <f t="shared" si="93"/>
        <v>-45.351020328200356</v>
      </c>
      <c r="M227" s="32">
        <f t="shared" si="94"/>
        <v>-31.719321661968717</v>
      </c>
      <c r="N227" s="61">
        <f t="shared" si="95"/>
        <v>274.53058107215452</v>
      </c>
      <c r="O227" s="87">
        <f t="shared" si="82"/>
        <v>55.581587780550478</v>
      </c>
      <c r="P227" s="32">
        <f>Taulukko5[[#This Row],[Tasaus 2023, €/asukas]]*Taulukko5[[#This Row],[Asukasluku 31.12.2022]]</f>
        <v>-246447.72737873229</v>
      </c>
      <c r="Q227" s="32">
        <f>Taulukko5[[#This Row],[Tasaus 2024, €/asukas]]*Taulukko5[[#This Row],[Asukasluku 31.12.2022]]</f>
        <v>-211805.79495572366</v>
      </c>
      <c r="R227" s="32">
        <f>Taulukko5[[#This Row],[Tasaus 2025, €/asukas]]*Taulukko5[[#This Row],[Asukasluku 31.12.2022]]</f>
        <v>-173748.30488972529</v>
      </c>
      <c r="S227" s="32">
        <f>Taulukko5[[#This Row],[Tasaus 2026, €/asukas]]*Taulukko5[[#This Row],[Asukasluku 31.12.2022]]</f>
        <v>-134420.42425278586</v>
      </c>
      <c r="T227" s="32">
        <f>Taulukko5[[#This Row],[Tasaus 2027, €/asukas]]*Taulukko5[[#This Row],[Asukasluku 31.12.2022]]</f>
        <v>-94016.069406075272</v>
      </c>
      <c r="U227" s="64">
        <f t="shared" si="96"/>
        <v>4.1539029044853493</v>
      </c>
      <c r="V227" s="32">
        <f t="shared" si="97"/>
        <v>15.84146445070958</v>
      </c>
      <c r="W227" s="32">
        <f t="shared" si="98"/>
        <v>28.681373379858833</v>
      </c>
      <c r="X227" s="32">
        <f t="shared" si="99"/>
        <v>41.949889114318829</v>
      </c>
      <c r="Y227" s="99">
        <f t="shared" si="100"/>
        <v>55.581587780550464</v>
      </c>
      <c r="Z227" s="110">
        <v>22.499999999999996</v>
      </c>
      <c r="AA227" s="34">
        <f t="shared" si="83"/>
        <v>9.8599999999999959</v>
      </c>
      <c r="AB227" s="33">
        <f t="shared" si="84"/>
        <v>-12.64</v>
      </c>
      <c r="AC227" s="32">
        <v>146.83555286063316</v>
      </c>
      <c r="AD227" s="15">
        <f t="shared" si="85"/>
        <v>-2.8289490001293938E-2</v>
      </c>
      <c r="AE227" s="15">
        <f t="shared" si="86"/>
        <v>-0.1078857547922694</v>
      </c>
      <c r="AF227" s="15">
        <f t="shared" si="87"/>
        <v>-0.19532989675246665</v>
      </c>
      <c r="AG227" s="15">
        <f t="shared" si="88"/>
        <v>-0.28569299666910342</v>
      </c>
      <c r="AH227" s="111">
        <f t="shared" si="89"/>
        <v>-0.37852949573666894</v>
      </c>
    </row>
    <row r="228" spans="1:34" ht="15.75" x14ac:dyDescent="0.25">
      <c r="A228" s="25">
        <v>687</v>
      </c>
      <c r="B228" s="26" t="s">
        <v>218</v>
      </c>
      <c r="C228" s="25">
        <v>11</v>
      </c>
      <c r="D228" s="25">
        <v>26</v>
      </c>
      <c r="E228" s="31">
        <f>'Tasapainon muutos, pl. tasaus'!D218</f>
        <v>1477</v>
      </c>
      <c r="F228" s="64">
        <v>527.73799568947879</v>
      </c>
      <c r="G228" s="32">
        <v>607.51047314332004</v>
      </c>
      <c r="H228" s="61">
        <f t="shared" si="101"/>
        <v>79.772477453841248</v>
      </c>
      <c r="I228" s="64">
        <f t="shared" si="90"/>
        <v>-75.618574549355898</v>
      </c>
      <c r="J228" s="32">
        <f t="shared" si="91"/>
        <v>-63.931013003131667</v>
      </c>
      <c r="K228" s="32">
        <f t="shared" si="92"/>
        <v>-51.091104073982414</v>
      </c>
      <c r="L228" s="32">
        <f t="shared" si="93"/>
        <v>-37.822588339522419</v>
      </c>
      <c r="M228" s="32">
        <f t="shared" si="94"/>
        <v>-24.19088967329078</v>
      </c>
      <c r="N228" s="61">
        <f t="shared" si="95"/>
        <v>583.31958347002922</v>
      </c>
      <c r="O228" s="87">
        <f t="shared" si="82"/>
        <v>55.581587780550421</v>
      </c>
      <c r="P228" s="32">
        <f>Taulukko5[[#This Row],[Tasaus 2023, €/asukas]]*Taulukko5[[#This Row],[Asukasluku 31.12.2022]]</f>
        <v>-111688.63460939866</v>
      </c>
      <c r="Q228" s="32">
        <f>Taulukko5[[#This Row],[Tasaus 2024, €/asukas]]*Taulukko5[[#This Row],[Asukasluku 31.12.2022]]</f>
        <v>-94426.106205625474</v>
      </c>
      <c r="R228" s="32">
        <f>Taulukko5[[#This Row],[Tasaus 2025, €/asukas]]*Taulukko5[[#This Row],[Asukasluku 31.12.2022]]</f>
        <v>-75461.560717272019</v>
      </c>
      <c r="S228" s="32">
        <f>Taulukko5[[#This Row],[Tasaus 2026, €/asukas]]*Taulukko5[[#This Row],[Asukasluku 31.12.2022]]</f>
        <v>-55863.962977474614</v>
      </c>
      <c r="T228" s="32">
        <f>Taulukko5[[#This Row],[Tasaus 2027, €/asukas]]*Taulukko5[[#This Row],[Asukasluku 31.12.2022]]</f>
        <v>-35729.944047450481</v>
      </c>
      <c r="U228" s="64">
        <f t="shared" si="96"/>
        <v>4.1539029044853493</v>
      </c>
      <c r="V228" s="32">
        <f t="shared" si="97"/>
        <v>15.84146445070958</v>
      </c>
      <c r="W228" s="32">
        <f t="shared" si="98"/>
        <v>28.681373379858833</v>
      </c>
      <c r="X228" s="32">
        <f t="shared" si="99"/>
        <v>41.949889114318829</v>
      </c>
      <c r="Y228" s="99">
        <f t="shared" si="100"/>
        <v>55.581587780550464</v>
      </c>
      <c r="Z228" s="110">
        <v>22</v>
      </c>
      <c r="AA228" s="34">
        <f t="shared" si="83"/>
        <v>9.36</v>
      </c>
      <c r="AB228" s="33">
        <f t="shared" si="84"/>
        <v>-12.64</v>
      </c>
      <c r="AC228" s="32">
        <v>124.49170739323193</v>
      </c>
      <c r="AD228" s="15">
        <f t="shared" si="85"/>
        <v>-3.3366904442594048E-2</v>
      </c>
      <c r="AE228" s="15">
        <f t="shared" si="86"/>
        <v>-0.1272491540394024</v>
      </c>
      <c r="AF228" s="15">
        <f t="shared" si="87"/>
        <v>-0.23038782245361117</v>
      </c>
      <c r="AG228" s="15">
        <f t="shared" si="88"/>
        <v>-0.33696934512924398</v>
      </c>
      <c r="AH228" s="111">
        <f t="shared" si="89"/>
        <v>-0.44646819410215743</v>
      </c>
    </row>
    <row r="229" spans="1:34" ht="15.75" x14ac:dyDescent="0.25">
      <c r="A229" s="25">
        <v>689</v>
      </c>
      <c r="B229" s="26" t="s">
        <v>219</v>
      </c>
      <c r="C229" s="25">
        <v>9</v>
      </c>
      <c r="D229" s="25">
        <v>25</v>
      </c>
      <c r="E229" s="31">
        <f>'Tasapainon muutos, pl. tasaus'!D219</f>
        <v>3093</v>
      </c>
      <c r="F229" s="64">
        <v>234.40703489176261</v>
      </c>
      <c r="G229" s="32">
        <v>-80.335121479349112</v>
      </c>
      <c r="H229" s="61">
        <f t="shared" si="101"/>
        <v>-314.74215637111172</v>
      </c>
      <c r="I229" s="64">
        <f t="shared" si="90"/>
        <v>318.89605927559705</v>
      </c>
      <c r="J229" s="32">
        <f t="shared" si="91"/>
        <v>300.58362082182128</v>
      </c>
      <c r="K229" s="32">
        <f t="shared" si="92"/>
        <v>283.42352975097054</v>
      </c>
      <c r="L229" s="32">
        <f t="shared" si="93"/>
        <v>266.69204548543053</v>
      </c>
      <c r="M229" s="32">
        <f t="shared" si="94"/>
        <v>250.3237441516622</v>
      </c>
      <c r="N229" s="61">
        <f t="shared" si="95"/>
        <v>169.98862267231308</v>
      </c>
      <c r="O229" s="87">
        <f t="shared" si="82"/>
        <v>-64.418412219449522</v>
      </c>
      <c r="P229" s="32">
        <f>Taulukko5[[#This Row],[Tasaus 2023, €/asukas]]*Taulukko5[[#This Row],[Asukasluku 31.12.2022]]</f>
        <v>986345.51133942173</v>
      </c>
      <c r="Q229" s="32">
        <f>Taulukko5[[#This Row],[Tasaus 2024, €/asukas]]*Taulukko5[[#This Row],[Asukasluku 31.12.2022]]</f>
        <v>929705.13920189324</v>
      </c>
      <c r="R229" s="32">
        <f>Taulukko5[[#This Row],[Tasaus 2025, €/asukas]]*Taulukko5[[#This Row],[Asukasluku 31.12.2022]]</f>
        <v>876628.97751975188</v>
      </c>
      <c r="S229" s="32">
        <f>Taulukko5[[#This Row],[Tasaus 2026, €/asukas]]*Taulukko5[[#This Row],[Asukasluku 31.12.2022]]</f>
        <v>824878.49668643659</v>
      </c>
      <c r="T229" s="32">
        <f>Taulukko5[[#This Row],[Tasaus 2027, €/asukas]]*Taulukko5[[#This Row],[Asukasluku 31.12.2022]]</f>
        <v>774251.34066109115</v>
      </c>
      <c r="U229" s="64">
        <f t="shared" si="96"/>
        <v>4.1539029044853351</v>
      </c>
      <c r="V229" s="32">
        <f t="shared" si="97"/>
        <v>-14.158535549290434</v>
      </c>
      <c r="W229" s="32">
        <f t="shared" si="98"/>
        <v>-31.318626620141174</v>
      </c>
      <c r="X229" s="32">
        <f t="shared" si="99"/>
        <v>-48.050110885681192</v>
      </c>
      <c r="Y229" s="99">
        <f t="shared" si="100"/>
        <v>-64.418412219449522</v>
      </c>
      <c r="Z229" s="110">
        <v>21</v>
      </c>
      <c r="AA229" s="34">
        <f t="shared" si="83"/>
        <v>8.36</v>
      </c>
      <c r="AB229" s="33">
        <f t="shared" si="84"/>
        <v>-12.64</v>
      </c>
      <c r="AC229" s="32">
        <v>167.35272578296124</v>
      </c>
      <c r="AD229" s="15">
        <f t="shared" si="85"/>
        <v>-2.4821244380999849E-2</v>
      </c>
      <c r="AE229" s="15">
        <f t="shared" si="86"/>
        <v>8.4602957514134283E-2</v>
      </c>
      <c r="AF229" s="15">
        <f t="shared" si="87"/>
        <v>0.1871414192605271</v>
      </c>
      <c r="AG229" s="15">
        <f t="shared" si="88"/>
        <v>0.28711878256465984</v>
      </c>
      <c r="AH229" s="111">
        <f t="shared" si="89"/>
        <v>0.38492598144468454</v>
      </c>
    </row>
    <row r="230" spans="1:34" ht="15.75" x14ac:dyDescent="0.25">
      <c r="A230" s="25">
        <v>691</v>
      </c>
      <c r="B230" s="26" t="s">
        <v>220</v>
      </c>
      <c r="C230" s="25">
        <v>17</v>
      </c>
      <c r="D230" s="25">
        <v>25</v>
      </c>
      <c r="E230" s="31">
        <f>'Tasapainon muutos, pl. tasaus'!D220</f>
        <v>2636</v>
      </c>
      <c r="F230" s="64">
        <v>263.80257586648543</v>
      </c>
      <c r="G230" s="32">
        <v>244.07577978094264</v>
      </c>
      <c r="H230" s="61">
        <f t="shared" si="101"/>
        <v>-19.726796085542787</v>
      </c>
      <c r="I230" s="64">
        <f t="shared" si="90"/>
        <v>23.880698990028137</v>
      </c>
      <c r="J230" s="32">
        <f t="shared" si="91"/>
        <v>5.5682605362523665</v>
      </c>
      <c r="K230" s="32">
        <f t="shared" si="92"/>
        <v>-1.3186266201411698</v>
      </c>
      <c r="L230" s="32">
        <f t="shared" si="93"/>
        <v>-3.0501108856811734</v>
      </c>
      <c r="M230" s="32">
        <f t="shared" si="94"/>
        <v>-4.4184122194495323</v>
      </c>
      <c r="N230" s="61">
        <f t="shared" si="95"/>
        <v>239.65736756149312</v>
      </c>
      <c r="O230" s="87">
        <f t="shared" si="82"/>
        <v>-24.145208304992309</v>
      </c>
      <c r="P230" s="32">
        <f>Taulukko5[[#This Row],[Tasaus 2023, €/asukas]]*Taulukko5[[#This Row],[Asukasluku 31.12.2022]]</f>
        <v>62949.522537714169</v>
      </c>
      <c r="Q230" s="32">
        <f>Taulukko5[[#This Row],[Tasaus 2024, €/asukas]]*Taulukko5[[#This Row],[Asukasluku 31.12.2022]]</f>
        <v>14677.934773561237</v>
      </c>
      <c r="R230" s="32">
        <f>Taulukko5[[#This Row],[Tasaus 2025, €/asukas]]*Taulukko5[[#This Row],[Asukasluku 31.12.2022]]</f>
        <v>-3475.8997706921236</v>
      </c>
      <c r="S230" s="32">
        <f>Taulukko5[[#This Row],[Tasaus 2026, €/asukas]]*Taulukko5[[#This Row],[Asukasluku 31.12.2022]]</f>
        <v>-8040.0922946555729</v>
      </c>
      <c r="T230" s="32">
        <f>Taulukko5[[#This Row],[Tasaus 2027, €/asukas]]*Taulukko5[[#This Row],[Asukasluku 31.12.2022]]</f>
        <v>-11646.934610468967</v>
      </c>
      <c r="U230" s="64">
        <f t="shared" si="96"/>
        <v>4.1539029044853493</v>
      </c>
      <c r="V230" s="32">
        <f t="shared" si="97"/>
        <v>-14.15853554929042</v>
      </c>
      <c r="W230" s="32">
        <f t="shared" si="98"/>
        <v>-21.045422705683958</v>
      </c>
      <c r="X230" s="32">
        <f t="shared" si="99"/>
        <v>-22.776906971223962</v>
      </c>
      <c r="Y230" s="99">
        <f t="shared" si="100"/>
        <v>-24.14520830499232</v>
      </c>
      <c r="Z230" s="110">
        <v>22.5</v>
      </c>
      <c r="AA230" s="34">
        <f t="shared" si="83"/>
        <v>9.86</v>
      </c>
      <c r="AB230" s="33">
        <f t="shared" si="84"/>
        <v>-12.64</v>
      </c>
      <c r="AC230" s="32">
        <v>140.26359576980548</v>
      </c>
      <c r="AD230" s="15">
        <f t="shared" si="85"/>
        <v>-2.9614975159360339E-2</v>
      </c>
      <c r="AE230" s="15">
        <f t="shared" si="86"/>
        <v>0.10094233982513034</v>
      </c>
      <c r="AF230" s="15">
        <f t="shared" si="87"/>
        <v>0.15004194488370876</v>
      </c>
      <c r="AG230" s="15">
        <f t="shared" si="88"/>
        <v>0.16238644707643482</v>
      </c>
      <c r="AH230" s="111">
        <f t="shared" si="89"/>
        <v>0.17214166065312048</v>
      </c>
    </row>
    <row r="231" spans="1:34" ht="15.75" x14ac:dyDescent="0.25">
      <c r="A231" s="25">
        <v>694</v>
      </c>
      <c r="B231" s="26" t="s">
        <v>221</v>
      </c>
      <c r="C231" s="25">
        <v>5</v>
      </c>
      <c r="D231" s="25">
        <v>22</v>
      </c>
      <c r="E231" s="31">
        <f>'Tasapainon muutos, pl. tasaus'!D221</f>
        <v>28349</v>
      </c>
      <c r="F231" s="64">
        <v>229.07261668037535</v>
      </c>
      <c r="G231" s="32">
        <v>207.15337751895717</v>
      </c>
      <c r="H231" s="61">
        <f t="shared" si="101"/>
        <v>-21.919239161418176</v>
      </c>
      <c r="I231" s="64">
        <f t="shared" si="90"/>
        <v>26.073142065903525</v>
      </c>
      <c r="J231" s="32">
        <f t="shared" si="91"/>
        <v>7.7607036121277551</v>
      </c>
      <c r="K231" s="32">
        <f t="shared" si="92"/>
        <v>-1.3186266201411698</v>
      </c>
      <c r="L231" s="32">
        <f t="shared" si="93"/>
        <v>-3.0501108856811734</v>
      </c>
      <c r="M231" s="32">
        <f t="shared" si="94"/>
        <v>-4.4184122194495323</v>
      </c>
      <c r="N231" s="61">
        <f t="shared" si="95"/>
        <v>202.73496529950765</v>
      </c>
      <c r="O231" s="87">
        <f t="shared" si="82"/>
        <v>-26.337651380867698</v>
      </c>
      <c r="P231" s="32">
        <f>Taulukko5[[#This Row],[Tasaus 2023, €/asukas]]*Taulukko5[[#This Row],[Asukasluku 31.12.2022]]</f>
        <v>739147.50442629901</v>
      </c>
      <c r="Q231" s="32">
        <f>Taulukko5[[#This Row],[Tasaus 2024, €/asukas]]*Taulukko5[[#This Row],[Asukasluku 31.12.2022]]</f>
        <v>220008.18670020974</v>
      </c>
      <c r="R231" s="32">
        <f>Taulukko5[[#This Row],[Tasaus 2025, €/asukas]]*Taulukko5[[#This Row],[Asukasluku 31.12.2022]]</f>
        <v>-37381.74605438202</v>
      </c>
      <c r="S231" s="32">
        <f>Taulukko5[[#This Row],[Tasaus 2026, €/asukas]]*Taulukko5[[#This Row],[Asukasluku 31.12.2022]]</f>
        <v>-86467.593498175585</v>
      </c>
      <c r="T231" s="32">
        <f>Taulukko5[[#This Row],[Tasaus 2027, €/asukas]]*Taulukko5[[#This Row],[Asukasluku 31.12.2022]]</f>
        <v>-125257.56800917479</v>
      </c>
      <c r="U231" s="64">
        <f t="shared" si="96"/>
        <v>4.1539029044853493</v>
      </c>
      <c r="V231" s="32">
        <f t="shared" si="97"/>
        <v>-14.15853554929042</v>
      </c>
      <c r="W231" s="32">
        <f t="shared" si="98"/>
        <v>-23.237865781559346</v>
      </c>
      <c r="X231" s="32">
        <f t="shared" si="99"/>
        <v>-24.969350047099351</v>
      </c>
      <c r="Y231" s="99">
        <f t="shared" si="100"/>
        <v>-26.337651380867708</v>
      </c>
      <c r="Z231" s="110">
        <v>20.5</v>
      </c>
      <c r="AA231" s="34">
        <f t="shared" si="83"/>
        <v>7.8599999999999994</v>
      </c>
      <c r="AB231" s="33">
        <f t="shared" si="84"/>
        <v>-12.64</v>
      </c>
      <c r="AC231" s="32">
        <v>199.73812870200271</v>
      </c>
      <c r="AD231" s="15">
        <f t="shared" si="85"/>
        <v>-2.0796744875299811E-2</v>
      </c>
      <c r="AE231" s="15">
        <f t="shared" si="86"/>
        <v>7.0885492125612654E-2</v>
      </c>
      <c r="AF231" s="15">
        <f t="shared" si="87"/>
        <v>0.1163416616174914</v>
      </c>
      <c r="AG231" s="15">
        <f t="shared" si="88"/>
        <v>0.12501043345786081</v>
      </c>
      <c r="AH231" s="111">
        <f t="shared" si="89"/>
        <v>0.13186090984241622</v>
      </c>
    </row>
    <row r="232" spans="1:34" ht="15.75" x14ac:dyDescent="0.25">
      <c r="A232" s="25">
        <v>697</v>
      </c>
      <c r="B232" s="26" t="s">
        <v>222</v>
      </c>
      <c r="C232" s="25">
        <v>18</v>
      </c>
      <c r="D232" s="25">
        <v>26</v>
      </c>
      <c r="E232" s="31">
        <f>'Tasapainon muutos, pl. tasaus'!D222</f>
        <v>1174</v>
      </c>
      <c r="F232" s="64">
        <v>-23.824183119406996</v>
      </c>
      <c r="G232" s="32">
        <v>44.111716752287613</v>
      </c>
      <c r="H232" s="61">
        <f t="shared" si="101"/>
        <v>67.935899871694602</v>
      </c>
      <c r="I232" s="64">
        <f t="shared" si="90"/>
        <v>-63.781996967209253</v>
      </c>
      <c r="J232" s="32">
        <f t="shared" si="91"/>
        <v>-52.094435420985022</v>
      </c>
      <c r="K232" s="32">
        <f t="shared" si="92"/>
        <v>-39.254526491835769</v>
      </c>
      <c r="L232" s="32">
        <f t="shared" si="93"/>
        <v>-25.986010757375777</v>
      </c>
      <c r="M232" s="32">
        <f t="shared" si="94"/>
        <v>-12.354312091144134</v>
      </c>
      <c r="N232" s="61">
        <f t="shared" si="95"/>
        <v>31.757404661143479</v>
      </c>
      <c r="O232" s="87">
        <f t="shared" si="82"/>
        <v>55.581587780550478</v>
      </c>
      <c r="P232" s="32">
        <f>Taulukko5[[#This Row],[Tasaus 2023, €/asukas]]*Taulukko5[[#This Row],[Asukasluku 31.12.2022]]</f>
        <v>-74880.064439503665</v>
      </c>
      <c r="Q232" s="32">
        <f>Taulukko5[[#This Row],[Tasaus 2024, €/asukas]]*Taulukko5[[#This Row],[Asukasluku 31.12.2022]]</f>
        <v>-61158.867184236413</v>
      </c>
      <c r="R232" s="32">
        <f>Taulukko5[[#This Row],[Tasaus 2025, €/asukas]]*Taulukko5[[#This Row],[Asukasluku 31.12.2022]]</f>
        <v>-46084.814101415192</v>
      </c>
      <c r="S232" s="32">
        <f>Taulukko5[[#This Row],[Tasaus 2026, €/asukas]]*Taulukko5[[#This Row],[Asukasluku 31.12.2022]]</f>
        <v>-30507.576629159161</v>
      </c>
      <c r="T232" s="32">
        <f>Taulukko5[[#This Row],[Tasaus 2027, €/asukas]]*Taulukko5[[#This Row],[Asukasluku 31.12.2022]]</f>
        <v>-14503.962395003213</v>
      </c>
      <c r="U232" s="64">
        <f t="shared" si="96"/>
        <v>4.1539029044853493</v>
      </c>
      <c r="V232" s="32">
        <f t="shared" si="97"/>
        <v>15.84146445070958</v>
      </c>
      <c r="W232" s="32">
        <f t="shared" si="98"/>
        <v>28.681373379858833</v>
      </c>
      <c r="X232" s="32">
        <f t="shared" si="99"/>
        <v>41.949889114318822</v>
      </c>
      <c r="Y232" s="99">
        <f t="shared" si="100"/>
        <v>55.581587780550464</v>
      </c>
      <c r="Z232" s="110">
        <v>22</v>
      </c>
      <c r="AA232" s="34">
        <f t="shared" si="83"/>
        <v>9.36</v>
      </c>
      <c r="AB232" s="33">
        <f t="shared" si="84"/>
        <v>-12.64</v>
      </c>
      <c r="AC232" s="32">
        <v>153.20189834688779</v>
      </c>
      <c r="AD232" s="15">
        <f t="shared" si="85"/>
        <v>-2.7113912747215859E-2</v>
      </c>
      <c r="AE232" s="15">
        <f t="shared" si="86"/>
        <v>-0.10340253366078078</v>
      </c>
      <c r="AF232" s="15">
        <f t="shared" si="87"/>
        <v>-0.1872129111280133</v>
      </c>
      <c r="AG232" s="15">
        <f t="shared" si="88"/>
        <v>-0.27382094848024452</v>
      </c>
      <c r="AH232" s="111">
        <f t="shared" si="89"/>
        <v>-0.36279960222620555</v>
      </c>
    </row>
    <row r="233" spans="1:34" ht="15.75" x14ac:dyDescent="0.25">
      <c r="A233" s="25">
        <v>698</v>
      </c>
      <c r="B233" s="26" t="s">
        <v>223</v>
      </c>
      <c r="C233" s="25">
        <v>19</v>
      </c>
      <c r="D233" s="25">
        <v>21</v>
      </c>
      <c r="E233" s="31">
        <f>'Tasapainon muutos, pl. tasaus'!D223</f>
        <v>64535</v>
      </c>
      <c r="F233" s="64">
        <v>10.870121365871956</v>
      </c>
      <c r="G233" s="32">
        <v>192.31344236176446</v>
      </c>
      <c r="H233" s="61">
        <f t="shared" si="101"/>
        <v>181.44332099589249</v>
      </c>
      <c r="I233" s="64">
        <f t="shared" si="90"/>
        <v>-177.28941809140713</v>
      </c>
      <c r="J233" s="32">
        <f t="shared" si="91"/>
        <v>-165.60185654518293</v>
      </c>
      <c r="K233" s="32">
        <f t="shared" si="92"/>
        <v>-152.76194761603367</v>
      </c>
      <c r="L233" s="32">
        <f t="shared" si="93"/>
        <v>-139.49343188157366</v>
      </c>
      <c r="M233" s="32">
        <f t="shared" si="94"/>
        <v>-125.86173321534203</v>
      </c>
      <c r="N233" s="61">
        <f t="shared" si="95"/>
        <v>66.451709146422431</v>
      </c>
      <c r="O233" s="87">
        <f t="shared" si="82"/>
        <v>55.581587780550478</v>
      </c>
      <c r="P233" s="32">
        <f>Taulukko5[[#This Row],[Tasaus 2023, €/asukas]]*Taulukko5[[#This Row],[Asukasluku 31.12.2022]]</f>
        <v>-11441372.596528959</v>
      </c>
      <c r="Q233" s="32">
        <f>Taulukko5[[#This Row],[Tasaus 2024, €/asukas]]*Taulukko5[[#This Row],[Asukasluku 31.12.2022]]</f>
        <v>-10687115.81214338</v>
      </c>
      <c r="R233" s="32">
        <f>Taulukko5[[#This Row],[Tasaus 2025, €/asukas]]*Taulukko5[[#This Row],[Asukasluku 31.12.2022]]</f>
        <v>-9858492.2894007321</v>
      </c>
      <c r="S233" s="32">
        <f>Taulukko5[[#This Row],[Tasaus 2026, €/asukas]]*Taulukko5[[#This Row],[Asukasluku 31.12.2022]]</f>
        <v>-9002208.6264773551</v>
      </c>
      <c r="T233" s="32">
        <f>Taulukko5[[#This Row],[Tasaus 2027, €/asukas]]*Taulukko5[[#This Row],[Asukasluku 31.12.2022]]</f>
        <v>-8122486.9530520979</v>
      </c>
      <c r="U233" s="64">
        <f t="shared" si="96"/>
        <v>4.1539029044853635</v>
      </c>
      <c r="V233" s="32">
        <f t="shared" si="97"/>
        <v>15.841464450709566</v>
      </c>
      <c r="W233" s="32">
        <f t="shared" si="98"/>
        <v>28.681373379858826</v>
      </c>
      <c r="X233" s="32">
        <f t="shared" si="99"/>
        <v>41.949889114318836</v>
      </c>
      <c r="Y233" s="99">
        <f t="shared" si="100"/>
        <v>55.581587780550464</v>
      </c>
      <c r="Z233" s="110">
        <v>21.5</v>
      </c>
      <c r="AA233" s="34">
        <f t="shared" si="83"/>
        <v>8.86</v>
      </c>
      <c r="AB233" s="33">
        <f t="shared" si="84"/>
        <v>-12.64</v>
      </c>
      <c r="AC233" s="32">
        <v>182.85586544814214</v>
      </c>
      <c r="AD233" s="15">
        <f t="shared" si="85"/>
        <v>-2.2716815204724232E-2</v>
      </c>
      <c r="AE233" s="15">
        <f t="shared" si="86"/>
        <v>-8.6633613922558042E-2</v>
      </c>
      <c r="AF233" s="15">
        <f t="shared" si="87"/>
        <v>-0.15685235641507411</v>
      </c>
      <c r="AG233" s="15">
        <f t="shared" si="88"/>
        <v>-0.22941505874863943</v>
      </c>
      <c r="AH233" s="111">
        <f t="shared" si="89"/>
        <v>-0.30396393161538143</v>
      </c>
    </row>
    <row r="234" spans="1:34" ht="15.75" x14ac:dyDescent="0.25">
      <c r="A234" s="25">
        <v>700</v>
      </c>
      <c r="B234" s="26" t="s">
        <v>224</v>
      </c>
      <c r="C234" s="25">
        <v>9</v>
      </c>
      <c r="D234" s="25">
        <v>24</v>
      </c>
      <c r="E234" s="31">
        <f>'Tasapainon muutos, pl. tasaus'!D224</f>
        <v>4842</v>
      </c>
      <c r="F234" s="64">
        <v>-157.40284800607648</v>
      </c>
      <c r="G234" s="32">
        <v>-267.5624123917795</v>
      </c>
      <c r="H234" s="61">
        <f t="shared" si="101"/>
        <v>-110.15956438570302</v>
      </c>
      <c r="I234" s="64">
        <f t="shared" si="90"/>
        <v>114.31346729018837</v>
      </c>
      <c r="J234" s="32">
        <f t="shared" si="91"/>
        <v>96.001028836412601</v>
      </c>
      <c r="K234" s="32">
        <f t="shared" si="92"/>
        <v>78.840937765561847</v>
      </c>
      <c r="L234" s="32">
        <f t="shared" si="93"/>
        <v>62.10945350002185</v>
      </c>
      <c r="M234" s="32">
        <f t="shared" si="94"/>
        <v>45.741152166253485</v>
      </c>
      <c r="N234" s="61">
        <f t="shared" si="95"/>
        <v>-221.82126022552603</v>
      </c>
      <c r="O234" s="87">
        <f t="shared" si="82"/>
        <v>-64.41841221944955</v>
      </c>
      <c r="P234" s="32">
        <f>Taulukko5[[#This Row],[Tasaus 2023, €/asukas]]*Taulukko5[[#This Row],[Asukasluku 31.12.2022]]</f>
        <v>553505.8086190921</v>
      </c>
      <c r="Q234" s="32">
        <f>Taulukko5[[#This Row],[Tasaus 2024, €/asukas]]*Taulukko5[[#This Row],[Asukasluku 31.12.2022]]</f>
        <v>464836.9816259098</v>
      </c>
      <c r="R234" s="32">
        <f>Taulukko5[[#This Row],[Tasaus 2025, €/asukas]]*Taulukko5[[#This Row],[Asukasluku 31.12.2022]]</f>
        <v>381747.82066085044</v>
      </c>
      <c r="S234" s="32">
        <f>Taulukko5[[#This Row],[Tasaus 2026, €/asukas]]*Taulukko5[[#This Row],[Asukasluku 31.12.2022]]</f>
        <v>300733.97384710581</v>
      </c>
      <c r="T234" s="32">
        <f>Taulukko5[[#This Row],[Tasaus 2027, €/asukas]]*Taulukko5[[#This Row],[Asukasluku 31.12.2022]]</f>
        <v>221478.65878899937</v>
      </c>
      <c r="U234" s="64">
        <f t="shared" si="96"/>
        <v>4.1539029044853493</v>
      </c>
      <c r="V234" s="32">
        <f t="shared" si="97"/>
        <v>-14.15853554929042</v>
      </c>
      <c r="W234" s="32">
        <f t="shared" si="98"/>
        <v>-31.318626620141174</v>
      </c>
      <c r="X234" s="32">
        <f t="shared" si="99"/>
        <v>-48.050110885681171</v>
      </c>
      <c r="Y234" s="99">
        <f t="shared" si="100"/>
        <v>-64.418412219449536</v>
      </c>
      <c r="Z234" s="110">
        <v>20.5</v>
      </c>
      <c r="AA234" s="34">
        <f t="shared" si="83"/>
        <v>7.8599999999999994</v>
      </c>
      <c r="AB234" s="33">
        <f t="shared" si="84"/>
        <v>-12.64</v>
      </c>
      <c r="AC234" s="32">
        <v>186.08498629032584</v>
      </c>
      <c r="AD234" s="15">
        <f t="shared" si="85"/>
        <v>-2.232261176624168E-2</v>
      </c>
      <c r="AE234" s="15">
        <f t="shared" si="86"/>
        <v>7.6086393811484465E-2</v>
      </c>
      <c r="AF234" s="15">
        <f t="shared" si="87"/>
        <v>0.16830281284100221</v>
      </c>
      <c r="AG234" s="15">
        <f t="shared" si="88"/>
        <v>0.25821594661438407</v>
      </c>
      <c r="AH234" s="111">
        <f t="shared" si="89"/>
        <v>0.34617737574457136</v>
      </c>
    </row>
    <row r="235" spans="1:34" ht="15.75" x14ac:dyDescent="0.25">
      <c r="A235" s="25">
        <v>702</v>
      </c>
      <c r="B235" s="26" t="s">
        <v>225</v>
      </c>
      <c r="C235" s="25">
        <v>6</v>
      </c>
      <c r="D235" s="25">
        <v>25</v>
      </c>
      <c r="E235" s="31">
        <f>'Tasapainon muutos, pl. tasaus'!D225</f>
        <v>4114</v>
      </c>
      <c r="F235" s="64">
        <v>-159.87582784904711</v>
      </c>
      <c r="G235" s="32">
        <v>-219.00287668266654</v>
      </c>
      <c r="H235" s="61">
        <f t="shared" si="101"/>
        <v>-59.127048833619426</v>
      </c>
      <c r="I235" s="64">
        <f t="shared" si="90"/>
        <v>63.280951738104775</v>
      </c>
      <c r="J235" s="32">
        <f t="shared" si="91"/>
        <v>44.968513284329006</v>
      </c>
      <c r="K235" s="32">
        <f t="shared" si="92"/>
        <v>27.808422213478256</v>
      </c>
      <c r="L235" s="32">
        <f t="shared" si="93"/>
        <v>11.076937947938253</v>
      </c>
      <c r="M235" s="32">
        <f t="shared" si="94"/>
        <v>-4.4184122194495323</v>
      </c>
      <c r="N235" s="61">
        <f t="shared" si="95"/>
        <v>-223.42128890211606</v>
      </c>
      <c r="O235" s="87">
        <f t="shared" si="82"/>
        <v>-63.545461053068948</v>
      </c>
      <c r="P235" s="32">
        <f>Taulukko5[[#This Row],[Tasaus 2023, €/asukas]]*Taulukko5[[#This Row],[Asukasluku 31.12.2022]]</f>
        <v>260337.83545056306</v>
      </c>
      <c r="Q235" s="32">
        <f>Taulukko5[[#This Row],[Tasaus 2024, €/asukas]]*Taulukko5[[#This Row],[Asukasluku 31.12.2022]]</f>
        <v>185000.46365172954</v>
      </c>
      <c r="R235" s="32">
        <f>Taulukko5[[#This Row],[Tasaus 2025, €/asukas]]*Taulukko5[[#This Row],[Asukasluku 31.12.2022]]</f>
        <v>114403.84898624955</v>
      </c>
      <c r="S235" s="32">
        <f>Taulukko5[[#This Row],[Tasaus 2026, €/asukas]]*Taulukko5[[#This Row],[Asukasluku 31.12.2022]]</f>
        <v>45570.522717817978</v>
      </c>
      <c r="T235" s="32">
        <f>Taulukko5[[#This Row],[Tasaus 2027, €/asukas]]*Taulukko5[[#This Row],[Asukasluku 31.12.2022]]</f>
        <v>-18177.347870815374</v>
      </c>
      <c r="U235" s="64">
        <f t="shared" si="96"/>
        <v>4.1539029044853493</v>
      </c>
      <c r="V235" s="32">
        <f t="shared" si="97"/>
        <v>-14.15853554929042</v>
      </c>
      <c r="W235" s="32">
        <f t="shared" si="98"/>
        <v>-31.31862662014117</v>
      </c>
      <c r="X235" s="32">
        <f t="shared" si="99"/>
        <v>-48.050110885681171</v>
      </c>
      <c r="Y235" s="99">
        <f t="shared" si="100"/>
        <v>-63.545461053068962</v>
      </c>
      <c r="Z235" s="110">
        <v>22</v>
      </c>
      <c r="AA235" s="34">
        <f t="shared" si="83"/>
        <v>9.36</v>
      </c>
      <c r="AB235" s="33">
        <f t="shared" si="84"/>
        <v>-12.64</v>
      </c>
      <c r="AC235" s="32">
        <v>152.42289164555967</v>
      </c>
      <c r="AD235" s="15">
        <f t="shared" si="85"/>
        <v>-2.7252487206086667E-2</v>
      </c>
      <c r="AE235" s="15">
        <f t="shared" si="86"/>
        <v>9.2889823808187028E-2</v>
      </c>
      <c r="AF235" s="15">
        <f t="shared" si="87"/>
        <v>0.20547193588853249</v>
      </c>
      <c r="AG235" s="15">
        <f t="shared" si="88"/>
        <v>0.31524208973423545</v>
      </c>
      <c r="AH235" s="111">
        <f t="shared" si="89"/>
        <v>0.41690234561902922</v>
      </c>
    </row>
    <row r="236" spans="1:34" ht="15.75" x14ac:dyDescent="0.25">
      <c r="A236" s="25">
        <v>704</v>
      </c>
      <c r="B236" s="26" t="s">
        <v>226</v>
      </c>
      <c r="C236" s="25">
        <v>2</v>
      </c>
      <c r="D236" s="25">
        <v>24</v>
      </c>
      <c r="E236" s="31">
        <f>'Tasapainon muutos, pl. tasaus'!D226</f>
        <v>6428</v>
      </c>
      <c r="F236" s="64">
        <v>53.697049116416743</v>
      </c>
      <c r="G236" s="32">
        <v>7.7109105106328419</v>
      </c>
      <c r="H236" s="61">
        <f t="shared" si="101"/>
        <v>-45.9861386057839</v>
      </c>
      <c r="I236" s="64">
        <f t="shared" si="90"/>
        <v>50.140041510269249</v>
      </c>
      <c r="J236" s="32">
        <f t="shared" si="91"/>
        <v>31.82760305649348</v>
      </c>
      <c r="K236" s="32">
        <f t="shared" si="92"/>
        <v>14.667511985642729</v>
      </c>
      <c r="L236" s="32">
        <f t="shared" si="93"/>
        <v>-2.0639722798972735</v>
      </c>
      <c r="M236" s="32">
        <f t="shared" si="94"/>
        <v>-4.4184122194495323</v>
      </c>
      <c r="N236" s="61">
        <f t="shared" si="95"/>
        <v>3.2924982911833096</v>
      </c>
      <c r="O236" s="87">
        <f t="shared" si="82"/>
        <v>-50.404550825233436</v>
      </c>
      <c r="P236" s="32">
        <f>Taulukko5[[#This Row],[Tasaus 2023, €/asukas]]*Taulukko5[[#This Row],[Asukasluku 31.12.2022]]</f>
        <v>322300.18682801072</v>
      </c>
      <c r="Q236" s="32">
        <f>Taulukko5[[#This Row],[Tasaus 2024, €/asukas]]*Taulukko5[[#This Row],[Asukasluku 31.12.2022]]</f>
        <v>204587.8324471401</v>
      </c>
      <c r="R236" s="32">
        <f>Taulukko5[[#This Row],[Tasaus 2025, €/asukas]]*Taulukko5[[#This Row],[Asukasluku 31.12.2022]]</f>
        <v>94282.767043711458</v>
      </c>
      <c r="S236" s="32">
        <f>Taulukko5[[#This Row],[Tasaus 2026, €/asukas]]*Taulukko5[[#This Row],[Asukasluku 31.12.2022]]</f>
        <v>-13267.213815179673</v>
      </c>
      <c r="T236" s="32">
        <f>Taulukko5[[#This Row],[Tasaus 2027, €/asukas]]*Taulukko5[[#This Row],[Asukasluku 31.12.2022]]</f>
        <v>-28401.553746621594</v>
      </c>
      <c r="U236" s="64">
        <f t="shared" si="96"/>
        <v>4.1539029044853493</v>
      </c>
      <c r="V236" s="32">
        <f t="shared" si="97"/>
        <v>-14.15853554929042</v>
      </c>
      <c r="W236" s="32">
        <f t="shared" si="98"/>
        <v>-31.31862662014117</v>
      </c>
      <c r="X236" s="32">
        <f t="shared" si="99"/>
        <v>-48.050110885681171</v>
      </c>
      <c r="Y236" s="99">
        <f t="shared" si="100"/>
        <v>-50.404550825233429</v>
      </c>
      <c r="Z236" s="110">
        <v>19.75</v>
      </c>
      <c r="AA236" s="34">
        <f t="shared" si="83"/>
        <v>7.1099999999999994</v>
      </c>
      <c r="AB236" s="33">
        <f t="shared" si="84"/>
        <v>-12.64</v>
      </c>
      <c r="AC236" s="32">
        <v>204.31406576635567</v>
      </c>
      <c r="AD236" s="15">
        <f t="shared" si="85"/>
        <v>-2.0330968839098747E-2</v>
      </c>
      <c r="AE236" s="15">
        <f t="shared" si="86"/>
        <v>6.9297899271807753E-2</v>
      </c>
      <c r="AF236" s="15">
        <f t="shared" si="87"/>
        <v>0.15328668881738047</v>
      </c>
      <c r="AG236" s="15">
        <f t="shared" si="88"/>
        <v>0.23517769422996607</v>
      </c>
      <c r="AH236" s="111">
        <f t="shared" si="89"/>
        <v>0.24670132541375686</v>
      </c>
    </row>
    <row r="237" spans="1:34" ht="15.75" x14ac:dyDescent="0.25">
      <c r="A237" s="25">
        <v>707</v>
      </c>
      <c r="B237" s="26" t="s">
        <v>227</v>
      </c>
      <c r="C237" s="25">
        <v>12</v>
      </c>
      <c r="D237" s="25">
        <v>25</v>
      </c>
      <c r="E237" s="31">
        <f>'Tasapainon muutos, pl. tasaus'!D227</f>
        <v>1960</v>
      </c>
      <c r="F237" s="64">
        <v>754.96179492365548</v>
      </c>
      <c r="G237" s="32">
        <v>755.43345532414537</v>
      </c>
      <c r="H237" s="61">
        <f t="shared" si="101"/>
        <v>0.47166040048989544</v>
      </c>
      <c r="I237" s="64">
        <f t="shared" si="90"/>
        <v>3.6822425039954538</v>
      </c>
      <c r="J237" s="32">
        <f t="shared" si="91"/>
        <v>0.84146445070957954</v>
      </c>
      <c r="K237" s="32">
        <f t="shared" si="92"/>
        <v>-1.3186266201411698</v>
      </c>
      <c r="L237" s="32">
        <f t="shared" si="93"/>
        <v>-3.0501108856811734</v>
      </c>
      <c r="M237" s="32">
        <f t="shared" si="94"/>
        <v>-4.4184122194495323</v>
      </c>
      <c r="N237" s="61">
        <f t="shared" si="95"/>
        <v>751.01504310469579</v>
      </c>
      <c r="O237" s="87">
        <f t="shared" si="82"/>
        <v>-3.9467518189596831</v>
      </c>
      <c r="P237" s="32">
        <f>Taulukko5[[#This Row],[Tasaus 2023, €/asukas]]*Taulukko5[[#This Row],[Asukasluku 31.12.2022]]</f>
        <v>7217.1953078310898</v>
      </c>
      <c r="Q237" s="32">
        <f>Taulukko5[[#This Row],[Tasaus 2024, €/asukas]]*Taulukko5[[#This Row],[Asukasluku 31.12.2022]]</f>
        <v>1649.270323390776</v>
      </c>
      <c r="R237" s="32">
        <f>Taulukko5[[#This Row],[Tasaus 2025, €/asukas]]*Taulukko5[[#This Row],[Asukasluku 31.12.2022]]</f>
        <v>-2584.5081754766929</v>
      </c>
      <c r="S237" s="32">
        <f>Taulukko5[[#This Row],[Tasaus 2026, €/asukas]]*Taulukko5[[#This Row],[Asukasluku 31.12.2022]]</f>
        <v>-5978.2173359351</v>
      </c>
      <c r="T237" s="32">
        <f>Taulukko5[[#This Row],[Tasaus 2027, €/asukas]]*Taulukko5[[#This Row],[Asukasluku 31.12.2022]]</f>
        <v>-8660.0879501210838</v>
      </c>
      <c r="U237" s="64">
        <f t="shared" si="96"/>
        <v>4.1539029044853493</v>
      </c>
      <c r="V237" s="32">
        <f t="shared" si="97"/>
        <v>1.3131248511994751</v>
      </c>
      <c r="W237" s="32">
        <f t="shared" si="98"/>
        <v>-0.84696621965127439</v>
      </c>
      <c r="X237" s="32">
        <f t="shared" si="99"/>
        <v>-2.578450485191278</v>
      </c>
      <c r="Y237" s="99">
        <f t="shared" si="100"/>
        <v>-3.9467518189596369</v>
      </c>
      <c r="Z237" s="110">
        <v>21.500000000000004</v>
      </c>
      <c r="AA237" s="34">
        <f t="shared" si="83"/>
        <v>8.860000000000003</v>
      </c>
      <c r="AB237" s="33">
        <f t="shared" si="84"/>
        <v>-12.64</v>
      </c>
      <c r="AC237" s="32">
        <v>125.96642053011037</v>
      </c>
      <c r="AD237" s="15">
        <f t="shared" si="85"/>
        <v>-3.2976271668308792E-2</v>
      </c>
      <c r="AE237" s="15">
        <f t="shared" si="86"/>
        <v>-1.0424403945697516E-2</v>
      </c>
      <c r="AF237" s="15">
        <f t="shared" si="87"/>
        <v>6.7237460276075708E-3</v>
      </c>
      <c r="AG237" s="15">
        <f t="shared" si="88"/>
        <v>2.0469347897163898E-2</v>
      </c>
      <c r="AH237" s="111">
        <f t="shared" si="89"/>
        <v>3.1331777170061172E-2</v>
      </c>
    </row>
    <row r="238" spans="1:34" ht="15.75" x14ac:dyDescent="0.25">
      <c r="A238" s="25">
        <v>710</v>
      </c>
      <c r="B238" s="26" t="s">
        <v>228</v>
      </c>
      <c r="C238" s="25">
        <v>33</v>
      </c>
      <c r="D238" s="25">
        <v>22</v>
      </c>
      <c r="E238" s="31">
        <f>'Tasapainon muutos, pl. tasaus'!D228</f>
        <v>27306</v>
      </c>
      <c r="F238" s="64">
        <v>141.67250296754327</v>
      </c>
      <c r="G238" s="32">
        <v>137.99641993398848</v>
      </c>
      <c r="H238" s="61">
        <f t="shared" si="101"/>
        <v>-3.6760830335547894</v>
      </c>
      <c r="I238" s="64">
        <f t="shared" si="90"/>
        <v>7.8299859380401386</v>
      </c>
      <c r="J238" s="32">
        <f t="shared" si="91"/>
        <v>0.84146445070957954</v>
      </c>
      <c r="K238" s="32">
        <f t="shared" si="92"/>
        <v>-1.3186266201411698</v>
      </c>
      <c r="L238" s="32">
        <f t="shared" si="93"/>
        <v>-3.0501108856811734</v>
      </c>
      <c r="M238" s="32">
        <f t="shared" si="94"/>
        <v>-4.4184122194495323</v>
      </c>
      <c r="N238" s="61">
        <f t="shared" si="95"/>
        <v>133.57800771453896</v>
      </c>
      <c r="O238" s="87">
        <f t="shared" si="82"/>
        <v>-8.0944952530043111</v>
      </c>
      <c r="P238" s="32">
        <f>Taulukko5[[#This Row],[Tasaus 2023, €/asukas]]*Taulukko5[[#This Row],[Asukasluku 31.12.2022]]</f>
        <v>213805.59602412404</v>
      </c>
      <c r="Q238" s="32">
        <f>Taulukko5[[#This Row],[Tasaus 2024, €/asukas]]*Taulukko5[[#This Row],[Asukasluku 31.12.2022]]</f>
        <v>22977.028291075778</v>
      </c>
      <c r="R238" s="32">
        <f>Taulukko5[[#This Row],[Tasaus 2025, €/asukas]]*Taulukko5[[#This Row],[Asukasluku 31.12.2022]]</f>
        <v>-36006.418489574782</v>
      </c>
      <c r="S238" s="32">
        <f>Taulukko5[[#This Row],[Tasaus 2026, €/asukas]]*Taulukko5[[#This Row],[Asukasluku 31.12.2022]]</f>
        <v>-83286.327844410116</v>
      </c>
      <c r="T238" s="32">
        <f>Taulukko5[[#This Row],[Tasaus 2027, €/asukas]]*Taulukko5[[#This Row],[Asukasluku 31.12.2022]]</f>
        <v>-120649.16406428893</v>
      </c>
      <c r="U238" s="64">
        <f t="shared" si="96"/>
        <v>4.1539029044853493</v>
      </c>
      <c r="V238" s="32">
        <f t="shared" si="97"/>
        <v>-2.8346185828452097</v>
      </c>
      <c r="W238" s="32">
        <f t="shared" si="98"/>
        <v>-4.994709653695959</v>
      </c>
      <c r="X238" s="32">
        <f t="shared" si="99"/>
        <v>-6.7261939192359623</v>
      </c>
      <c r="Y238" s="99">
        <f t="shared" si="100"/>
        <v>-8.0944952530043217</v>
      </c>
      <c r="Z238" s="110">
        <v>22</v>
      </c>
      <c r="AA238" s="34">
        <f t="shared" si="83"/>
        <v>9.36</v>
      </c>
      <c r="AB238" s="33">
        <f t="shared" si="84"/>
        <v>-12.64</v>
      </c>
      <c r="AC238" s="32">
        <v>186.13673574210603</v>
      </c>
      <c r="AD238" s="15">
        <f t="shared" si="85"/>
        <v>-2.2316405667716317E-2</v>
      </c>
      <c r="AE238" s="15">
        <f t="shared" si="86"/>
        <v>1.5228689659480207E-2</v>
      </c>
      <c r="AF238" s="15">
        <f t="shared" si="87"/>
        <v>2.6833551334091141E-2</v>
      </c>
      <c r="AG238" s="15">
        <f t="shared" si="88"/>
        <v>3.6135768108425191E-2</v>
      </c>
      <c r="AH238" s="111">
        <f t="shared" si="89"/>
        <v>4.3486822849516986E-2</v>
      </c>
    </row>
    <row r="239" spans="1:34" ht="15.75" x14ac:dyDescent="0.25">
      <c r="A239" s="25">
        <v>729</v>
      </c>
      <c r="B239" s="26" t="s">
        <v>229</v>
      </c>
      <c r="C239" s="25">
        <v>13</v>
      </c>
      <c r="D239" s="25">
        <v>24</v>
      </c>
      <c r="E239" s="31">
        <f>'Tasapainon muutos, pl. tasaus'!D229</f>
        <v>8975</v>
      </c>
      <c r="F239" s="64">
        <v>104.34917925848602</v>
      </c>
      <c r="G239" s="32">
        <v>123.17126861099953</v>
      </c>
      <c r="H239" s="61">
        <f t="shared" si="101"/>
        <v>18.822089352513515</v>
      </c>
      <c r="I239" s="64">
        <f t="shared" si="90"/>
        <v>-14.668186448028166</v>
      </c>
      <c r="J239" s="32">
        <f t="shared" si="91"/>
        <v>-2.9806249018039357</v>
      </c>
      <c r="K239" s="32">
        <f t="shared" si="92"/>
        <v>-1.3186266201411698</v>
      </c>
      <c r="L239" s="32">
        <f t="shared" si="93"/>
        <v>-3.0501108856811734</v>
      </c>
      <c r="M239" s="32">
        <f t="shared" si="94"/>
        <v>-4.4184122194495323</v>
      </c>
      <c r="N239" s="61">
        <f t="shared" si="95"/>
        <v>118.75285639155</v>
      </c>
      <c r="O239" s="87">
        <f t="shared" si="82"/>
        <v>14.403677133063979</v>
      </c>
      <c r="P239" s="32">
        <f>Taulukko5[[#This Row],[Tasaus 2023, €/asukas]]*Taulukko5[[#This Row],[Asukasluku 31.12.2022]]</f>
        <v>-131646.97337105279</v>
      </c>
      <c r="Q239" s="32">
        <f>Taulukko5[[#This Row],[Tasaus 2024, €/asukas]]*Taulukko5[[#This Row],[Asukasluku 31.12.2022]]</f>
        <v>-26751.108493690324</v>
      </c>
      <c r="R239" s="32">
        <f>Taulukko5[[#This Row],[Tasaus 2025, €/asukas]]*Taulukko5[[#This Row],[Asukasluku 31.12.2022]]</f>
        <v>-11834.673915767</v>
      </c>
      <c r="S239" s="32">
        <f>Taulukko5[[#This Row],[Tasaus 2026, €/asukas]]*Taulukko5[[#This Row],[Asukasluku 31.12.2022]]</f>
        <v>-27374.74519898853</v>
      </c>
      <c r="T239" s="32">
        <f>Taulukko5[[#This Row],[Tasaus 2027, €/asukas]]*Taulukko5[[#This Row],[Asukasluku 31.12.2022]]</f>
        <v>-39655.249669559555</v>
      </c>
      <c r="U239" s="64">
        <f t="shared" si="96"/>
        <v>4.1539029044853493</v>
      </c>
      <c r="V239" s="32">
        <f t="shared" si="97"/>
        <v>15.84146445070958</v>
      </c>
      <c r="W239" s="32">
        <f t="shared" si="98"/>
        <v>17.503462732372345</v>
      </c>
      <c r="X239" s="32">
        <f t="shared" si="99"/>
        <v>15.771978466832342</v>
      </c>
      <c r="Y239" s="99">
        <f t="shared" si="100"/>
        <v>14.403677133063983</v>
      </c>
      <c r="Z239" s="110">
        <v>22</v>
      </c>
      <c r="AA239" s="34">
        <f t="shared" si="83"/>
        <v>9.36</v>
      </c>
      <c r="AB239" s="33">
        <f t="shared" si="84"/>
        <v>-12.64</v>
      </c>
      <c r="AC239" s="32">
        <v>144.25851924967748</v>
      </c>
      <c r="AD239" s="15">
        <f t="shared" si="85"/>
        <v>-2.8794853337541355E-2</v>
      </c>
      <c r="AE239" s="15">
        <f t="shared" si="86"/>
        <v>-0.10981302548442037</v>
      </c>
      <c r="AF239" s="15">
        <f t="shared" si="87"/>
        <v>-0.12133399693419825</v>
      </c>
      <c r="AG239" s="15">
        <f t="shared" si="88"/>
        <v>-0.10933134867088694</v>
      </c>
      <c r="AH239" s="111">
        <f t="shared" si="89"/>
        <v>-9.9846284351044909E-2</v>
      </c>
    </row>
    <row r="240" spans="1:34" ht="15.75" x14ac:dyDescent="0.25">
      <c r="A240" s="25">
        <v>732</v>
      </c>
      <c r="B240" s="26" t="s">
        <v>230</v>
      </c>
      <c r="C240" s="25">
        <v>19</v>
      </c>
      <c r="D240" s="25">
        <v>25</v>
      </c>
      <c r="E240" s="31">
        <f>'Tasapainon muutos, pl. tasaus'!D230</f>
        <v>3336</v>
      </c>
      <c r="F240" s="64">
        <v>866.40456746919835</v>
      </c>
      <c r="G240" s="32">
        <v>724.28949199159342</v>
      </c>
      <c r="H240" s="61">
        <f t="shared" si="101"/>
        <v>-142.11507547760493</v>
      </c>
      <c r="I240" s="64">
        <f t="shared" si="90"/>
        <v>146.26897838209027</v>
      </c>
      <c r="J240" s="32">
        <f t="shared" si="91"/>
        <v>127.95653992831451</v>
      </c>
      <c r="K240" s="32">
        <f t="shared" si="92"/>
        <v>110.79644885746376</v>
      </c>
      <c r="L240" s="32">
        <f t="shared" si="93"/>
        <v>94.064964591923754</v>
      </c>
      <c r="M240" s="32">
        <f t="shared" si="94"/>
        <v>77.696663258155397</v>
      </c>
      <c r="N240" s="61">
        <f t="shared" si="95"/>
        <v>801.98615524974878</v>
      </c>
      <c r="O240" s="87">
        <f t="shared" si="82"/>
        <v>-64.418412219449579</v>
      </c>
      <c r="P240" s="32">
        <f>Taulukko5[[#This Row],[Tasaus 2023, €/asukas]]*Taulukko5[[#This Row],[Asukasluku 31.12.2022]]</f>
        <v>487953.31188265316</v>
      </c>
      <c r="Q240" s="32">
        <f>Taulukko5[[#This Row],[Tasaus 2024, €/asukas]]*Taulukko5[[#This Row],[Asukasluku 31.12.2022]]</f>
        <v>426863.01720085723</v>
      </c>
      <c r="R240" s="32">
        <f>Taulukko5[[#This Row],[Tasaus 2025, €/asukas]]*Taulukko5[[#This Row],[Asukasluku 31.12.2022]]</f>
        <v>369616.9533884991</v>
      </c>
      <c r="S240" s="32">
        <f>Taulukko5[[#This Row],[Tasaus 2026, €/asukas]]*Taulukko5[[#This Row],[Asukasluku 31.12.2022]]</f>
        <v>313800.72187865764</v>
      </c>
      <c r="T240" s="32">
        <f>Taulukko5[[#This Row],[Tasaus 2027, €/asukas]]*Taulukko5[[#This Row],[Asukasluku 31.12.2022]]</f>
        <v>259196.06862920639</v>
      </c>
      <c r="U240" s="64">
        <f t="shared" si="96"/>
        <v>4.1539029044853351</v>
      </c>
      <c r="V240" s="32">
        <f t="shared" si="97"/>
        <v>-14.15853554929042</v>
      </c>
      <c r="W240" s="32">
        <f t="shared" si="98"/>
        <v>-31.318626620141174</v>
      </c>
      <c r="X240" s="32">
        <f t="shared" si="99"/>
        <v>-48.050110885681178</v>
      </c>
      <c r="Y240" s="99">
        <f t="shared" si="100"/>
        <v>-64.418412219449536</v>
      </c>
      <c r="Z240" s="110">
        <v>20.25</v>
      </c>
      <c r="AA240" s="34">
        <f t="shared" si="83"/>
        <v>7.6099999999999994</v>
      </c>
      <c r="AB240" s="33">
        <f t="shared" si="84"/>
        <v>-12.64</v>
      </c>
      <c r="AC240" s="32">
        <v>150.85223960823328</v>
      </c>
      <c r="AD240" s="15">
        <f t="shared" si="85"/>
        <v>-2.7536236222101284E-2</v>
      </c>
      <c r="AE240" s="15">
        <f t="shared" si="86"/>
        <v>9.3856979426095763E-2</v>
      </c>
      <c r="AF240" s="15">
        <f t="shared" si="87"/>
        <v>0.20761128042564278</v>
      </c>
      <c r="AG240" s="15">
        <f t="shared" si="88"/>
        <v>0.31852434548183323</v>
      </c>
      <c r="AH240" s="111">
        <f t="shared" si="89"/>
        <v>0.42702986967078266</v>
      </c>
    </row>
    <row r="241" spans="1:34" ht="15.75" x14ac:dyDescent="0.25">
      <c r="A241" s="25">
        <v>734</v>
      </c>
      <c r="B241" s="26" t="s">
        <v>231</v>
      </c>
      <c r="C241" s="25">
        <v>2</v>
      </c>
      <c r="D241" s="25">
        <v>21</v>
      </c>
      <c r="E241" s="31">
        <f>'Tasapainon muutos, pl. tasaus'!D231</f>
        <v>50933</v>
      </c>
      <c r="F241" s="64">
        <v>73.577697729701853</v>
      </c>
      <c r="G241" s="32">
        <v>56.458769282765864</v>
      </c>
      <c r="H241" s="61">
        <f t="shared" si="101"/>
        <v>-17.118928446935989</v>
      </c>
      <c r="I241" s="64">
        <f t="shared" si="90"/>
        <v>21.272831351421338</v>
      </c>
      <c r="J241" s="32">
        <f t="shared" si="91"/>
        <v>2.9603928976455687</v>
      </c>
      <c r="K241" s="32">
        <f t="shared" si="92"/>
        <v>-1.3186266201411698</v>
      </c>
      <c r="L241" s="32">
        <f t="shared" si="93"/>
        <v>-3.0501108856811734</v>
      </c>
      <c r="M241" s="32">
        <f t="shared" si="94"/>
        <v>-4.4184122194495323</v>
      </c>
      <c r="N241" s="61">
        <f t="shared" si="95"/>
        <v>52.040357063316335</v>
      </c>
      <c r="O241" s="87">
        <f t="shared" si="82"/>
        <v>-21.537340666385518</v>
      </c>
      <c r="P241" s="32">
        <f>Taulukko5[[#This Row],[Tasaus 2023, €/asukas]]*Taulukko5[[#This Row],[Asukasluku 31.12.2022]]</f>
        <v>1083489.119221943</v>
      </c>
      <c r="Q241" s="32">
        <f>Taulukko5[[#This Row],[Tasaus 2024, €/asukas]]*Taulukko5[[#This Row],[Asukasluku 31.12.2022]]</f>
        <v>150781.69145578175</v>
      </c>
      <c r="R241" s="32">
        <f>Taulukko5[[#This Row],[Tasaus 2025, €/asukas]]*Taulukko5[[#This Row],[Asukasluku 31.12.2022]]</f>
        <v>-67161.609643650198</v>
      </c>
      <c r="S241" s="32">
        <f>Taulukko5[[#This Row],[Tasaus 2026, €/asukas]]*Taulukko5[[#This Row],[Asukasluku 31.12.2022]]</f>
        <v>-155351.2977403992</v>
      </c>
      <c r="T241" s="32">
        <f>Taulukko5[[#This Row],[Tasaus 2027, €/asukas]]*Taulukko5[[#This Row],[Asukasluku 31.12.2022]]</f>
        <v>-225042.98957322302</v>
      </c>
      <c r="U241" s="64">
        <f t="shared" si="96"/>
        <v>4.1539029044853493</v>
      </c>
      <c r="V241" s="32">
        <f t="shared" si="97"/>
        <v>-14.15853554929042</v>
      </c>
      <c r="W241" s="32">
        <f t="shared" si="98"/>
        <v>-18.43755506707716</v>
      </c>
      <c r="X241" s="32">
        <f t="shared" si="99"/>
        <v>-20.169039332617164</v>
      </c>
      <c r="Y241" s="99">
        <f t="shared" si="100"/>
        <v>-21.537340666385521</v>
      </c>
      <c r="Z241" s="110">
        <v>20.75</v>
      </c>
      <c r="AA241" s="34">
        <f t="shared" si="83"/>
        <v>8.11</v>
      </c>
      <c r="AB241" s="33">
        <f t="shared" si="84"/>
        <v>-12.64</v>
      </c>
      <c r="AC241" s="32">
        <v>177.8865439917295</v>
      </c>
      <c r="AD241" s="15">
        <f t="shared" si="85"/>
        <v>-2.3351417208254253E-2</v>
      </c>
      <c r="AE241" s="15">
        <f t="shared" si="86"/>
        <v>7.9593066634363843E-2</v>
      </c>
      <c r="AF241" s="15">
        <f t="shared" si="87"/>
        <v>0.10364783447552041</v>
      </c>
      <c r="AG241" s="15">
        <f t="shared" si="88"/>
        <v>0.11338147832898977</v>
      </c>
      <c r="AH241" s="111">
        <f t="shared" si="89"/>
        <v>0.12107346729602471</v>
      </c>
    </row>
    <row r="242" spans="1:34" ht="15.75" x14ac:dyDescent="0.25">
      <c r="A242" s="25">
        <v>738</v>
      </c>
      <c r="B242" s="26" t="s">
        <v>232</v>
      </c>
      <c r="C242" s="25">
        <v>2</v>
      </c>
      <c r="D242" s="25">
        <v>25</v>
      </c>
      <c r="E242" s="31">
        <f>'Tasapainon muutos, pl. tasaus'!D232</f>
        <v>2917</v>
      </c>
      <c r="F242" s="64">
        <v>142.42351122863431</v>
      </c>
      <c r="G242" s="32">
        <v>134.76835797939393</v>
      </c>
      <c r="H242" s="61">
        <f t="shared" si="101"/>
        <v>-7.6551532492403851</v>
      </c>
      <c r="I242" s="64">
        <f t="shared" si="90"/>
        <v>11.809056153725734</v>
      </c>
      <c r="J242" s="32">
        <f t="shared" si="91"/>
        <v>0.84146445070957954</v>
      </c>
      <c r="K242" s="32">
        <f t="shared" si="92"/>
        <v>-1.3186266201411698</v>
      </c>
      <c r="L242" s="32">
        <f t="shared" si="93"/>
        <v>-3.0501108856811734</v>
      </c>
      <c r="M242" s="32">
        <f t="shared" si="94"/>
        <v>-4.4184122194495323</v>
      </c>
      <c r="N242" s="61">
        <f t="shared" si="95"/>
        <v>130.3499457599444</v>
      </c>
      <c r="O242" s="87">
        <f t="shared" si="82"/>
        <v>-12.073565468689907</v>
      </c>
      <c r="P242" s="32">
        <f>Taulukko5[[#This Row],[Tasaus 2023, €/asukas]]*Taulukko5[[#This Row],[Asukasluku 31.12.2022]]</f>
        <v>34447.016800417965</v>
      </c>
      <c r="Q242" s="32">
        <f>Taulukko5[[#This Row],[Tasaus 2024, €/asukas]]*Taulukko5[[#This Row],[Asukasluku 31.12.2022]]</f>
        <v>2454.5518027198436</v>
      </c>
      <c r="R242" s="32">
        <f>Taulukko5[[#This Row],[Tasaus 2025, €/asukas]]*Taulukko5[[#This Row],[Asukasluku 31.12.2022]]</f>
        <v>-3846.4338509517925</v>
      </c>
      <c r="S242" s="32">
        <f>Taulukko5[[#This Row],[Tasaus 2026, €/asukas]]*Taulukko5[[#This Row],[Asukasluku 31.12.2022]]</f>
        <v>-8897.1734535319829</v>
      </c>
      <c r="T242" s="32">
        <f>Taulukko5[[#This Row],[Tasaus 2027, €/asukas]]*Taulukko5[[#This Row],[Asukasluku 31.12.2022]]</f>
        <v>-12888.508444134286</v>
      </c>
      <c r="U242" s="64">
        <f t="shared" si="96"/>
        <v>4.1539029044853493</v>
      </c>
      <c r="V242" s="32">
        <f t="shared" si="97"/>
        <v>-6.8136887985308059</v>
      </c>
      <c r="W242" s="32">
        <f t="shared" si="98"/>
        <v>-8.9737798693815556</v>
      </c>
      <c r="X242" s="32">
        <f t="shared" si="99"/>
        <v>-10.705264134921558</v>
      </c>
      <c r="Y242" s="99">
        <f t="shared" si="100"/>
        <v>-12.073565468689917</v>
      </c>
      <c r="Z242" s="110">
        <v>21.5</v>
      </c>
      <c r="AA242" s="34">
        <f t="shared" si="83"/>
        <v>8.86</v>
      </c>
      <c r="AB242" s="33">
        <f t="shared" si="84"/>
        <v>-12.64</v>
      </c>
      <c r="AC242" s="32">
        <v>180.2494070992183</v>
      </c>
      <c r="AD242" s="15">
        <f t="shared" si="85"/>
        <v>-2.3045306896342984E-2</v>
      </c>
      <c r="AE242" s="15">
        <f t="shared" si="86"/>
        <v>3.7801449159720175E-2</v>
      </c>
      <c r="AF242" s="15">
        <f t="shared" si="87"/>
        <v>4.9785350275476564E-2</v>
      </c>
      <c r="AG242" s="15">
        <f t="shared" si="88"/>
        <v>5.9391397215685954E-2</v>
      </c>
      <c r="AH242" s="111">
        <f t="shared" si="89"/>
        <v>6.698255302467665E-2</v>
      </c>
    </row>
    <row r="243" spans="1:34" ht="15.75" x14ac:dyDescent="0.25">
      <c r="A243" s="25">
        <v>739</v>
      </c>
      <c r="B243" s="26" t="s">
        <v>233</v>
      </c>
      <c r="C243" s="25">
        <v>9</v>
      </c>
      <c r="D243" s="25">
        <v>25</v>
      </c>
      <c r="E243" s="31">
        <f>'Tasapainon muutos, pl. tasaus'!D233</f>
        <v>3256</v>
      </c>
      <c r="F243" s="64">
        <v>143.05114197036875</v>
      </c>
      <c r="G243" s="32">
        <v>-177.06636008912645</v>
      </c>
      <c r="H243" s="61">
        <f t="shared" si="101"/>
        <v>-320.11750205949522</v>
      </c>
      <c r="I243" s="64">
        <f t="shared" si="90"/>
        <v>324.27140496398056</v>
      </c>
      <c r="J243" s="32">
        <f t="shared" si="91"/>
        <v>305.95896651020479</v>
      </c>
      <c r="K243" s="32">
        <f t="shared" si="92"/>
        <v>288.79887543935405</v>
      </c>
      <c r="L243" s="32">
        <f t="shared" si="93"/>
        <v>272.06739117381403</v>
      </c>
      <c r="M243" s="32">
        <f t="shared" si="94"/>
        <v>255.6990898400457</v>
      </c>
      <c r="N243" s="61">
        <f t="shared" si="95"/>
        <v>78.632729750919253</v>
      </c>
      <c r="O243" s="87">
        <f t="shared" si="82"/>
        <v>-64.418412219449493</v>
      </c>
      <c r="P243" s="32">
        <f>Taulukko5[[#This Row],[Tasaus 2023, €/asukas]]*Taulukko5[[#This Row],[Asukasluku 31.12.2022]]</f>
        <v>1055827.6945627206</v>
      </c>
      <c r="Q243" s="32">
        <f>Taulukko5[[#This Row],[Tasaus 2024, €/asukas]]*Taulukko5[[#This Row],[Asukasluku 31.12.2022]]</f>
        <v>996202.39495722682</v>
      </c>
      <c r="R243" s="32">
        <f>Taulukko5[[#This Row],[Tasaus 2025, €/asukas]]*Taulukko5[[#This Row],[Asukasluku 31.12.2022]]</f>
        <v>940329.13843053684</v>
      </c>
      <c r="S243" s="32">
        <f>Taulukko5[[#This Row],[Tasaus 2026, €/asukas]]*Taulukko5[[#This Row],[Asukasluku 31.12.2022]]</f>
        <v>885851.4256619385</v>
      </c>
      <c r="T243" s="32">
        <f>Taulukko5[[#This Row],[Tasaus 2027, €/asukas]]*Taulukko5[[#This Row],[Asukasluku 31.12.2022]]</f>
        <v>832556.23651918885</v>
      </c>
      <c r="U243" s="64">
        <f t="shared" si="96"/>
        <v>4.1539029044853351</v>
      </c>
      <c r="V243" s="32">
        <f t="shared" si="97"/>
        <v>-14.158535549290434</v>
      </c>
      <c r="W243" s="32">
        <f t="shared" si="98"/>
        <v>-31.318626620141174</v>
      </c>
      <c r="X243" s="32">
        <f t="shared" si="99"/>
        <v>-48.050110885681192</v>
      </c>
      <c r="Y243" s="99">
        <f t="shared" si="100"/>
        <v>-64.418412219449522</v>
      </c>
      <c r="Z243" s="110">
        <v>21.5</v>
      </c>
      <c r="AA243" s="34">
        <f t="shared" si="83"/>
        <v>8.86</v>
      </c>
      <c r="AB243" s="33">
        <f t="shared" si="84"/>
        <v>-12.64</v>
      </c>
      <c r="AC243" s="32">
        <v>152.3037071462993</v>
      </c>
      <c r="AD243" s="15">
        <f t="shared" si="85"/>
        <v>-2.7273813502748132E-2</v>
      </c>
      <c r="AE243" s="15">
        <f t="shared" si="86"/>
        <v>9.2962514272158084E-2</v>
      </c>
      <c r="AF243" s="15">
        <f t="shared" si="87"/>
        <v>0.20563272691752177</v>
      </c>
      <c r="AG243" s="15">
        <f t="shared" si="88"/>
        <v>0.31548878084448334</v>
      </c>
      <c r="AH243" s="111">
        <f t="shared" si="89"/>
        <v>0.42296023797746912</v>
      </c>
    </row>
    <row r="244" spans="1:34" ht="15.75" x14ac:dyDescent="0.25">
      <c r="A244" s="25">
        <v>740</v>
      </c>
      <c r="B244" s="26" t="s">
        <v>234</v>
      </c>
      <c r="C244" s="25">
        <v>10</v>
      </c>
      <c r="D244" s="25">
        <v>22</v>
      </c>
      <c r="E244" s="31">
        <f>'Tasapainon muutos, pl. tasaus'!D234</f>
        <v>32085</v>
      </c>
      <c r="F244" s="64">
        <v>83.282743743538063</v>
      </c>
      <c r="G244" s="32">
        <v>148.11917043382067</v>
      </c>
      <c r="H244" s="61">
        <f t="shared" si="101"/>
        <v>64.836426690282607</v>
      </c>
      <c r="I244" s="64">
        <f t="shared" si="90"/>
        <v>-60.682523785797258</v>
      </c>
      <c r="J244" s="32">
        <f t="shared" si="91"/>
        <v>-48.994962239573027</v>
      </c>
      <c r="K244" s="32">
        <f t="shared" si="92"/>
        <v>-36.155053310423774</v>
      </c>
      <c r="L244" s="32">
        <f t="shared" si="93"/>
        <v>-22.886537575963782</v>
      </c>
      <c r="M244" s="32">
        <f t="shared" si="94"/>
        <v>-9.2548389097321397</v>
      </c>
      <c r="N244" s="61">
        <f t="shared" si="95"/>
        <v>138.86433152408853</v>
      </c>
      <c r="O244" s="87">
        <f t="shared" si="82"/>
        <v>55.581587780550464</v>
      </c>
      <c r="P244" s="32">
        <f>Taulukko5[[#This Row],[Tasaus 2023, €/asukas]]*Taulukko5[[#This Row],[Asukasluku 31.12.2022]]</f>
        <v>-1946998.7756673051</v>
      </c>
      <c r="Q244" s="32">
        <f>Taulukko5[[#This Row],[Tasaus 2024, €/asukas]]*Taulukko5[[#This Row],[Asukasluku 31.12.2022]]</f>
        <v>-1572003.3634567007</v>
      </c>
      <c r="R244" s="32">
        <f>Taulukko5[[#This Row],[Tasaus 2025, €/asukas]]*Taulukko5[[#This Row],[Asukasluku 31.12.2022]]</f>
        <v>-1160034.8854649467</v>
      </c>
      <c r="S244" s="32">
        <f>Taulukko5[[#This Row],[Tasaus 2026, €/asukas]]*Taulukko5[[#This Row],[Asukasluku 31.12.2022]]</f>
        <v>-734314.558124798</v>
      </c>
      <c r="T244" s="32">
        <f>Taulukko5[[#This Row],[Tasaus 2027, €/asukas]]*Taulukko5[[#This Row],[Asukasluku 31.12.2022]]</f>
        <v>-296941.50641875569</v>
      </c>
      <c r="U244" s="64">
        <f t="shared" si="96"/>
        <v>4.1539029044853493</v>
      </c>
      <c r="V244" s="32">
        <f t="shared" si="97"/>
        <v>15.84146445070958</v>
      </c>
      <c r="W244" s="32">
        <f t="shared" si="98"/>
        <v>28.681373379858833</v>
      </c>
      <c r="X244" s="32">
        <f t="shared" si="99"/>
        <v>41.949889114318822</v>
      </c>
      <c r="Y244" s="99">
        <f t="shared" si="100"/>
        <v>55.581587780550464</v>
      </c>
      <c r="Z244" s="110">
        <v>22</v>
      </c>
      <c r="AA244" s="34">
        <f t="shared" si="83"/>
        <v>9.36</v>
      </c>
      <c r="AB244" s="33">
        <f t="shared" si="84"/>
        <v>-12.64</v>
      </c>
      <c r="AC244" s="32">
        <v>169.24289336164432</v>
      </c>
      <c r="AD244" s="15">
        <f t="shared" si="85"/>
        <v>-2.4544031492117896E-2</v>
      </c>
      <c r="AE244" s="15">
        <f t="shared" si="86"/>
        <v>-9.3601947686269865E-2</v>
      </c>
      <c r="AF244" s="15">
        <f t="shared" si="87"/>
        <v>-0.16946870152220478</v>
      </c>
      <c r="AG244" s="15">
        <f t="shared" si="88"/>
        <v>-0.24786795050046082</v>
      </c>
      <c r="AH244" s="111">
        <f t="shared" si="89"/>
        <v>-0.32841312669939837</v>
      </c>
    </row>
    <row r="245" spans="1:34" ht="15.75" x14ac:dyDescent="0.25">
      <c r="A245" s="25">
        <v>742</v>
      </c>
      <c r="B245" s="26" t="s">
        <v>235</v>
      </c>
      <c r="C245" s="25">
        <v>19</v>
      </c>
      <c r="D245" s="25">
        <v>26</v>
      </c>
      <c r="E245" s="31">
        <f>'Tasapainon muutos, pl. tasaus'!D235</f>
        <v>988</v>
      </c>
      <c r="F245" s="64">
        <v>1050.1944840613278</v>
      </c>
      <c r="G245" s="32">
        <v>818.70776871418263</v>
      </c>
      <c r="H245" s="61">
        <f t="shared" si="101"/>
        <v>-231.48671534714515</v>
      </c>
      <c r="I245" s="64">
        <f t="shared" si="90"/>
        <v>235.64061825163049</v>
      </c>
      <c r="J245" s="32">
        <f t="shared" si="91"/>
        <v>217.32817979785472</v>
      </c>
      <c r="K245" s="32">
        <f t="shared" si="92"/>
        <v>200.16808872700398</v>
      </c>
      <c r="L245" s="32">
        <f t="shared" si="93"/>
        <v>183.43660446146399</v>
      </c>
      <c r="M245" s="32">
        <f t="shared" si="94"/>
        <v>167.06830312769563</v>
      </c>
      <c r="N245" s="61">
        <f t="shared" si="95"/>
        <v>985.77607184187832</v>
      </c>
      <c r="O245" s="87">
        <f t="shared" si="82"/>
        <v>-64.418412219449465</v>
      </c>
      <c r="P245" s="32">
        <f>Taulukko5[[#This Row],[Tasaus 2023, €/asukas]]*Taulukko5[[#This Row],[Asukasluku 31.12.2022]]</f>
        <v>232812.93083261093</v>
      </c>
      <c r="Q245" s="32">
        <f>Taulukko5[[#This Row],[Tasaus 2024, €/asukas]]*Taulukko5[[#This Row],[Asukasluku 31.12.2022]]</f>
        <v>214720.24164028047</v>
      </c>
      <c r="R245" s="32">
        <f>Taulukko5[[#This Row],[Tasaus 2025, €/asukas]]*Taulukko5[[#This Row],[Asukasluku 31.12.2022]]</f>
        <v>197766.07166227992</v>
      </c>
      <c r="S245" s="32">
        <f>Taulukko5[[#This Row],[Tasaus 2026, €/asukas]]*Taulukko5[[#This Row],[Asukasluku 31.12.2022]]</f>
        <v>181235.36520792643</v>
      </c>
      <c r="T245" s="32">
        <f>Taulukko5[[#This Row],[Tasaus 2027, €/asukas]]*Taulukko5[[#This Row],[Asukasluku 31.12.2022]]</f>
        <v>165063.48349016329</v>
      </c>
      <c r="U245" s="64">
        <f t="shared" si="96"/>
        <v>4.1539029044853351</v>
      </c>
      <c r="V245" s="32">
        <f t="shared" si="97"/>
        <v>-14.158535549290434</v>
      </c>
      <c r="W245" s="32">
        <f t="shared" si="98"/>
        <v>-31.318626620141174</v>
      </c>
      <c r="X245" s="32">
        <f t="shared" si="99"/>
        <v>-48.050110885681164</v>
      </c>
      <c r="Y245" s="99">
        <f t="shared" si="100"/>
        <v>-64.418412219449522</v>
      </c>
      <c r="Z245" s="110">
        <v>21.75</v>
      </c>
      <c r="AA245" s="34">
        <f t="shared" si="83"/>
        <v>9.11</v>
      </c>
      <c r="AB245" s="33">
        <f t="shared" si="84"/>
        <v>-12.64</v>
      </c>
      <c r="AC245" s="32">
        <v>157.25393185227119</v>
      </c>
      <c r="AD245" s="15">
        <f t="shared" si="85"/>
        <v>-2.6415256239110316E-2</v>
      </c>
      <c r="AE245" s="15">
        <f t="shared" si="86"/>
        <v>9.0036130623375218E-2</v>
      </c>
      <c r="AF245" s="15">
        <f t="shared" si="87"/>
        <v>0.19915957745058344</v>
      </c>
      <c r="AG245" s="15">
        <f t="shared" si="88"/>
        <v>0.30555745296607784</v>
      </c>
      <c r="AH245" s="111">
        <f t="shared" si="89"/>
        <v>0.40964579683747437</v>
      </c>
    </row>
    <row r="246" spans="1:34" ht="15.75" x14ac:dyDescent="0.25">
      <c r="A246" s="25">
        <v>743</v>
      </c>
      <c r="B246" s="26" t="s">
        <v>236</v>
      </c>
      <c r="C246" s="25">
        <v>14</v>
      </c>
      <c r="D246" s="25">
        <v>21</v>
      </c>
      <c r="E246" s="31">
        <f>'Tasapainon muutos, pl. tasaus'!D236</f>
        <v>65323</v>
      </c>
      <c r="F246" s="64">
        <v>8.3087914589625793</v>
      </c>
      <c r="G246" s="32">
        <v>80.364065488827066</v>
      </c>
      <c r="H246" s="61">
        <f t="shared" si="101"/>
        <v>72.055274029864492</v>
      </c>
      <c r="I246" s="64">
        <f t="shared" si="90"/>
        <v>-67.901371125379143</v>
      </c>
      <c r="J246" s="32">
        <f t="shared" si="91"/>
        <v>-56.213809579154912</v>
      </c>
      <c r="K246" s="32">
        <f t="shared" si="92"/>
        <v>-43.373900650005659</v>
      </c>
      <c r="L246" s="32">
        <f t="shared" si="93"/>
        <v>-30.105384915545667</v>
      </c>
      <c r="M246" s="32">
        <f t="shared" si="94"/>
        <v>-16.473686249314024</v>
      </c>
      <c r="N246" s="61">
        <f t="shared" si="95"/>
        <v>63.890379239513038</v>
      </c>
      <c r="O246" s="87">
        <f t="shared" si="82"/>
        <v>55.581587780550457</v>
      </c>
      <c r="P246" s="32">
        <f>Taulukko5[[#This Row],[Tasaus 2023, €/asukas]]*Taulukko5[[#This Row],[Asukasluku 31.12.2022]]</f>
        <v>-4435521.2660231413</v>
      </c>
      <c r="Q246" s="32">
        <f>Taulukko5[[#This Row],[Tasaus 2024, €/asukas]]*Taulukko5[[#This Row],[Asukasluku 31.12.2022]]</f>
        <v>-3672054.6831391365</v>
      </c>
      <c r="R246" s="32">
        <f>Taulukko5[[#This Row],[Tasaus 2025, €/asukas]]*Taulukko5[[#This Row],[Asukasluku 31.12.2022]]</f>
        <v>-2833313.3121603196</v>
      </c>
      <c r="S246" s="32">
        <f>Taulukko5[[#This Row],[Tasaus 2026, €/asukas]]*Taulukko5[[#This Row],[Asukasluku 31.12.2022]]</f>
        <v>-1966574.0588381896</v>
      </c>
      <c r="T246" s="32">
        <f>Taulukko5[[#This Row],[Tasaus 2027, €/asukas]]*Taulukko5[[#This Row],[Asukasluku 31.12.2022]]</f>
        <v>-1076110.6068639399</v>
      </c>
      <c r="U246" s="64">
        <f t="shared" si="96"/>
        <v>4.1539029044853493</v>
      </c>
      <c r="V246" s="32">
        <f t="shared" si="97"/>
        <v>15.84146445070958</v>
      </c>
      <c r="W246" s="32">
        <f t="shared" si="98"/>
        <v>28.681373379858833</v>
      </c>
      <c r="X246" s="32">
        <f t="shared" si="99"/>
        <v>41.949889114318822</v>
      </c>
      <c r="Y246" s="99">
        <f t="shared" si="100"/>
        <v>55.581587780550464</v>
      </c>
      <c r="Z246" s="110">
        <v>21</v>
      </c>
      <c r="AA246" s="34">
        <f t="shared" si="83"/>
        <v>8.36</v>
      </c>
      <c r="AB246" s="33">
        <f t="shared" si="84"/>
        <v>-12.64</v>
      </c>
      <c r="AC246" s="32">
        <v>183.97709671694966</v>
      </c>
      <c r="AD246" s="15">
        <f t="shared" si="85"/>
        <v>-2.2578369691723988E-2</v>
      </c>
      <c r="AE246" s="15">
        <f t="shared" si="86"/>
        <v>-8.6105633436980522E-2</v>
      </c>
      <c r="AF246" s="15">
        <f t="shared" si="87"/>
        <v>-0.15589643434794154</v>
      </c>
      <c r="AG246" s="15">
        <f t="shared" si="88"/>
        <v>-0.22801691005516347</v>
      </c>
      <c r="AH246" s="111">
        <f t="shared" si="89"/>
        <v>-0.30211145176436399</v>
      </c>
    </row>
    <row r="247" spans="1:34" ht="15.75" x14ac:dyDescent="0.25">
      <c r="A247" s="25">
        <v>746</v>
      </c>
      <c r="B247" s="26" t="s">
        <v>237</v>
      </c>
      <c r="C247" s="25">
        <v>17</v>
      </c>
      <c r="D247" s="25">
        <v>25</v>
      </c>
      <c r="E247" s="31">
        <f>'Tasapainon muutos, pl. tasaus'!D237</f>
        <v>4735</v>
      </c>
      <c r="F247" s="64">
        <v>570.92614303683467</v>
      </c>
      <c r="G247" s="32">
        <v>711.1950544994171</v>
      </c>
      <c r="H247" s="61">
        <f t="shared" si="101"/>
        <v>140.26891146258242</v>
      </c>
      <c r="I247" s="64">
        <f t="shared" si="90"/>
        <v>-136.11500855809709</v>
      </c>
      <c r="J247" s="32">
        <f t="shared" si="91"/>
        <v>-124.42744701187284</v>
      </c>
      <c r="K247" s="32">
        <f t="shared" si="92"/>
        <v>-111.5875380827236</v>
      </c>
      <c r="L247" s="32">
        <f t="shared" si="93"/>
        <v>-98.319022348263601</v>
      </c>
      <c r="M247" s="32">
        <f t="shared" si="94"/>
        <v>-84.687323682031959</v>
      </c>
      <c r="N247" s="61">
        <f t="shared" si="95"/>
        <v>626.5077308173851</v>
      </c>
      <c r="O247" s="87">
        <f t="shared" si="82"/>
        <v>55.581587780550421</v>
      </c>
      <c r="P247" s="32">
        <f>Taulukko5[[#This Row],[Tasaus 2023, €/asukas]]*Taulukko5[[#This Row],[Asukasluku 31.12.2022]]</f>
        <v>-644504.56552258972</v>
      </c>
      <c r="Q247" s="32">
        <f>Taulukko5[[#This Row],[Tasaus 2024, €/asukas]]*Taulukko5[[#This Row],[Asukasluku 31.12.2022]]</f>
        <v>-589163.96160121786</v>
      </c>
      <c r="R247" s="32">
        <f>Taulukko5[[#This Row],[Tasaus 2025, €/asukas]]*Taulukko5[[#This Row],[Asukasluku 31.12.2022]]</f>
        <v>-528366.99282169621</v>
      </c>
      <c r="S247" s="32">
        <f>Taulukko5[[#This Row],[Tasaus 2026, €/asukas]]*Taulukko5[[#This Row],[Asukasluku 31.12.2022]]</f>
        <v>-465540.57081902813</v>
      </c>
      <c r="T247" s="32">
        <f>Taulukko5[[#This Row],[Tasaus 2027, €/asukas]]*Taulukko5[[#This Row],[Asukasluku 31.12.2022]]</f>
        <v>-400994.47763442132</v>
      </c>
      <c r="U247" s="64">
        <f t="shared" si="96"/>
        <v>4.1539029044853351</v>
      </c>
      <c r="V247" s="32">
        <f t="shared" si="97"/>
        <v>15.84146445070958</v>
      </c>
      <c r="W247" s="32">
        <f t="shared" si="98"/>
        <v>28.681373379858826</v>
      </c>
      <c r="X247" s="32">
        <f t="shared" si="99"/>
        <v>41.949889114318822</v>
      </c>
      <c r="Y247" s="99">
        <f t="shared" si="100"/>
        <v>55.581587780550464</v>
      </c>
      <c r="Z247" s="110">
        <v>21.75</v>
      </c>
      <c r="AA247" s="34">
        <f t="shared" si="83"/>
        <v>9.11</v>
      </c>
      <c r="AB247" s="33">
        <f t="shared" si="84"/>
        <v>-12.64</v>
      </c>
      <c r="AC247" s="32">
        <v>136.87265958405899</v>
      </c>
      <c r="AD247" s="15">
        <f t="shared" si="85"/>
        <v>-3.0348668003592469E-2</v>
      </c>
      <c r="AE247" s="15">
        <f t="shared" si="86"/>
        <v>-0.11573870558846489</v>
      </c>
      <c r="AF247" s="15">
        <f t="shared" si="87"/>
        <v>-0.20954786344488646</v>
      </c>
      <c r="AG247" s="15">
        <f t="shared" si="88"/>
        <v>-0.30648844876544329</v>
      </c>
      <c r="AH247" s="111">
        <f t="shared" si="89"/>
        <v>-0.40608247073927556</v>
      </c>
    </row>
    <row r="248" spans="1:34" ht="15.75" x14ac:dyDescent="0.25">
      <c r="A248" s="25">
        <v>747</v>
      </c>
      <c r="B248" s="26" t="s">
        <v>238</v>
      </c>
      <c r="C248" s="25">
        <v>4</v>
      </c>
      <c r="D248" s="25">
        <v>26</v>
      </c>
      <c r="E248" s="31">
        <f>'Tasapainon muutos, pl. tasaus'!D238</f>
        <v>1308</v>
      </c>
      <c r="F248" s="64">
        <v>145.91550851551054</v>
      </c>
      <c r="G248" s="32">
        <v>-83.551141835657305</v>
      </c>
      <c r="H248" s="61">
        <f t="shared" si="101"/>
        <v>-229.46665035116786</v>
      </c>
      <c r="I248" s="64">
        <f t="shared" si="90"/>
        <v>233.62055325565319</v>
      </c>
      <c r="J248" s="32">
        <f t="shared" si="91"/>
        <v>215.30811480187742</v>
      </c>
      <c r="K248" s="32">
        <f t="shared" si="92"/>
        <v>198.14802373102668</v>
      </c>
      <c r="L248" s="32">
        <f t="shared" si="93"/>
        <v>181.41653946548669</v>
      </c>
      <c r="M248" s="32">
        <f t="shared" si="94"/>
        <v>165.04823813171834</v>
      </c>
      <c r="N248" s="61">
        <f t="shared" si="95"/>
        <v>81.497096296061031</v>
      </c>
      <c r="O248" s="87">
        <f t="shared" si="82"/>
        <v>-64.418412219449507</v>
      </c>
      <c r="P248" s="32">
        <f>Taulukko5[[#This Row],[Tasaus 2023, €/asukas]]*Taulukko5[[#This Row],[Asukasluku 31.12.2022]]</f>
        <v>305575.68365839438</v>
      </c>
      <c r="Q248" s="32">
        <f>Taulukko5[[#This Row],[Tasaus 2024, €/asukas]]*Taulukko5[[#This Row],[Asukasluku 31.12.2022]]</f>
        <v>281623.01416085567</v>
      </c>
      <c r="R248" s="32">
        <f>Taulukko5[[#This Row],[Tasaus 2025, €/asukas]]*Taulukko5[[#This Row],[Asukasluku 31.12.2022]]</f>
        <v>259177.61504018289</v>
      </c>
      <c r="S248" s="32">
        <f>Taulukko5[[#This Row],[Tasaus 2026, €/asukas]]*Taulukko5[[#This Row],[Asukasluku 31.12.2022]]</f>
        <v>237292.8336208566</v>
      </c>
      <c r="T248" s="32">
        <f>Taulukko5[[#This Row],[Tasaus 2027, €/asukas]]*Taulukko5[[#This Row],[Asukasluku 31.12.2022]]</f>
        <v>215883.09547628759</v>
      </c>
      <c r="U248" s="64">
        <f t="shared" si="96"/>
        <v>4.1539029044853351</v>
      </c>
      <c r="V248" s="32">
        <f t="shared" si="97"/>
        <v>-14.158535549290434</v>
      </c>
      <c r="W248" s="32">
        <f t="shared" si="98"/>
        <v>-31.318626620141174</v>
      </c>
      <c r="X248" s="32">
        <f t="shared" si="99"/>
        <v>-48.050110885681164</v>
      </c>
      <c r="Y248" s="99">
        <f t="shared" si="100"/>
        <v>-64.418412219449522</v>
      </c>
      <c r="Z248" s="110">
        <v>22</v>
      </c>
      <c r="AA248" s="34">
        <f t="shared" si="83"/>
        <v>9.36</v>
      </c>
      <c r="AB248" s="33">
        <f t="shared" si="84"/>
        <v>-12.64</v>
      </c>
      <c r="AC248" s="32">
        <v>131.28178647989861</v>
      </c>
      <c r="AD248" s="15">
        <f t="shared" si="85"/>
        <v>-3.1641121101908261E-2</v>
      </c>
      <c r="AE248" s="15">
        <f t="shared" si="86"/>
        <v>0.10784843753979793</v>
      </c>
      <c r="AF248" s="15">
        <f t="shared" si="87"/>
        <v>0.23856033239566379</v>
      </c>
      <c r="AG248" s="15">
        <f t="shared" si="88"/>
        <v>0.3660074422664748</v>
      </c>
      <c r="AH248" s="111">
        <f t="shared" si="89"/>
        <v>0.4906881140691442</v>
      </c>
    </row>
    <row r="249" spans="1:34" ht="15.75" x14ac:dyDescent="0.25">
      <c r="A249" s="25">
        <v>748</v>
      </c>
      <c r="B249" s="26" t="s">
        <v>239</v>
      </c>
      <c r="C249" s="25">
        <v>17</v>
      </c>
      <c r="D249" s="25">
        <v>24</v>
      </c>
      <c r="E249" s="31">
        <f>'Tasapainon muutos, pl. tasaus'!D239</f>
        <v>4897</v>
      </c>
      <c r="F249" s="64">
        <v>375.22987448497435</v>
      </c>
      <c r="G249" s="32">
        <v>581.87246935455551</v>
      </c>
      <c r="H249" s="61">
        <f t="shared" si="101"/>
        <v>206.64259486958116</v>
      </c>
      <c r="I249" s="64">
        <f t="shared" si="90"/>
        <v>-202.48869196509582</v>
      </c>
      <c r="J249" s="32">
        <f t="shared" si="91"/>
        <v>-190.80113041887159</v>
      </c>
      <c r="K249" s="32">
        <f t="shared" si="92"/>
        <v>-177.96122148972233</v>
      </c>
      <c r="L249" s="32">
        <f t="shared" si="93"/>
        <v>-164.69270575526232</v>
      </c>
      <c r="M249" s="32">
        <f t="shared" si="94"/>
        <v>-151.06100708903068</v>
      </c>
      <c r="N249" s="61">
        <f t="shared" si="95"/>
        <v>430.81146226552482</v>
      </c>
      <c r="O249" s="87">
        <f t="shared" si="82"/>
        <v>55.581587780550478</v>
      </c>
      <c r="P249" s="32">
        <f>Taulukko5[[#This Row],[Tasaus 2023, €/asukas]]*Taulukko5[[#This Row],[Asukasluku 31.12.2022]]</f>
        <v>-991587.12455307425</v>
      </c>
      <c r="Q249" s="32">
        <f>Taulukko5[[#This Row],[Tasaus 2024, €/asukas]]*Taulukko5[[#This Row],[Asukasluku 31.12.2022]]</f>
        <v>-934353.13566121424</v>
      </c>
      <c r="R249" s="32">
        <f>Taulukko5[[#This Row],[Tasaus 2025, €/asukas]]*Taulukko5[[#This Row],[Asukasluku 31.12.2022]]</f>
        <v>-871476.10163517029</v>
      </c>
      <c r="S249" s="32">
        <f>Taulukko5[[#This Row],[Tasaus 2026, €/asukas]]*Taulukko5[[#This Row],[Asukasluku 31.12.2022]]</f>
        <v>-806500.18008351955</v>
      </c>
      <c r="T249" s="32">
        <f>Taulukko5[[#This Row],[Tasaus 2027, €/asukas]]*Taulukko5[[#This Row],[Asukasluku 31.12.2022]]</f>
        <v>-739745.75171498326</v>
      </c>
      <c r="U249" s="64">
        <f t="shared" si="96"/>
        <v>4.1539029044853351</v>
      </c>
      <c r="V249" s="32">
        <f t="shared" si="97"/>
        <v>15.841464450709566</v>
      </c>
      <c r="W249" s="32">
        <f t="shared" si="98"/>
        <v>28.681373379858826</v>
      </c>
      <c r="X249" s="32">
        <f t="shared" si="99"/>
        <v>41.949889114318836</v>
      </c>
      <c r="Y249" s="99">
        <f t="shared" si="100"/>
        <v>55.581587780550478</v>
      </c>
      <c r="Z249" s="110">
        <v>22</v>
      </c>
      <c r="AA249" s="34">
        <f t="shared" si="83"/>
        <v>9.36</v>
      </c>
      <c r="AB249" s="33">
        <f t="shared" si="84"/>
        <v>-12.64</v>
      </c>
      <c r="AC249" s="32">
        <v>150.31953141319678</v>
      </c>
      <c r="AD249" s="15">
        <f t="shared" si="85"/>
        <v>-2.7633820205753098E-2</v>
      </c>
      <c r="AE249" s="15">
        <f t="shared" si="86"/>
        <v>-0.10538527030905059</v>
      </c>
      <c r="AF249" s="15">
        <f t="shared" si="87"/>
        <v>-0.19080270614348685</v>
      </c>
      <c r="AG249" s="15">
        <f t="shared" si="88"/>
        <v>-0.27907144680359208</v>
      </c>
      <c r="AH249" s="111">
        <f t="shared" si="89"/>
        <v>-0.36975626026779168</v>
      </c>
    </row>
    <row r="250" spans="1:34" ht="15.75" x14ac:dyDescent="0.25">
      <c r="A250" s="25">
        <v>749</v>
      </c>
      <c r="B250" s="26" t="s">
        <v>240</v>
      </c>
      <c r="C250" s="25">
        <v>11</v>
      </c>
      <c r="D250" s="25">
        <v>22</v>
      </c>
      <c r="E250" s="31">
        <f>'Tasapainon muutos, pl. tasaus'!D240</f>
        <v>21232</v>
      </c>
      <c r="F250" s="64">
        <v>-126.62856695815337</v>
      </c>
      <c r="G250" s="32">
        <v>-14.71982816649396</v>
      </c>
      <c r="H250" s="61">
        <f t="shared" si="101"/>
        <v>111.90873879165942</v>
      </c>
      <c r="I250" s="64">
        <f t="shared" si="90"/>
        <v>-107.75483588717407</v>
      </c>
      <c r="J250" s="32">
        <f t="shared" si="91"/>
        <v>-96.067274340949837</v>
      </c>
      <c r="K250" s="32">
        <f t="shared" si="92"/>
        <v>-83.227365411800591</v>
      </c>
      <c r="L250" s="32">
        <f t="shared" si="93"/>
        <v>-69.958849677340595</v>
      </c>
      <c r="M250" s="32">
        <f t="shared" si="94"/>
        <v>-56.327151011108953</v>
      </c>
      <c r="N250" s="61">
        <f t="shared" si="95"/>
        <v>-71.046979177602907</v>
      </c>
      <c r="O250" s="87">
        <f t="shared" si="82"/>
        <v>55.581587780550464</v>
      </c>
      <c r="P250" s="32">
        <f>Taulukko5[[#This Row],[Tasaus 2023, €/asukas]]*Taulukko5[[#This Row],[Asukasluku 31.12.2022]]</f>
        <v>-2287850.67555648</v>
      </c>
      <c r="Q250" s="32">
        <f>Taulukko5[[#This Row],[Tasaus 2024, €/asukas]]*Taulukko5[[#This Row],[Asukasluku 31.12.2022]]</f>
        <v>-2039700.3688070469</v>
      </c>
      <c r="R250" s="32">
        <f>Taulukko5[[#This Row],[Tasaus 2025, €/asukas]]*Taulukko5[[#This Row],[Asukasluku 31.12.2022]]</f>
        <v>-1767083.4224233502</v>
      </c>
      <c r="S250" s="32">
        <f>Taulukko5[[#This Row],[Tasaus 2026, €/asukas]]*Taulukko5[[#This Row],[Asukasluku 31.12.2022]]</f>
        <v>-1485366.2963492954</v>
      </c>
      <c r="T250" s="32">
        <f>Taulukko5[[#This Row],[Tasaus 2027, €/asukas]]*Taulukko5[[#This Row],[Asukasluku 31.12.2022]]</f>
        <v>-1195938.0702678652</v>
      </c>
      <c r="U250" s="64">
        <f t="shared" si="96"/>
        <v>4.1539029044853493</v>
      </c>
      <c r="V250" s="32">
        <f t="shared" si="97"/>
        <v>15.84146445070958</v>
      </c>
      <c r="W250" s="32">
        <f t="shared" si="98"/>
        <v>28.681373379858826</v>
      </c>
      <c r="X250" s="32">
        <f t="shared" si="99"/>
        <v>41.949889114318822</v>
      </c>
      <c r="Y250" s="99">
        <f t="shared" si="100"/>
        <v>55.581587780550464</v>
      </c>
      <c r="Z250" s="110">
        <v>22.000000000000004</v>
      </c>
      <c r="AA250" s="34">
        <f t="shared" si="83"/>
        <v>9.360000000000003</v>
      </c>
      <c r="AB250" s="33">
        <f t="shared" si="84"/>
        <v>-12.64</v>
      </c>
      <c r="AC250" s="32">
        <v>190.86616971381099</v>
      </c>
      <c r="AD250" s="15">
        <f t="shared" si="85"/>
        <v>-2.1763431993809087E-2</v>
      </c>
      <c r="AE250" s="15">
        <f t="shared" si="86"/>
        <v>-8.2997759500610432E-2</v>
      </c>
      <c r="AF250" s="15">
        <f t="shared" si="87"/>
        <v>-0.1502695497209606</v>
      </c>
      <c r="AG250" s="15">
        <f t="shared" si="88"/>
        <v>-0.21978692807226877</v>
      </c>
      <c r="AH250" s="111">
        <f t="shared" si="89"/>
        <v>-0.29120712100992407</v>
      </c>
    </row>
    <row r="251" spans="1:34" ht="15.75" x14ac:dyDescent="0.25">
      <c r="A251" s="25">
        <v>751</v>
      </c>
      <c r="B251" s="26" t="s">
        <v>241</v>
      </c>
      <c r="C251" s="25">
        <v>19</v>
      </c>
      <c r="D251" s="25">
        <v>25</v>
      </c>
      <c r="E251" s="31">
        <f>'Tasapainon muutos, pl. tasaus'!D241</f>
        <v>2877</v>
      </c>
      <c r="F251" s="64">
        <v>588.54013790207568</v>
      </c>
      <c r="G251" s="32">
        <v>624.39572067365248</v>
      </c>
      <c r="H251" s="61">
        <f t="shared" si="101"/>
        <v>35.855582771576792</v>
      </c>
      <c r="I251" s="64">
        <f t="shared" si="90"/>
        <v>-31.701679867091443</v>
      </c>
      <c r="J251" s="32">
        <f t="shared" si="91"/>
        <v>-20.014118320867212</v>
      </c>
      <c r="K251" s="32">
        <f t="shared" si="92"/>
        <v>-7.1742093917179615</v>
      </c>
      <c r="L251" s="32">
        <f t="shared" si="93"/>
        <v>-3.0501108856811734</v>
      </c>
      <c r="M251" s="32">
        <f t="shared" si="94"/>
        <v>-4.4184122194495323</v>
      </c>
      <c r="N251" s="61">
        <f t="shared" si="95"/>
        <v>619.9773084542029</v>
      </c>
      <c r="O251" s="87">
        <f t="shared" si="82"/>
        <v>31.437170552127213</v>
      </c>
      <c r="P251" s="32">
        <f>Taulukko5[[#This Row],[Tasaus 2023, €/asukas]]*Taulukko5[[#This Row],[Asukasluku 31.12.2022]]</f>
        <v>-91205.732977622087</v>
      </c>
      <c r="Q251" s="32">
        <f>Taulukko5[[#This Row],[Tasaus 2024, €/asukas]]*Taulukko5[[#This Row],[Asukasluku 31.12.2022]]</f>
        <v>-57580.618409134971</v>
      </c>
      <c r="R251" s="32">
        <f>Taulukko5[[#This Row],[Tasaus 2025, €/asukas]]*Taulukko5[[#This Row],[Asukasluku 31.12.2022]]</f>
        <v>-20640.200419972574</v>
      </c>
      <c r="S251" s="32">
        <f>Taulukko5[[#This Row],[Tasaus 2026, €/asukas]]*Taulukko5[[#This Row],[Asukasluku 31.12.2022]]</f>
        <v>-8775.1690181047361</v>
      </c>
      <c r="T251" s="32">
        <f>Taulukko5[[#This Row],[Tasaus 2027, €/asukas]]*Taulukko5[[#This Row],[Asukasluku 31.12.2022]]</f>
        <v>-12711.771955356304</v>
      </c>
      <c r="U251" s="64">
        <f t="shared" si="96"/>
        <v>4.1539029044853493</v>
      </c>
      <c r="V251" s="32">
        <f t="shared" si="97"/>
        <v>15.84146445070958</v>
      </c>
      <c r="W251" s="32">
        <f t="shared" si="98"/>
        <v>28.68137337985883</v>
      </c>
      <c r="X251" s="32">
        <f t="shared" si="99"/>
        <v>32.805471885895621</v>
      </c>
      <c r="Y251" s="99">
        <f t="shared" si="100"/>
        <v>31.43717055212726</v>
      </c>
      <c r="Z251" s="110">
        <v>22.000000000000004</v>
      </c>
      <c r="AA251" s="34">
        <f t="shared" si="83"/>
        <v>9.360000000000003</v>
      </c>
      <c r="AB251" s="33">
        <f t="shared" si="84"/>
        <v>-12.64</v>
      </c>
      <c r="AC251" s="32">
        <v>178.67108790391339</v>
      </c>
      <c r="AD251" s="15">
        <f t="shared" si="85"/>
        <v>-2.3248881244397279E-2</v>
      </c>
      <c r="AE251" s="15">
        <f t="shared" si="86"/>
        <v>-8.8662718946609209E-2</v>
      </c>
      <c r="AF251" s="15">
        <f t="shared" si="87"/>
        <v>-0.16052610255154007</v>
      </c>
      <c r="AG251" s="15">
        <f t="shared" si="88"/>
        <v>-0.18360817226085235</v>
      </c>
      <c r="AH251" s="111">
        <f t="shared" si="89"/>
        <v>-0.17594995878143246</v>
      </c>
    </row>
    <row r="252" spans="1:34" ht="15.75" x14ac:dyDescent="0.25">
      <c r="A252" s="25">
        <v>753</v>
      </c>
      <c r="B252" s="26" t="s">
        <v>242</v>
      </c>
      <c r="C252" s="25">
        <v>34</v>
      </c>
      <c r="D252" s="25">
        <v>22</v>
      </c>
      <c r="E252" s="31">
        <f>'Tasapainon muutos, pl. tasaus'!D242</f>
        <v>22320</v>
      </c>
      <c r="F252" s="64">
        <v>529.59535965251951</v>
      </c>
      <c r="G252" s="32">
        <v>348.41718580437072</v>
      </c>
      <c r="H252" s="61">
        <f t="shared" si="101"/>
        <v>-181.17817384814879</v>
      </c>
      <c r="I252" s="64">
        <f t="shared" si="90"/>
        <v>185.33207675263412</v>
      </c>
      <c r="J252" s="32">
        <f t="shared" si="91"/>
        <v>167.01963829885835</v>
      </c>
      <c r="K252" s="32">
        <f t="shared" si="92"/>
        <v>149.85954722800761</v>
      </c>
      <c r="L252" s="32">
        <f t="shared" si="93"/>
        <v>133.12806296246762</v>
      </c>
      <c r="M252" s="32">
        <f t="shared" si="94"/>
        <v>116.75976162869925</v>
      </c>
      <c r="N252" s="61">
        <f t="shared" si="95"/>
        <v>465.17694743306998</v>
      </c>
      <c r="O252" s="87">
        <f t="shared" si="82"/>
        <v>-64.418412219449522</v>
      </c>
      <c r="P252" s="32">
        <f>Taulukko5[[#This Row],[Tasaus 2023, €/asukas]]*Taulukko5[[#This Row],[Asukasluku 31.12.2022]]</f>
        <v>4136611.9531187937</v>
      </c>
      <c r="Q252" s="32">
        <f>Taulukko5[[#This Row],[Tasaus 2024, €/asukas]]*Taulukko5[[#This Row],[Asukasluku 31.12.2022]]</f>
        <v>3727878.3268305184</v>
      </c>
      <c r="R252" s="32">
        <f>Taulukko5[[#This Row],[Tasaus 2025, €/asukas]]*Taulukko5[[#This Row],[Asukasluku 31.12.2022]]</f>
        <v>3344865.0941291298</v>
      </c>
      <c r="S252" s="32">
        <f>Taulukko5[[#This Row],[Tasaus 2026, €/asukas]]*Taulukko5[[#This Row],[Asukasluku 31.12.2022]]</f>
        <v>2971418.3653222774</v>
      </c>
      <c r="T252" s="32">
        <f>Taulukko5[[#This Row],[Tasaus 2027, €/asukas]]*Taulukko5[[#This Row],[Asukasluku 31.12.2022]]</f>
        <v>2606077.8795525674</v>
      </c>
      <c r="U252" s="64">
        <f t="shared" si="96"/>
        <v>4.1539029044853351</v>
      </c>
      <c r="V252" s="32">
        <f t="shared" si="97"/>
        <v>-14.158535549290434</v>
      </c>
      <c r="W252" s="32">
        <f t="shared" si="98"/>
        <v>-31.318626620141174</v>
      </c>
      <c r="X252" s="32">
        <f t="shared" si="99"/>
        <v>-48.050110885681164</v>
      </c>
      <c r="Y252" s="99">
        <f t="shared" si="100"/>
        <v>-64.418412219449536</v>
      </c>
      <c r="Z252" s="110">
        <v>19.25</v>
      </c>
      <c r="AA252" s="34">
        <f t="shared" si="83"/>
        <v>6.6099999999999994</v>
      </c>
      <c r="AB252" s="33">
        <f t="shared" si="84"/>
        <v>-12.64</v>
      </c>
      <c r="AC252" s="32">
        <v>241.37021794822445</v>
      </c>
      <c r="AD252" s="15">
        <f t="shared" si="85"/>
        <v>-1.7209674581212732E-2</v>
      </c>
      <c r="AE252" s="15">
        <f t="shared" si="86"/>
        <v>5.8658999729318456E-2</v>
      </c>
      <c r="AF252" s="15">
        <f t="shared" si="87"/>
        <v>0.12975348361685299</v>
      </c>
      <c r="AG252" s="15">
        <f t="shared" si="88"/>
        <v>0.19907224385068187</v>
      </c>
      <c r="AH252" s="111">
        <f t="shared" si="89"/>
        <v>0.2668863324027313</v>
      </c>
    </row>
    <row r="253" spans="1:34" ht="15.75" x14ac:dyDescent="0.25">
      <c r="A253" s="25">
        <v>755</v>
      </c>
      <c r="B253" s="26" t="s">
        <v>243</v>
      </c>
      <c r="C253" s="25">
        <v>33</v>
      </c>
      <c r="D253" s="25">
        <v>24</v>
      </c>
      <c r="E253" s="31">
        <f>'Tasapainon muutos, pl. tasaus'!D243</f>
        <v>6217</v>
      </c>
      <c r="F253" s="64">
        <v>227.07691134586008</v>
      </c>
      <c r="G253" s="32">
        <v>-0.85283080410126588</v>
      </c>
      <c r="H253" s="61">
        <f t="shared" si="101"/>
        <v>-227.92974214996136</v>
      </c>
      <c r="I253" s="64">
        <f t="shared" si="90"/>
        <v>232.08364505444672</v>
      </c>
      <c r="J253" s="32">
        <f t="shared" si="91"/>
        <v>213.77120660067092</v>
      </c>
      <c r="K253" s="32">
        <f t="shared" si="92"/>
        <v>196.61111552982018</v>
      </c>
      <c r="L253" s="32">
        <f t="shared" si="93"/>
        <v>179.87963126428019</v>
      </c>
      <c r="M253" s="32">
        <f t="shared" si="94"/>
        <v>163.51132993051183</v>
      </c>
      <c r="N253" s="61">
        <f t="shared" si="95"/>
        <v>162.65849912641056</v>
      </c>
      <c r="O253" s="87">
        <f t="shared" si="82"/>
        <v>-64.418412219449522</v>
      </c>
      <c r="P253" s="32">
        <f>Taulukko5[[#This Row],[Tasaus 2023, €/asukas]]*Taulukko5[[#This Row],[Asukasluku 31.12.2022]]</f>
        <v>1442864.0213034952</v>
      </c>
      <c r="Q253" s="32">
        <f>Taulukko5[[#This Row],[Tasaus 2024, €/asukas]]*Taulukko5[[#This Row],[Asukasluku 31.12.2022]]</f>
        <v>1329015.5914363712</v>
      </c>
      <c r="R253" s="32">
        <f>Taulukko5[[#This Row],[Tasaus 2025, €/asukas]]*Taulukko5[[#This Row],[Asukasluku 31.12.2022]]</f>
        <v>1222331.3052488922</v>
      </c>
      <c r="S253" s="32">
        <f>Taulukko5[[#This Row],[Tasaus 2026, €/asukas]]*Taulukko5[[#This Row],[Asukasluku 31.12.2022]]</f>
        <v>1118311.6675700299</v>
      </c>
      <c r="T253" s="32">
        <f>Taulukko5[[#This Row],[Tasaus 2027, €/asukas]]*Taulukko5[[#This Row],[Asukasluku 31.12.2022]]</f>
        <v>1016549.9381779921</v>
      </c>
      <c r="U253" s="64">
        <f t="shared" si="96"/>
        <v>4.1539029044853635</v>
      </c>
      <c r="V253" s="32">
        <f t="shared" si="97"/>
        <v>-14.158535549290434</v>
      </c>
      <c r="W253" s="32">
        <f t="shared" si="98"/>
        <v>-31.318626620141174</v>
      </c>
      <c r="X253" s="32">
        <f t="shared" si="99"/>
        <v>-48.050110885681164</v>
      </c>
      <c r="Y253" s="99">
        <f t="shared" si="100"/>
        <v>-64.418412219449522</v>
      </c>
      <c r="Z253" s="110">
        <v>21.25</v>
      </c>
      <c r="AA253" s="34">
        <f t="shared" si="83"/>
        <v>8.61</v>
      </c>
      <c r="AB253" s="33">
        <f t="shared" si="84"/>
        <v>-12.64</v>
      </c>
      <c r="AC253" s="32">
        <v>234.9985631460041</v>
      </c>
      <c r="AD253" s="15">
        <f t="shared" si="85"/>
        <v>-1.7676290649932837E-2</v>
      </c>
      <c r="AE253" s="15">
        <f t="shared" si="86"/>
        <v>6.0249455825369308E-2</v>
      </c>
      <c r="AF253" s="15">
        <f t="shared" si="87"/>
        <v>0.1332715664337189</v>
      </c>
      <c r="AG253" s="15">
        <f t="shared" si="88"/>
        <v>0.20446980714442808</v>
      </c>
      <c r="AH253" s="111">
        <f t="shared" si="89"/>
        <v>0.27412257912158594</v>
      </c>
    </row>
    <row r="254" spans="1:34" ht="15.75" x14ac:dyDescent="0.25">
      <c r="A254" s="25">
        <v>758</v>
      </c>
      <c r="B254" s="26" t="s">
        <v>244</v>
      </c>
      <c r="C254" s="25">
        <v>19</v>
      </c>
      <c r="D254" s="25">
        <v>24</v>
      </c>
      <c r="E254" s="31">
        <f>'Tasapainon muutos, pl. tasaus'!D244</f>
        <v>8134</v>
      </c>
      <c r="F254" s="64">
        <v>795.70477388831705</v>
      </c>
      <c r="G254" s="32">
        <v>918.47677146453748</v>
      </c>
      <c r="H254" s="61">
        <f t="shared" si="101"/>
        <v>122.77199757622043</v>
      </c>
      <c r="I254" s="64">
        <f t="shared" si="90"/>
        <v>-118.61809467173508</v>
      </c>
      <c r="J254" s="32">
        <f t="shared" si="91"/>
        <v>-106.93053312551085</v>
      </c>
      <c r="K254" s="32">
        <f t="shared" si="92"/>
        <v>-94.090624196361603</v>
      </c>
      <c r="L254" s="32">
        <f t="shared" si="93"/>
        <v>-80.822108461901607</v>
      </c>
      <c r="M254" s="32">
        <f t="shared" si="94"/>
        <v>-67.190409795669964</v>
      </c>
      <c r="N254" s="61">
        <f t="shared" si="95"/>
        <v>851.28636166886747</v>
      </c>
      <c r="O254" s="87">
        <f t="shared" si="82"/>
        <v>55.581587780550421</v>
      </c>
      <c r="P254" s="32">
        <f>Taulukko5[[#This Row],[Tasaus 2023, €/asukas]]*Taulukko5[[#This Row],[Asukasluku 31.12.2022]]</f>
        <v>-964839.58205989318</v>
      </c>
      <c r="Q254" s="32">
        <f>Taulukko5[[#This Row],[Tasaus 2024, €/asukas]]*Taulukko5[[#This Row],[Asukasluku 31.12.2022]]</f>
        <v>-869772.95644290524</v>
      </c>
      <c r="R254" s="32">
        <f>Taulukko5[[#This Row],[Tasaus 2025, €/asukas]]*Taulukko5[[#This Row],[Asukasluku 31.12.2022]]</f>
        <v>-765333.13721320522</v>
      </c>
      <c r="S254" s="32">
        <f>Taulukko5[[#This Row],[Tasaus 2026, €/asukas]]*Taulukko5[[#This Row],[Asukasluku 31.12.2022]]</f>
        <v>-657407.03022910771</v>
      </c>
      <c r="T254" s="32">
        <f>Taulukko5[[#This Row],[Tasaus 2027, €/asukas]]*Taulukko5[[#This Row],[Asukasluku 31.12.2022]]</f>
        <v>-546526.79327797948</v>
      </c>
      <c r="U254" s="64">
        <f t="shared" si="96"/>
        <v>4.1539029044853493</v>
      </c>
      <c r="V254" s="32">
        <f t="shared" si="97"/>
        <v>15.84146445070958</v>
      </c>
      <c r="W254" s="32">
        <f t="shared" si="98"/>
        <v>28.681373379858826</v>
      </c>
      <c r="X254" s="32">
        <f t="shared" si="99"/>
        <v>41.949889114318822</v>
      </c>
      <c r="Y254" s="99">
        <f t="shared" si="100"/>
        <v>55.581587780550464</v>
      </c>
      <c r="Z254" s="110">
        <v>21</v>
      </c>
      <c r="AA254" s="34">
        <f t="shared" si="83"/>
        <v>8.36</v>
      </c>
      <c r="AB254" s="33">
        <f t="shared" si="84"/>
        <v>-12.64</v>
      </c>
      <c r="AC254" s="32">
        <v>185.16425911154411</v>
      </c>
      <c r="AD254" s="15">
        <f t="shared" si="85"/>
        <v>-2.2433610700124434E-2</v>
      </c>
      <c r="AE254" s="15">
        <f t="shared" si="86"/>
        <v>-8.555357565612369E-2</v>
      </c>
      <c r="AF254" s="15">
        <f t="shared" si="87"/>
        <v>-0.15489691972672212</v>
      </c>
      <c r="AG254" s="15">
        <f t="shared" si="88"/>
        <v>-0.2265550021132747</v>
      </c>
      <c r="AH254" s="111">
        <f t="shared" si="89"/>
        <v>-0.30017449397222912</v>
      </c>
    </row>
    <row r="255" spans="1:34" ht="15.75" x14ac:dyDescent="0.25">
      <c r="A255" s="25">
        <v>759</v>
      </c>
      <c r="B255" s="26" t="s">
        <v>245</v>
      </c>
      <c r="C255" s="25">
        <v>14</v>
      </c>
      <c r="D255" s="25">
        <v>25</v>
      </c>
      <c r="E255" s="31">
        <f>'Tasapainon muutos, pl. tasaus'!D245</f>
        <v>1942</v>
      </c>
      <c r="F255" s="64">
        <v>259.92904778505772</v>
      </c>
      <c r="G255" s="32">
        <v>344.9283947344029</v>
      </c>
      <c r="H255" s="61">
        <f t="shared" si="101"/>
        <v>84.999346949345181</v>
      </c>
      <c r="I255" s="64">
        <f t="shared" si="90"/>
        <v>-80.845444044859832</v>
      </c>
      <c r="J255" s="32">
        <f t="shared" si="91"/>
        <v>-69.157882498635601</v>
      </c>
      <c r="K255" s="32">
        <f t="shared" si="92"/>
        <v>-56.317973569486348</v>
      </c>
      <c r="L255" s="32">
        <f t="shared" si="93"/>
        <v>-43.049457835026352</v>
      </c>
      <c r="M255" s="32">
        <f t="shared" si="94"/>
        <v>-29.417759168794714</v>
      </c>
      <c r="N255" s="61">
        <f t="shared" si="95"/>
        <v>315.5106355656082</v>
      </c>
      <c r="O255" s="87">
        <f t="shared" si="82"/>
        <v>55.581587780550478</v>
      </c>
      <c r="P255" s="32">
        <f>Taulukko5[[#This Row],[Tasaus 2023, €/asukas]]*Taulukko5[[#This Row],[Asukasluku 31.12.2022]]</f>
        <v>-157001.85233511779</v>
      </c>
      <c r="Q255" s="32">
        <f>Taulukko5[[#This Row],[Tasaus 2024, €/asukas]]*Taulukko5[[#This Row],[Asukasluku 31.12.2022]]</f>
        <v>-134304.60781235032</v>
      </c>
      <c r="R255" s="32">
        <f>Taulukko5[[#This Row],[Tasaus 2025, €/asukas]]*Taulukko5[[#This Row],[Asukasluku 31.12.2022]]</f>
        <v>-109369.50467194249</v>
      </c>
      <c r="S255" s="32">
        <f>Taulukko5[[#This Row],[Tasaus 2026, €/asukas]]*Taulukko5[[#This Row],[Asukasluku 31.12.2022]]</f>
        <v>-83602.047115621172</v>
      </c>
      <c r="T255" s="32">
        <f>Taulukko5[[#This Row],[Tasaus 2027, €/asukas]]*Taulukko5[[#This Row],[Asukasluku 31.12.2022]]</f>
        <v>-57129.288305799331</v>
      </c>
      <c r="U255" s="64">
        <f t="shared" si="96"/>
        <v>4.1539029044853493</v>
      </c>
      <c r="V255" s="32">
        <f t="shared" si="97"/>
        <v>15.84146445070958</v>
      </c>
      <c r="W255" s="32">
        <f t="shared" si="98"/>
        <v>28.681373379858833</v>
      </c>
      <c r="X255" s="32">
        <f t="shared" si="99"/>
        <v>41.949889114318829</v>
      </c>
      <c r="Y255" s="99">
        <f t="shared" si="100"/>
        <v>55.581587780550464</v>
      </c>
      <c r="Z255" s="110">
        <v>21.750000000000004</v>
      </c>
      <c r="AA255" s="34">
        <f t="shared" si="83"/>
        <v>9.110000000000003</v>
      </c>
      <c r="AB255" s="33">
        <f t="shared" si="84"/>
        <v>-12.64</v>
      </c>
      <c r="AC255" s="32">
        <v>129.45594137865567</v>
      </c>
      <c r="AD255" s="15">
        <f t="shared" si="85"/>
        <v>-3.208738710829253E-2</v>
      </c>
      <c r="AE255" s="15">
        <f t="shared" si="86"/>
        <v>-0.1223695435064943</v>
      </c>
      <c r="AF255" s="15">
        <f t="shared" si="87"/>
        <v>-0.22155316375913928</v>
      </c>
      <c r="AG255" s="15">
        <f t="shared" si="88"/>
        <v>-0.32404761548654121</v>
      </c>
      <c r="AH255" s="111">
        <f t="shared" si="89"/>
        <v>-0.42934752309262958</v>
      </c>
    </row>
    <row r="256" spans="1:34" ht="15.75" x14ac:dyDescent="0.25">
      <c r="A256" s="25">
        <v>761</v>
      </c>
      <c r="B256" s="26" t="s">
        <v>246</v>
      </c>
      <c r="C256" s="25">
        <v>2</v>
      </c>
      <c r="D256" s="25">
        <v>24</v>
      </c>
      <c r="E256" s="31">
        <f>'Tasapainon muutos, pl. tasaus'!D246</f>
        <v>8426</v>
      </c>
      <c r="F256" s="64">
        <v>-79.684227044372491</v>
      </c>
      <c r="G256" s="32">
        <v>-174.68593989188369</v>
      </c>
      <c r="H256" s="61">
        <f t="shared" si="101"/>
        <v>-95.0017128475112</v>
      </c>
      <c r="I256" s="64">
        <f t="shared" si="90"/>
        <v>99.15561575199655</v>
      </c>
      <c r="J256" s="32">
        <f t="shared" si="91"/>
        <v>80.84317729822078</v>
      </c>
      <c r="K256" s="32">
        <f t="shared" si="92"/>
        <v>63.683086227370033</v>
      </c>
      <c r="L256" s="32">
        <f t="shared" si="93"/>
        <v>46.951601961830029</v>
      </c>
      <c r="M256" s="32">
        <f t="shared" si="94"/>
        <v>30.583300628061668</v>
      </c>
      <c r="N256" s="61">
        <f t="shared" si="95"/>
        <v>-144.10263926382203</v>
      </c>
      <c r="O256" s="87">
        <f t="shared" si="82"/>
        <v>-64.418412219449536</v>
      </c>
      <c r="P256" s="32">
        <f>Taulukko5[[#This Row],[Tasaus 2023, €/asukas]]*Taulukko5[[#This Row],[Asukasluku 31.12.2022]]</f>
        <v>835485.21832632297</v>
      </c>
      <c r="Q256" s="32">
        <f>Taulukko5[[#This Row],[Tasaus 2024, €/asukas]]*Taulukko5[[#This Row],[Asukasluku 31.12.2022]]</f>
        <v>681184.61191480828</v>
      </c>
      <c r="R256" s="32">
        <f>Taulukko5[[#This Row],[Tasaus 2025, €/asukas]]*Taulukko5[[#This Row],[Asukasluku 31.12.2022]]</f>
        <v>536593.68455181993</v>
      </c>
      <c r="S256" s="32">
        <f>Taulukko5[[#This Row],[Tasaus 2026, €/asukas]]*Taulukko5[[#This Row],[Asukasluku 31.12.2022]]</f>
        <v>395614.19813037984</v>
      </c>
      <c r="T256" s="32">
        <f>Taulukko5[[#This Row],[Tasaus 2027, €/asukas]]*Taulukko5[[#This Row],[Asukasluku 31.12.2022]]</f>
        <v>257694.89109204762</v>
      </c>
      <c r="U256" s="64">
        <f t="shared" si="96"/>
        <v>4.1539029044853493</v>
      </c>
      <c r="V256" s="32">
        <f t="shared" si="97"/>
        <v>-14.15853554929042</v>
      </c>
      <c r="W256" s="32">
        <f t="shared" si="98"/>
        <v>-31.318626620141167</v>
      </c>
      <c r="X256" s="32">
        <f t="shared" si="99"/>
        <v>-48.050110885681171</v>
      </c>
      <c r="Y256" s="99">
        <f t="shared" si="100"/>
        <v>-64.418412219449536</v>
      </c>
      <c r="Z256" s="110">
        <v>20.5</v>
      </c>
      <c r="AA256" s="34">
        <f t="shared" si="83"/>
        <v>7.8599999999999994</v>
      </c>
      <c r="AB256" s="33">
        <f t="shared" si="84"/>
        <v>-12.64</v>
      </c>
      <c r="AC256" s="32">
        <v>163.73505423389014</v>
      </c>
      <c r="AD256" s="15">
        <f t="shared" si="85"/>
        <v>-2.5369661517634676E-2</v>
      </c>
      <c r="AE256" s="15">
        <f t="shared" si="86"/>
        <v>8.6472231713225059E-2</v>
      </c>
      <c r="AF256" s="15">
        <f t="shared" si="87"/>
        <v>0.19127624665762494</v>
      </c>
      <c r="AG256" s="15">
        <f t="shared" si="88"/>
        <v>0.29346257654175367</v>
      </c>
      <c r="AH256" s="111">
        <f t="shared" si="89"/>
        <v>0.39343079294083205</v>
      </c>
    </row>
    <row r="257" spans="1:34" ht="15.75" x14ac:dyDescent="0.25">
      <c r="A257" s="25">
        <v>762</v>
      </c>
      <c r="B257" s="26" t="s">
        <v>247</v>
      </c>
      <c r="C257" s="25">
        <v>11</v>
      </c>
      <c r="D257" s="25">
        <v>25</v>
      </c>
      <c r="E257" s="31">
        <f>'Tasapainon muutos, pl. tasaus'!D247</f>
        <v>3672</v>
      </c>
      <c r="F257" s="64">
        <v>143.84058943495646</v>
      </c>
      <c r="G257" s="32">
        <v>-31.451253520864547</v>
      </c>
      <c r="H257" s="61">
        <f t="shared" si="101"/>
        <v>-175.29184295582101</v>
      </c>
      <c r="I257" s="64">
        <f t="shared" si="90"/>
        <v>179.44574586030637</v>
      </c>
      <c r="J257" s="32">
        <f t="shared" si="91"/>
        <v>161.13330740653058</v>
      </c>
      <c r="K257" s="32">
        <f t="shared" si="92"/>
        <v>143.97321633567984</v>
      </c>
      <c r="L257" s="32">
        <f t="shared" si="93"/>
        <v>127.24173207013983</v>
      </c>
      <c r="M257" s="32">
        <f t="shared" si="94"/>
        <v>110.87343073637147</v>
      </c>
      <c r="N257" s="61">
        <f t="shared" si="95"/>
        <v>79.422177215506935</v>
      </c>
      <c r="O257" s="87">
        <f t="shared" si="82"/>
        <v>-64.418412219449522</v>
      </c>
      <c r="P257" s="32">
        <f>Taulukko5[[#This Row],[Tasaus 2023, €/asukas]]*Taulukko5[[#This Row],[Asukasluku 31.12.2022]]</f>
        <v>658924.77879904502</v>
      </c>
      <c r="Q257" s="32">
        <f>Taulukko5[[#This Row],[Tasaus 2024, €/asukas]]*Taulukko5[[#This Row],[Asukasluku 31.12.2022]]</f>
        <v>591681.5047967803</v>
      </c>
      <c r="R257" s="32">
        <f>Taulukko5[[#This Row],[Tasaus 2025, €/asukas]]*Taulukko5[[#This Row],[Asukasluku 31.12.2022]]</f>
        <v>528669.65038461634</v>
      </c>
      <c r="S257" s="32">
        <f>Taulukko5[[#This Row],[Tasaus 2026, €/asukas]]*Taulukko5[[#This Row],[Asukasluku 31.12.2022]]</f>
        <v>467231.64016155346</v>
      </c>
      <c r="T257" s="32">
        <f>Taulukko5[[#This Row],[Tasaus 2027, €/asukas]]*Taulukko5[[#This Row],[Asukasluku 31.12.2022]]</f>
        <v>407127.23766395607</v>
      </c>
      <c r="U257" s="64">
        <f t="shared" si="96"/>
        <v>4.1539029044853635</v>
      </c>
      <c r="V257" s="32">
        <f t="shared" si="97"/>
        <v>-14.158535549290434</v>
      </c>
      <c r="W257" s="32">
        <f t="shared" si="98"/>
        <v>-31.318626620141174</v>
      </c>
      <c r="X257" s="32">
        <f t="shared" si="99"/>
        <v>-48.050110885681178</v>
      </c>
      <c r="Y257" s="99">
        <f t="shared" si="100"/>
        <v>-64.418412219449536</v>
      </c>
      <c r="Z257" s="110">
        <v>21.25</v>
      </c>
      <c r="AA257" s="34">
        <f t="shared" si="83"/>
        <v>8.61</v>
      </c>
      <c r="AB257" s="33">
        <f t="shared" si="84"/>
        <v>-12.64</v>
      </c>
      <c r="AC257" s="32">
        <v>143.59141817730008</v>
      </c>
      <c r="AD257" s="15">
        <f t="shared" si="85"/>
        <v>-2.892862928170481E-2</v>
      </c>
      <c r="AE257" s="15">
        <f t="shared" si="86"/>
        <v>9.8602936923487483E-2</v>
      </c>
      <c r="AF257" s="15">
        <f t="shared" si="87"/>
        <v>0.21810932030401967</v>
      </c>
      <c r="AG257" s="15">
        <f t="shared" si="88"/>
        <v>0.33463079824416186</v>
      </c>
      <c r="AH257" s="111">
        <f t="shared" si="89"/>
        <v>0.4486229959781346</v>
      </c>
    </row>
    <row r="258" spans="1:34" ht="15.75" x14ac:dyDescent="0.25">
      <c r="A258" s="25">
        <v>765</v>
      </c>
      <c r="B258" s="26" t="s">
        <v>248</v>
      </c>
      <c r="C258" s="25">
        <v>18</v>
      </c>
      <c r="D258" s="25">
        <v>23</v>
      </c>
      <c r="E258" s="31">
        <f>'Tasapainon muutos, pl. tasaus'!D248</f>
        <v>10354</v>
      </c>
      <c r="F258" s="64">
        <v>-325.38663431832822</v>
      </c>
      <c r="G258" s="32">
        <v>-316.74118799831007</v>
      </c>
      <c r="H258" s="61">
        <f t="shared" si="101"/>
        <v>8.6454463200181522</v>
      </c>
      <c r="I258" s="64">
        <f t="shared" si="90"/>
        <v>-4.4915434155328029</v>
      </c>
      <c r="J258" s="32">
        <f t="shared" si="91"/>
        <v>0.84146445070957954</v>
      </c>
      <c r="K258" s="32">
        <f t="shared" si="92"/>
        <v>-1.3186266201411698</v>
      </c>
      <c r="L258" s="32">
        <f t="shared" si="93"/>
        <v>-3.0501108856811734</v>
      </c>
      <c r="M258" s="32">
        <f t="shared" si="94"/>
        <v>-4.4184122194495323</v>
      </c>
      <c r="N258" s="61">
        <f t="shared" si="95"/>
        <v>-321.15960021775959</v>
      </c>
      <c r="O258" s="87">
        <f t="shared" si="82"/>
        <v>4.2270341005686305</v>
      </c>
      <c r="P258" s="32">
        <f>Taulukko5[[#This Row],[Tasaus 2023, €/asukas]]*Taulukko5[[#This Row],[Asukasluku 31.12.2022]]</f>
        <v>-46505.440524426638</v>
      </c>
      <c r="Q258" s="32">
        <f>Taulukko5[[#This Row],[Tasaus 2024, €/asukas]]*Taulukko5[[#This Row],[Asukasluku 31.12.2022]]</f>
        <v>8712.5229226469874</v>
      </c>
      <c r="R258" s="32">
        <f>Taulukko5[[#This Row],[Tasaus 2025, €/asukas]]*Taulukko5[[#This Row],[Asukasluku 31.12.2022]]</f>
        <v>-13653.060024941673</v>
      </c>
      <c r="S258" s="32">
        <f>Taulukko5[[#This Row],[Tasaus 2026, €/asukas]]*Taulukko5[[#This Row],[Asukasluku 31.12.2022]]</f>
        <v>-31580.848110342868</v>
      </c>
      <c r="T258" s="32">
        <f>Taulukko5[[#This Row],[Tasaus 2027, €/asukas]]*Taulukko5[[#This Row],[Asukasluku 31.12.2022]]</f>
        <v>-45748.240120180461</v>
      </c>
      <c r="U258" s="64">
        <f t="shared" si="96"/>
        <v>4.1539029044853493</v>
      </c>
      <c r="V258" s="32">
        <f t="shared" si="97"/>
        <v>9.4869107707277323</v>
      </c>
      <c r="W258" s="32">
        <f t="shared" si="98"/>
        <v>7.3268196998769826</v>
      </c>
      <c r="X258" s="32">
        <f t="shared" si="99"/>
        <v>5.5953354343369792</v>
      </c>
      <c r="Y258" s="99">
        <f t="shared" si="100"/>
        <v>4.2270341005686198</v>
      </c>
      <c r="Z258" s="110">
        <v>19.75</v>
      </c>
      <c r="AA258" s="34">
        <f t="shared" si="83"/>
        <v>7.1099999999999994</v>
      </c>
      <c r="AB258" s="33">
        <f t="shared" si="84"/>
        <v>-12.64</v>
      </c>
      <c r="AC258" s="32">
        <v>178.09110558366123</v>
      </c>
      <c r="AD258" s="15">
        <f t="shared" si="85"/>
        <v>-2.3324594964311593E-2</v>
      </c>
      <c r="AE258" s="15">
        <f t="shared" si="86"/>
        <v>-5.3269986390595457E-2</v>
      </c>
      <c r="AF258" s="15">
        <f t="shared" si="87"/>
        <v>-4.1140851340467917E-2</v>
      </c>
      <c r="AG258" s="15">
        <f t="shared" si="88"/>
        <v>-3.1418387886353358E-2</v>
      </c>
      <c r="AH258" s="111">
        <f t="shared" si="89"/>
        <v>-2.3735234203388675E-2</v>
      </c>
    </row>
    <row r="259" spans="1:34" ht="15.75" x14ac:dyDescent="0.25">
      <c r="A259" s="25">
        <v>768</v>
      </c>
      <c r="B259" s="26" t="s">
        <v>249</v>
      </c>
      <c r="C259" s="25">
        <v>10</v>
      </c>
      <c r="D259" s="25">
        <v>25</v>
      </c>
      <c r="E259" s="31">
        <f>'Tasapainon muutos, pl. tasaus'!D249</f>
        <v>2375</v>
      </c>
      <c r="F259" s="64">
        <v>155.32204589732697</v>
      </c>
      <c r="G259" s="32">
        <v>-100.46445665474825</v>
      </c>
      <c r="H259" s="61">
        <f t="shared" si="101"/>
        <v>-255.78650255207521</v>
      </c>
      <c r="I259" s="64">
        <f t="shared" si="90"/>
        <v>259.94040545656054</v>
      </c>
      <c r="J259" s="32">
        <f t="shared" si="91"/>
        <v>241.62796700278477</v>
      </c>
      <c r="K259" s="32">
        <f t="shared" si="92"/>
        <v>224.46787593193403</v>
      </c>
      <c r="L259" s="32">
        <f t="shared" si="93"/>
        <v>207.73639166639404</v>
      </c>
      <c r="M259" s="32">
        <f t="shared" si="94"/>
        <v>191.36809033262568</v>
      </c>
      <c r="N259" s="61">
        <f t="shared" si="95"/>
        <v>90.903633677877437</v>
      </c>
      <c r="O259" s="87">
        <f t="shared" si="82"/>
        <v>-64.418412219449536</v>
      </c>
      <c r="P259" s="32">
        <f>Taulukko5[[#This Row],[Tasaus 2023, €/asukas]]*Taulukko5[[#This Row],[Asukasluku 31.12.2022]]</f>
        <v>617358.46295933123</v>
      </c>
      <c r="Q259" s="32">
        <f>Taulukko5[[#This Row],[Tasaus 2024, €/asukas]]*Taulukko5[[#This Row],[Asukasluku 31.12.2022]]</f>
        <v>573866.42163161386</v>
      </c>
      <c r="R259" s="32">
        <f>Taulukko5[[#This Row],[Tasaus 2025, €/asukas]]*Taulukko5[[#This Row],[Asukasluku 31.12.2022]]</f>
        <v>533111.20533834328</v>
      </c>
      <c r="S259" s="32">
        <f>Taulukko5[[#This Row],[Tasaus 2026, €/asukas]]*Taulukko5[[#This Row],[Asukasluku 31.12.2022]]</f>
        <v>493373.93020768586</v>
      </c>
      <c r="T259" s="32">
        <f>Taulukko5[[#This Row],[Tasaus 2027, €/asukas]]*Taulukko5[[#This Row],[Asukasluku 31.12.2022]]</f>
        <v>454499.21453998599</v>
      </c>
      <c r="U259" s="64">
        <f t="shared" si="96"/>
        <v>4.1539029044853351</v>
      </c>
      <c r="V259" s="32">
        <f t="shared" si="97"/>
        <v>-14.158535549290434</v>
      </c>
      <c r="W259" s="32">
        <f t="shared" si="98"/>
        <v>-31.318626620141174</v>
      </c>
      <c r="X259" s="32">
        <f t="shared" si="99"/>
        <v>-48.050110885681164</v>
      </c>
      <c r="Y259" s="99">
        <f t="shared" si="100"/>
        <v>-64.418412219449522</v>
      </c>
      <c r="Z259" s="110">
        <v>21</v>
      </c>
      <c r="AA259" s="34">
        <f t="shared" si="83"/>
        <v>8.36</v>
      </c>
      <c r="AB259" s="33">
        <f t="shared" si="84"/>
        <v>-12.64</v>
      </c>
      <c r="AC259" s="32">
        <v>138.7983315222389</v>
      </c>
      <c r="AD259" s="15">
        <f t="shared" si="85"/>
        <v>-2.9927614106944635E-2</v>
      </c>
      <c r="AE259" s="15">
        <f t="shared" si="86"/>
        <v>0.10200796647920721</v>
      </c>
      <c r="AF259" s="15">
        <f t="shared" si="87"/>
        <v>0.22564123269106562</v>
      </c>
      <c r="AG259" s="15">
        <f t="shared" si="88"/>
        <v>0.3461865164998929</v>
      </c>
      <c r="AH259" s="111">
        <f t="shared" si="89"/>
        <v>0.46411517712752992</v>
      </c>
    </row>
    <row r="260" spans="1:34" ht="15.75" x14ac:dyDescent="0.25">
      <c r="A260" s="25">
        <v>777</v>
      </c>
      <c r="B260" s="26" t="s">
        <v>250</v>
      </c>
      <c r="C260" s="25">
        <v>18</v>
      </c>
      <c r="D260" s="25">
        <v>24</v>
      </c>
      <c r="E260" s="31">
        <f>'Tasapainon muutos, pl. tasaus'!D250</f>
        <v>7367</v>
      </c>
      <c r="F260" s="64">
        <v>514.97710277673423</v>
      </c>
      <c r="G260" s="32">
        <v>428.22905626557832</v>
      </c>
      <c r="H260" s="61">
        <f t="shared" si="101"/>
        <v>-86.748046511155906</v>
      </c>
      <c r="I260" s="64">
        <f t="shared" si="90"/>
        <v>90.901949415641255</v>
      </c>
      <c r="J260" s="32">
        <f t="shared" si="91"/>
        <v>72.589510961865486</v>
      </c>
      <c r="K260" s="32">
        <f t="shared" si="92"/>
        <v>55.429419891014739</v>
      </c>
      <c r="L260" s="32">
        <f t="shared" si="93"/>
        <v>38.697935625474734</v>
      </c>
      <c r="M260" s="32">
        <f t="shared" si="94"/>
        <v>22.329634291706373</v>
      </c>
      <c r="N260" s="61">
        <f t="shared" si="95"/>
        <v>450.55869055728471</v>
      </c>
      <c r="O260" s="87">
        <f t="shared" si="82"/>
        <v>-64.418412219449522</v>
      </c>
      <c r="P260" s="32">
        <f>Taulukko5[[#This Row],[Tasaus 2023, €/asukas]]*Taulukko5[[#This Row],[Asukasluku 31.12.2022]]</f>
        <v>669674.66134502913</v>
      </c>
      <c r="Q260" s="32">
        <f>Taulukko5[[#This Row],[Tasaus 2024, €/asukas]]*Taulukko5[[#This Row],[Asukasluku 31.12.2022]]</f>
        <v>534766.92725606298</v>
      </c>
      <c r="R260" s="32">
        <f>Taulukko5[[#This Row],[Tasaus 2025, €/asukas]]*Taulukko5[[#This Row],[Asukasluku 31.12.2022]]</f>
        <v>408348.53633710556</v>
      </c>
      <c r="S260" s="32">
        <f>Taulukko5[[#This Row],[Tasaus 2026, €/asukas]]*Taulukko5[[#This Row],[Asukasluku 31.12.2022]]</f>
        <v>285087.69175287237</v>
      </c>
      <c r="T260" s="32">
        <f>Taulukko5[[#This Row],[Tasaus 2027, €/asukas]]*Taulukko5[[#This Row],[Asukasluku 31.12.2022]]</f>
        <v>164502.41582700086</v>
      </c>
      <c r="U260" s="64">
        <f t="shared" si="96"/>
        <v>4.1539029044853493</v>
      </c>
      <c r="V260" s="32">
        <f t="shared" si="97"/>
        <v>-14.15853554929042</v>
      </c>
      <c r="W260" s="32">
        <f t="shared" si="98"/>
        <v>-31.318626620141167</v>
      </c>
      <c r="X260" s="32">
        <f t="shared" si="99"/>
        <v>-48.050110885681171</v>
      </c>
      <c r="Y260" s="99">
        <f t="shared" si="100"/>
        <v>-64.418412219449536</v>
      </c>
      <c r="Z260" s="110">
        <v>21.5</v>
      </c>
      <c r="AA260" s="34">
        <f t="shared" si="83"/>
        <v>8.86</v>
      </c>
      <c r="AB260" s="33">
        <f t="shared" si="84"/>
        <v>-12.64</v>
      </c>
      <c r="AC260" s="32">
        <v>148.81762588485907</v>
      </c>
      <c r="AD260" s="15">
        <f t="shared" si="85"/>
        <v>-2.7912707784353747E-2</v>
      </c>
      <c r="AE260" s="15">
        <f t="shared" si="86"/>
        <v>9.5140178894165053E-2</v>
      </c>
      <c r="AF260" s="15">
        <f t="shared" si="87"/>
        <v>0.21044971275359911</v>
      </c>
      <c r="AG260" s="15">
        <f t="shared" si="88"/>
        <v>0.32287916569007613</v>
      </c>
      <c r="AH260" s="111">
        <f t="shared" si="89"/>
        <v>0.43286816219800722</v>
      </c>
    </row>
    <row r="261" spans="1:34" ht="15.75" x14ac:dyDescent="0.25">
      <c r="A261" s="25">
        <v>778</v>
      </c>
      <c r="B261" s="26" t="s">
        <v>251</v>
      </c>
      <c r="C261" s="25">
        <v>11</v>
      </c>
      <c r="D261" s="25">
        <v>24</v>
      </c>
      <c r="E261" s="31">
        <f>'Tasapainon muutos, pl. tasaus'!D251</f>
        <v>6763</v>
      </c>
      <c r="F261" s="64">
        <v>114.01907767305207</v>
      </c>
      <c r="G261" s="32">
        <v>64.47702467570069</v>
      </c>
      <c r="H261" s="61">
        <f t="shared" si="101"/>
        <v>-49.542052997351377</v>
      </c>
      <c r="I261" s="64">
        <f t="shared" si="90"/>
        <v>53.695955901836726</v>
      </c>
      <c r="J261" s="32">
        <f t="shared" si="91"/>
        <v>35.383517448060957</v>
      </c>
      <c r="K261" s="32">
        <f t="shared" si="92"/>
        <v>18.223426377210206</v>
      </c>
      <c r="L261" s="32">
        <f t="shared" si="93"/>
        <v>1.4919421116702032</v>
      </c>
      <c r="M261" s="32">
        <f t="shared" si="94"/>
        <v>-4.4184122194495323</v>
      </c>
      <c r="N261" s="61">
        <f t="shared" si="95"/>
        <v>60.058612456251154</v>
      </c>
      <c r="O261" s="87">
        <f t="shared" si="82"/>
        <v>-53.960465216800912</v>
      </c>
      <c r="P261" s="32">
        <f>Taulukko5[[#This Row],[Tasaus 2023, €/asukas]]*Taulukko5[[#This Row],[Asukasluku 31.12.2022]]</f>
        <v>363145.74976412178</v>
      </c>
      <c r="Q261" s="32">
        <f>Taulukko5[[#This Row],[Tasaus 2024, €/asukas]]*Taulukko5[[#This Row],[Asukasluku 31.12.2022]]</f>
        <v>239298.72850123624</v>
      </c>
      <c r="R261" s="32">
        <f>Taulukko5[[#This Row],[Tasaus 2025, €/asukas]]*Taulukko5[[#This Row],[Asukasluku 31.12.2022]]</f>
        <v>123245.03258907262</v>
      </c>
      <c r="S261" s="32">
        <f>Taulukko5[[#This Row],[Tasaus 2026, €/asukas]]*Taulukko5[[#This Row],[Asukasluku 31.12.2022]]</f>
        <v>10090.004501225585</v>
      </c>
      <c r="T261" s="32">
        <f>Taulukko5[[#This Row],[Tasaus 2027, €/asukas]]*Taulukko5[[#This Row],[Asukasluku 31.12.2022]]</f>
        <v>-29881.721840137187</v>
      </c>
      <c r="U261" s="64">
        <f t="shared" si="96"/>
        <v>4.1539029044853493</v>
      </c>
      <c r="V261" s="32">
        <f t="shared" si="97"/>
        <v>-14.15853554929042</v>
      </c>
      <c r="W261" s="32">
        <f t="shared" si="98"/>
        <v>-31.31862662014117</v>
      </c>
      <c r="X261" s="32">
        <f t="shared" si="99"/>
        <v>-48.050110885681171</v>
      </c>
      <c r="Y261" s="99">
        <f t="shared" si="100"/>
        <v>-53.960465216800912</v>
      </c>
      <c r="Z261" s="110">
        <v>21.75</v>
      </c>
      <c r="AA261" s="34">
        <f t="shared" si="83"/>
        <v>9.11</v>
      </c>
      <c r="AB261" s="33">
        <f t="shared" si="84"/>
        <v>-12.64</v>
      </c>
      <c r="AC261" s="32">
        <v>156.03951457540458</v>
      </c>
      <c r="AD261" s="15">
        <f t="shared" si="85"/>
        <v>-2.6620839700690149E-2</v>
      </c>
      <c r="AE261" s="15">
        <f t="shared" si="86"/>
        <v>9.0736859748742973E-2</v>
      </c>
      <c r="AF261" s="15">
        <f t="shared" si="87"/>
        <v>0.20070958760261171</v>
      </c>
      <c r="AG261" s="15">
        <f t="shared" si="88"/>
        <v>0.30793553169163074</v>
      </c>
      <c r="AH261" s="111">
        <f t="shared" si="89"/>
        <v>0.34581282416592651</v>
      </c>
    </row>
    <row r="262" spans="1:34" ht="15.75" x14ac:dyDescent="0.25">
      <c r="A262" s="25">
        <v>781</v>
      </c>
      <c r="B262" s="26" t="s">
        <v>252</v>
      </c>
      <c r="C262" s="25">
        <v>7</v>
      </c>
      <c r="D262" s="25">
        <v>25</v>
      </c>
      <c r="E262" s="31">
        <f>'Tasapainon muutos, pl. tasaus'!D252</f>
        <v>3504</v>
      </c>
      <c r="F262" s="64">
        <v>150.24000762166884</v>
      </c>
      <c r="G262" s="32">
        <v>-310.78038539665329</v>
      </c>
      <c r="H262" s="61">
        <f t="shared" si="101"/>
        <v>-461.02039301832212</v>
      </c>
      <c r="I262" s="64">
        <f t="shared" si="90"/>
        <v>465.17429592280746</v>
      </c>
      <c r="J262" s="32">
        <f t="shared" si="91"/>
        <v>446.86185746903169</v>
      </c>
      <c r="K262" s="32">
        <f t="shared" si="92"/>
        <v>429.70176639818095</v>
      </c>
      <c r="L262" s="32">
        <f t="shared" si="93"/>
        <v>412.97028213264093</v>
      </c>
      <c r="M262" s="32">
        <f t="shared" si="94"/>
        <v>396.6019807988726</v>
      </c>
      <c r="N262" s="61">
        <f t="shared" si="95"/>
        <v>85.821595402219316</v>
      </c>
      <c r="O262" s="87">
        <f t="shared" si="82"/>
        <v>-64.418412219449522</v>
      </c>
      <c r="P262" s="32">
        <f>Taulukko5[[#This Row],[Tasaus 2023, €/asukas]]*Taulukko5[[#This Row],[Asukasluku 31.12.2022]]</f>
        <v>1629970.7329135174</v>
      </c>
      <c r="Q262" s="32">
        <f>Taulukko5[[#This Row],[Tasaus 2024, €/asukas]]*Taulukko5[[#This Row],[Asukasluku 31.12.2022]]</f>
        <v>1565803.9485714871</v>
      </c>
      <c r="R262" s="32">
        <f>Taulukko5[[#This Row],[Tasaus 2025, €/asukas]]*Taulukko5[[#This Row],[Asukasluku 31.12.2022]]</f>
        <v>1505674.9894592261</v>
      </c>
      <c r="S262" s="32">
        <f>Taulukko5[[#This Row],[Tasaus 2026, €/asukas]]*Taulukko5[[#This Row],[Asukasluku 31.12.2022]]</f>
        <v>1447047.8685927738</v>
      </c>
      <c r="T262" s="32">
        <f>Taulukko5[[#This Row],[Tasaus 2027, €/asukas]]*Taulukko5[[#This Row],[Asukasluku 31.12.2022]]</f>
        <v>1389693.3407192496</v>
      </c>
      <c r="U262" s="64">
        <f t="shared" si="96"/>
        <v>4.1539029044853351</v>
      </c>
      <c r="V262" s="32">
        <f t="shared" si="97"/>
        <v>-14.158535549290434</v>
      </c>
      <c r="W262" s="32">
        <f t="shared" si="98"/>
        <v>-31.318626620141174</v>
      </c>
      <c r="X262" s="32">
        <f t="shared" si="99"/>
        <v>-48.050110885681192</v>
      </c>
      <c r="Y262" s="99">
        <f t="shared" si="100"/>
        <v>-64.418412219449522</v>
      </c>
      <c r="Z262" s="110">
        <v>19</v>
      </c>
      <c r="AA262" s="34">
        <f t="shared" si="83"/>
        <v>6.3599999999999994</v>
      </c>
      <c r="AB262" s="33">
        <f t="shared" si="84"/>
        <v>-12.64</v>
      </c>
      <c r="AC262" s="32">
        <v>149.89186914070916</v>
      </c>
      <c r="AD262" s="15">
        <f t="shared" si="85"/>
        <v>-2.7712663323891901E-2</v>
      </c>
      <c r="AE262" s="15">
        <f t="shared" si="86"/>
        <v>9.4458329397435703E-2</v>
      </c>
      <c r="AF262" s="15">
        <f t="shared" si="87"/>
        <v>0.20894146426809312</v>
      </c>
      <c r="AG262" s="15">
        <f t="shared" si="88"/>
        <v>0.32056515914532185</v>
      </c>
      <c r="AH262" s="111">
        <f t="shared" si="89"/>
        <v>0.42976588782796166</v>
      </c>
    </row>
    <row r="263" spans="1:34" ht="15.75" x14ac:dyDescent="0.25">
      <c r="A263" s="25">
        <v>783</v>
      </c>
      <c r="B263" s="26" t="s">
        <v>253</v>
      </c>
      <c r="C263" s="25">
        <v>4</v>
      </c>
      <c r="D263" s="25">
        <v>24</v>
      </c>
      <c r="E263" s="31">
        <f>'Tasapainon muutos, pl. tasaus'!D253</f>
        <v>6419</v>
      </c>
      <c r="F263" s="64">
        <v>155.7420503925448</v>
      </c>
      <c r="G263" s="32">
        <v>170.36164067062566</v>
      </c>
      <c r="H263" s="61">
        <f t="shared" si="101"/>
        <v>14.619590278080864</v>
      </c>
      <c r="I263" s="64">
        <f t="shared" si="90"/>
        <v>-10.465687373595514</v>
      </c>
      <c r="J263" s="32">
        <f t="shared" si="91"/>
        <v>0.84146445070957954</v>
      </c>
      <c r="K263" s="32">
        <f t="shared" si="92"/>
        <v>-1.3186266201411698</v>
      </c>
      <c r="L263" s="32">
        <f t="shared" si="93"/>
        <v>-3.0501108856811734</v>
      </c>
      <c r="M263" s="32">
        <f t="shared" si="94"/>
        <v>-4.4184122194495323</v>
      </c>
      <c r="N263" s="61">
        <f t="shared" si="95"/>
        <v>165.94322845117614</v>
      </c>
      <c r="O263" s="87">
        <f t="shared" si="82"/>
        <v>10.201178058631342</v>
      </c>
      <c r="P263" s="32">
        <f>Taulukko5[[#This Row],[Tasaus 2023, €/asukas]]*Taulukko5[[#This Row],[Asukasluku 31.12.2022]]</f>
        <v>-67179.247251109613</v>
      </c>
      <c r="Q263" s="32">
        <f>Taulukko5[[#This Row],[Tasaus 2024, €/asukas]]*Taulukko5[[#This Row],[Asukasluku 31.12.2022]]</f>
        <v>5401.3603091047908</v>
      </c>
      <c r="R263" s="32">
        <f>Taulukko5[[#This Row],[Tasaus 2025, €/asukas]]*Taulukko5[[#This Row],[Asukasluku 31.12.2022]]</f>
        <v>-8464.2642746861693</v>
      </c>
      <c r="S263" s="32">
        <f>Taulukko5[[#This Row],[Tasaus 2026, €/asukas]]*Taulukko5[[#This Row],[Asukasluku 31.12.2022]]</f>
        <v>-19578.661775187451</v>
      </c>
      <c r="T263" s="32">
        <f>Taulukko5[[#This Row],[Tasaus 2027, €/asukas]]*Taulukko5[[#This Row],[Asukasluku 31.12.2022]]</f>
        <v>-28361.788036646547</v>
      </c>
      <c r="U263" s="64">
        <f t="shared" si="96"/>
        <v>4.1539029044853493</v>
      </c>
      <c r="V263" s="32">
        <f t="shared" si="97"/>
        <v>15.461054728790444</v>
      </c>
      <c r="W263" s="32">
        <f t="shared" si="98"/>
        <v>13.300963657939693</v>
      </c>
      <c r="X263" s="32">
        <f t="shared" si="99"/>
        <v>11.569479392399691</v>
      </c>
      <c r="Y263" s="99">
        <f t="shared" si="100"/>
        <v>10.201178058631331</v>
      </c>
      <c r="Z263" s="110">
        <v>21.5</v>
      </c>
      <c r="AA263" s="34">
        <f t="shared" si="83"/>
        <v>8.86</v>
      </c>
      <c r="AB263" s="33">
        <f t="shared" si="84"/>
        <v>-12.64</v>
      </c>
      <c r="AC263" s="32">
        <v>186.76089913817833</v>
      </c>
      <c r="AD263" s="15">
        <f t="shared" si="85"/>
        <v>-2.2241823227741108E-2</v>
      </c>
      <c r="AE263" s="15">
        <f t="shared" si="86"/>
        <v>-8.2785287499345953E-2</v>
      </c>
      <c r="AF263" s="15">
        <f t="shared" si="87"/>
        <v>-7.1219209798828079E-2</v>
      </c>
      <c r="AG263" s="15">
        <f t="shared" si="88"/>
        <v>-6.1948081454886381E-2</v>
      </c>
      <c r="AH263" s="111">
        <f t="shared" si="89"/>
        <v>-5.4621594272170483E-2</v>
      </c>
    </row>
    <row r="264" spans="1:34" ht="15.75" x14ac:dyDescent="0.25">
      <c r="A264" s="25">
        <v>785</v>
      </c>
      <c r="B264" s="26" t="s">
        <v>254</v>
      </c>
      <c r="C264" s="25">
        <v>17</v>
      </c>
      <c r="D264" s="25">
        <v>25</v>
      </c>
      <c r="E264" s="31">
        <f>'Tasapainon muutos, pl. tasaus'!D254</f>
        <v>2626</v>
      </c>
      <c r="F264" s="64">
        <v>459.69794140872881</v>
      </c>
      <c r="G264" s="32">
        <v>71.538931462485323</v>
      </c>
      <c r="H264" s="61">
        <f t="shared" si="101"/>
        <v>-388.15900994624349</v>
      </c>
      <c r="I264" s="64">
        <f t="shared" si="90"/>
        <v>392.31291285072882</v>
      </c>
      <c r="J264" s="32">
        <f t="shared" si="91"/>
        <v>374.00047439695305</v>
      </c>
      <c r="K264" s="32">
        <f t="shared" si="92"/>
        <v>356.84038332610231</v>
      </c>
      <c r="L264" s="32">
        <f t="shared" si="93"/>
        <v>340.10889906056229</v>
      </c>
      <c r="M264" s="32">
        <f t="shared" si="94"/>
        <v>323.74059772679396</v>
      </c>
      <c r="N264" s="61">
        <f t="shared" si="95"/>
        <v>395.27952918927929</v>
      </c>
      <c r="O264" s="87">
        <f t="shared" si="82"/>
        <v>-64.418412219449522</v>
      </c>
      <c r="P264" s="32">
        <f>Taulukko5[[#This Row],[Tasaus 2023, €/asukas]]*Taulukko5[[#This Row],[Asukasluku 31.12.2022]]</f>
        <v>1030213.7091460138</v>
      </c>
      <c r="Q264" s="32">
        <f>Taulukko5[[#This Row],[Tasaus 2024, €/asukas]]*Taulukko5[[#This Row],[Asukasluku 31.12.2022]]</f>
        <v>982125.24576639873</v>
      </c>
      <c r="R264" s="32">
        <f>Taulukko5[[#This Row],[Tasaus 2025, €/asukas]]*Taulukko5[[#This Row],[Asukasluku 31.12.2022]]</f>
        <v>937062.84661434463</v>
      </c>
      <c r="S264" s="32">
        <f>Taulukko5[[#This Row],[Tasaus 2026, €/asukas]]*Taulukko5[[#This Row],[Asukasluku 31.12.2022]]</f>
        <v>893125.96893303655</v>
      </c>
      <c r="T264" s="32">
        <f>Taulukko5[[#This Row],[Tasaus 2027, €/asukas]]*Taulukko5[[#This Row],[Asukasluku 31.12.2022]]</f>
        <v>850142.80963056092</v>
      </c>
      <c r="U264" s="64">
        <f t="shared" si="96"/>
        <v>4.1539029044853351</v>
      </c>
      <c r="V264" s="32">
        <f t="shared" si="97"/>
        <v>-14.158535549290434</v>
      </c>
      <c r="W264" s="32">
        <f t="shared" si="98"/>
        <v>-31.318626620141174</v>
      </c>
      <c r="X264" s="32">
        <f t="shared" si="99"/>
        <v>-48.050110885681192</v>
      </c>
      <c r="Y264" s="99">
        <f t="shared" si="100"/>
        <v>-64.418412219449522</v>
      </c>
      <c r="Z264" s="110">
        <v>21</v>
      </c>
      <c r="AA264" s="34">
        <f t="shared" si="83"/>
        <v>8.36</v>
      </c>
      <c r="AB264" s="33">
        <f t="shared" si="84"/>
        <v>-12.64</v>
      </c>
      <c r="AC264" s="32">
        <v>144.67908843987664</v>
      </c>
      <c r="AD264" s="15">
        <f t="shared" si="85"/>
        <v>-2.8711149270279967E-2</v>
      </c>
      <c r="AE264" s="15">
        <f t="shared" si="86"/>
        <v>9.7861658529692808E-2</v>
      </c>
      <c r="AF264" s="15">
        <f t="shared" si="87"/>
        <v>0.2164696153249269</v>
      </c>
      <c r="AG264" s="15">
        <f t="shared" si="88"/>
        <v>0.33211510663926441</v>
      </c>
      <c r="AH264" s="111">
        <f t="shared" si="89"/>
        <v>0.44525033240183476</v>
      </c>
    </row>
    <row r="265" spans="1:34" ht="15.75" x14ac:dyDescent="0.25">
      <c r="A265" s="25">
        <v>790</v>
      </c>
      <c r="B265" s="26" t="s">
        <v>255</v>
      </c>
      <c r="C265" s="25">
        <v>6</v>
      </c>
      <c r="D265" s="25">
        <v>22</v>
      </c>
      <c r="E265" s="31">
        <f>'Tasapainon muutos, pl. tasaus'!D255</f>
        <v>23734</v>
      </c>
      <c r="F265" s="64">
        <v>228.13149583066203</v>
      </c>
      <c r="G265" s="32">
        <v>174.15595395629563</v>
      </c>
      <c r="H265" s="61">
        <f t="shared" si="101"/>
        <v>-53.975541874366399</v>
      </c>
      <c r="I265" s="64">
        <f t="shared" si="90"/>
        <v>58.129444778851749</v>
      </c>
      <c r="J265" s="32">
        <f t="shared" si="91"/>
        <v>39.81700632507598</v>
      </c>
      <c r="K265" s="32">
        <f t="shared" si="92"/>
        <v>22.656915254225229</v>
      </c>
      <c r="L265" s="32">
        <f t="shared" si="93"/>
        <v>5.9254309886852266</v>
      </c>
      <c r="M265" s="32">
        <f t="shared" si="94"/>
        <v>-4.4184122194495323</v>
      </c>
      <c r="N265" s="61">
        <f t="shared" si="95"/>
        <v>169.73754173684611</v>
      </c>
      <c r="O265" s="87">
        <f t="shared" si="82"/>
        <v>-58.393954093815921</v>
      </c>
      <c r="P265" s="32">
        <f>Taulukko5[[#This Row],[Tasaus 2023, €/asukas]]*Taulukko5[[#This Row],[Asukasluku 31.12.2022]]</f>
        <v>1379644.2423812675</v>
      </c>
      <c r="Q265" s="32">
        <f>Taulukko5[[#This Row],[Tasaus 2024, €/asukas]]*Taulukko5[[#This Row],[Asukasluku 31.12.2022]]</f>
        <v>945016.82811935327</v>
      </c>
      <c r="R265" s="32">
        <f>Taulukko5[[#This Row],[Tasaus 2025, €/asukas]]*Taulukko5[[#This Row],[Asukasluku 31.12.2022]]</f>
        <v>537739.22664378164</v>
      </c>
      <c r="S265" s="32">
        <f>Taulukko5[[#This Row],[Tasaus 2026, €/asukas]]*Taulukko5[[#This Row],[Asukasluku 31.12.2022]]</f>
        <v>140634.17908545517</v>
      </c>
      <c r="T265" s="32">
        <f>Taulukko5[[#This Row],[Tasaus 2027, €/asukas]]*Taulukko5[[#This Row],[Asukasluku 31.12.2022]]</f>
        <v>-104866.5956164152</v>
      </c>
      <c r="U265" s="64">
        <f t="shared" si="96"/>
        <v>4.1539029044853493</v>
      </c>
      <c r="V265" s="32">
        <f t="shared" si="97"/>
        <v>-14.15853554929042</v>
      </c>
      <c r="W265" s="32">
        <f t="shared" si="98"/>
        <v>-31.31862662014117</v>
      </c>
      <c r="X265" s="32">
        <f t="shared" si="99"/>
        <v>-48.050110885681171</v>
      </c>
      <c r="Y265" s="99">
        <f t="shared" si="100"/>
        <v>-58.393954093815935</v>
      </c>
      <c r="Z265" s="110">
        <v>21.5</v>
      </c>
      <c r="AA265" s="34">
        <f t="shared" si="83"/>
        <v>8.86</v>
      </c>
      <c r="AB265" s="33">
        <f t="shared" si="84"/>
        <v>-12.64</v>
      </c>
      <c r="AC265" s="32">
        <v>163.63293345051997</v>
      </c>
      <c r="AD265" s="15">
        <f t="shared" si="85"/>
        <v>-2.5385494331075013E-2</v>
      </c>
      <c r="AE265" s="15">
        <f t="shared" si="86"/>
        <v>8.6526197695843049E-2</v>
      </c>
      <c r="AF265" s="15">
        <f t="shared" si="87"/>
        <v>0.19139561920529544</v>
      </c>
      <c r="AG265" s="15">
        <f t="shared" si="88"/>
        <v>0.29364572199771</v>
      </c>
      <c r="AH265" s="111">
        <f t="shared" si="89"/>
        <v>0.356859422259721</v>
      </c>
    </row>
    <row r="266" spans="1:34" ht="15.75" x14ac:dyDescent="0.25">
      <c r="A266" s="25">
        <v>791</v>
      </c>
      <c r="B266" s="26" t="s">
        <v>256</v>
      </c>
      <c r="C266" s="25">
        <v>17</v>
      </c>
      <c r="D266" s="25">
        <v>24</v>
      </c>
      <c r="E266" s="31">
        <f>'Tasapainon muutos, pl. tasaus'!D256</f>
        <v>5029</v>
      </c>
      <c r="F266" s="64">
        <v>163.94777039857016</v>
      </c>
      <c r="G266" s="32">
        <v>182.46393791316265</v>
      </c>
      <c r="H266" s="61">
        <f t="shared" si="101"/>
        <v>18.516167514592496</v>
      </c>
      <c r="I266" s="64">
        <f t="shared" si="90"/>
        <v>-14.362264610107147</v>
      </c>
      <c r="J266" s="32">
        <f t="shared" si="91"/>
        <v>-2.6747030638829163</v>
      </c>
      <c r="K266" s="32">
        <f t="shared" si="92"/>
        <v>-1.3186266201411698</v>
      </c>
      <c r="L266" s="32">
        <f t="shared" si="93"/>
        <v>-3.0501108856811734</v>
      </c>
      <c r="M266" s="32">
        <f t="shared" si="94"/>
        <v>-4.4184122194495323</v>
      </c>
      <c r="N266" s="61">
        <f t="shared" si="95"/>
        <v>178.04552569371313</v>
      </c>
      <c r="O266" s="87">
        <f t="shared" si="82"/>
        <v>14.097755295142974</v>
      </c>
      <c r="P266" s="32">
        <f>Taulukko5[[#This Row],[Tasaus 2023, €/asukas]]*Taulukko5[[#This Row],[Asukasluku 31.12.2022]]</f>
        <v>-72227.828724228835</v>
      </c>
      <c r="Q266" s="32">
        <f>Taulukko5[[#This Row],[Tasaus 2024, €/asukas]]*Taulukko5[[#This Row],[Asukasluku 31.12.2022]]</f>
        <v>-13451.081708267186</v>
      </c>
      <c r="R266" s="32">
        <f>Taulukko5[[#This Row],[Tasaus 2025, €/asukas]]*Taulukko5[[#This Row],[Asukasluku 31.12.2022]]</f>
        <v>-6631.3732726899434</v>
      </c>
      <c r="S266" s="32">
        <f>Taulukko5[[#This Row],[Tasaus 2026, €/asukas]]*Taulukko5[[#This Row],[Asukasluku 31.12.2022]]</f>
        <v>-15339.007644090621</v>
      </c>
      <c r="T266" s="32">
        <f>Taulukko5[[#This Row],[Tasaus 2027, €/asukas]]*Taulukko5[[#This Row],[Asukasluku 31.12.2022]]</f>
        <v>-22220.195051611699</v>
      </c>
      <c r="U266" s="64">
        <f t="shared" si="96"/>
        <v>4.1539029044853493</v>
      </c>
      <c r="V266" s="32">
        <f t="shared" si="97"/>
        <v>15.84146445070958</v>
      </c>
      <c r="W266" s="32">
        <f t="shared" si="98"/>
        <v>17.197540894451325</v>
      </c>
      <c r="X266" s="32">
        <f t="shared" si="99"/>
        <v>15.466056628911323</v>
      </c>
      <c r="Y266" s="99">
        <f t="shared" si="100"/>
        <v>14.097755295142964</v>
      </c>
      <c r="Z266" s="110">
        <v>21.75</v>
      </c>
      <c r="AA266" s="34">
        <f t="shared" si="83"/>
        <v>9.11</v>
      </c>
      <c r="AB266" s="33">
        <f t="shared" si="84"/>
        <v>-12.64</v>
      </c>
      <c r="AC266" s="32">
        <v>138.9670668142804</v>
      </c>
      <c r="AD266" s="15">
        <f t="shared" si="85"/>
        <v>-2.9891275679271155E-2</v>
      </c>
      <c r="AE266" s="15">
        <f t="shared" si="86"/>
        <v>-0.11399437876803264</v>
      </c>
      <c r="AF266" s="15">
        <f t="shared" si="87"/>
        <v>-0.12375263642453227</v>
      </c>
      <c r="AG266" s="15">
        <f t="shared" si="88"/>
        <v>-0.11129296302684871</v>
      </c>
      <c r="AH266" s="111">
        <f t="shared" si="89"/>
        <v>-0.10144673567863105</v>
      </c>
    </row>
    <row r="267" spans="1:34" ht="15.75" x14ac:dyDescent="0.25">
      <c r="A267" s="25">
        <v>831</v>
      </c>
      <c r="B267" s="26" t="s">
        <v>257</v>
      </c>
      <c r="C267" s="25">
        <v>9</v>
      </c>
      <c r="D267" s="25">
        <v>25</v>
      </c>
      <c r="E267" s="31">
        <f>'Tasapainon muutos, pl. tasaus'!D257</f>
        <v>4559</v>
      </c>
      <c r="F267" s="64">
        <v>-86.387395267772149</v>
      </c>
      <c r="G267" s="32">
        <v>-157.14870683289246</v>
      </c>
      <c r="H267" s="61">
        <f t="shared" si="101"/>
        <v>-70.761311565120309</v>
      </c>
      <c r="I267" s="64">
        <f t="shared" si="90"/>
        <v>74.915214469605658</v>
      </c>
      <c r="J267" s="32">
        <f t="shared" si="91"/>
        <v>56.602776015829889</v>
      </c>
      <c r="K267" s="32">
        <f t="shared" si="92"/>
        <v>39.442684944979142</v>
      </c>
      <c r="L267" s="32">
        <f t="shared" si="93"/>
        <v>22.711200679439134</v>
      </c>
      <c r="M267" s="32">
        <f t="shared" si="94"/>
        <v>6.3428993456707765</v>
      </c>
      <c r="N267" s="61">
        <f t="shared" si="95"/>
        <v>-150.80580748722167</v>
      </c>
      <c r="O267" s="87">
        <f t="shared" si="82"/>
        <v>-64.418412219449522</v>
      </c>
      <c r="P267" s="32">
        <f>Taulukko5[[#This Row],[Tasaus 2023, €/asukas]]*Taulukko5[[#This Row],[Asukasluku 31.12.2022]]</f>
        <v>341538.46276693221</v>
      </c>
      <c r="Q267" s="32">
        <f>Taulukko5[[#This Row],[Tasaus 2024, €/asukas]]*Taulukko5[[#This Row],[Asukasluku 31.12.2022]]</f>
        <v>258052.05585616847</v>
      </c>
      <c r="R267" s="32">
        <f>Taulukko5[[#This Row],[Tasaus 2025, €/asukas]]*Taulukko5[[#This Row],[Asukasluku 31.12.2022]]</f>
        <v>179819.2006641599</v>
      </c>
      <c r="S267" s="32">
        <f>Taulukko5[[#This Row],[Tasaus 2026, €/asukas]]*Taulukko5[[#This Row],[Asukasluku 31.12.2022]]</f>
        <v>103540.36389756302</v>
      </c>
      <c r="T267" s="32">
        <f>Taulukko5[[#This Row],[Tasaus 2027, €/asukas]]*Taulukko5[[#This Row],[Asukasluku 31.12.2022]]</f>
        <v>28917.278116913069</v>
      </c>
      <c r="U267" s="64">
        <f t="shared" si="96"/>
        <v>4.1539029044853493</v>
      </c>
      <c r="V267" s="32">
        <f t="shared" si="97"/>
        <v>-14.15853554929042</v>
      </c>
      <c r="W267" s="32">
        <f t="shared" si="98"/>
        <v>-31.318626620141167</v>
      </c>
      <c r="X267" s="32">
        <f t="shared" si="99"/>
        <v>-48.050110885681178</v>
      </c>
      <c r="Y267" s="99">
        <f t="shared" si="100"/>
        <v>-64.418412219449536</v>
      </c>
      <c r="Z267" s="110">
        <v>21</v>
      </c>
      <c r="AA267" s="34">
        <f t="shared" si="83"/>
        <v>8.36</v>
      </c>
      <c r="AB267" s="33">
        <f t="shared" si="84"/>
        <v>-12.64</v>
      </c>
      <c r="AC267" s="32">
        <v>198.41373677066903</v>
      </c>
      <c r="AD267" s="15">
        <f t="shared" si="85"/>
        <v>-2.0935561076028328E-2</v>
      </c>
      <c r="AE267" s="15">
        <f t="shared" si="86"/>
        <v>7.135864572549816E-2</v>
      </c>
      <c r="AF267" s="15">
        <f t="shared" si="87"/>
        <v>0.15784505211118485</v>
      </c>
      <c r="AG267" s="15">
        <f t="shared" si="88"/>
        <v>0.24217129150295957</v>
      </c>
      <c r="AH267" s="111">
        <f t="shared" si="89"/>
        <v>0.32466709849785125</v>
      </c>
    </row>
    <row r="268" spans="1:34" ht="15.75" x14ac:dyDescent="0.25">
      <c r="A268" s="25">
        <v>832</v>
      </c>
      <c r="B268" s="26" t="s">
        <v>258</v>
      </c>
      <c r="C268" s="25">
        <v>17</v>
      </c>
      <c r="D268" s="25">
        <v>25</v>
      </c>
      <c r="E268" s="31">
        <f>'Tasapainon muutos, pl. tasaus'!D258</f>
        <v>3825</v>
      </c>
      <c r="F268" s="64">
        <v>348.16359058153199</v>
      </c>
      <c r="G268" s="32">
        <v>76.847819208409277</v>
      </c>
      <c r="H268" s="61">
        <f t="shared" si="101"/>
        <v>-271.31577137312274</v>
      </c>
      <c r="I268" s="64">
        <f t="shared" si="90"/>
        <v>275.46967427760808</v>
      </c>
      <c r="J268" s="32">
        <f t="shared" si="91"/>
        <v>257.15723582383231</v>
      </c>
      <c r="K268" s="32">
        <f t="shared" si="92"/>
        <v>239.99714475298157</v>
      </c>
      <c r="L268" s="32">
        <f t="shared" si="93"/>
        <v>223.26566048744158</v>
      </c>
      <c r="M268" s="32">
        <f t="shared" si="94"/>
        <v>206.89735915367322</v>
      </c>
      <c r="N268" s="61">
        <f t="shared" si="95"/>
        <v>283.74517836208247</v>
      </c>
      <c r="O268" s="87">
        <f t="shared" si="82"/>
        <v>-64.418412219449522</v>
      </c>
      <c r="P268" s="32">
        <f>Taulukko5[[#This Row],[Tasaus 2023, €/asukas]]*Taulukko5[[#This Row],[Asukasluku 31.12.2022]]</f>
        <v>1053671.5041118509</v>
      </c>
      <c r="Q268" s="32">
        <f>Taulukko5[[#This Row],[Tasaus 2024, €/asukas]]*Taulukko5[[#This Row],[Asukasluku 31.12.2022]]</f>
        <v>983626.42702615855</v>
      </c>
      <c r="R268" s="32">
        <f>Taulukko5[[#This Row],[Tasaus 2025, €/asukas]]*Taulukko5[[#This Row],[Asukasluku 31.12.2022]]</f>
        <v>917989.07868015452</v>
      </c>
      <c r="S268" s="32">
        <f>Taulukko5[[#This Row],[Tasaus 2026, €/asukas]]*Taulukko5[[#This Row],[Asukasluku 31.12.2022]]</f>
        <v>853991.15136446408</v>
      </c>
      <c r="T268" s="32">
        <f>Taulukko5[[#This Row],[Tasaus 2027, €/asukas]]*Taulukko5[[#This Row],[Asukasluku 31.12.2022]]</f>
        <v>791382.39876280003</v>
      </c>
      <c r="U268" s="64">
        <f t="shared" si="96"/>
        <v>4.1539029044853351</v>
      </c>
      <c r="V268" s="32">
        <f t="shared" si="97"/>
        <v>-14.158535549290434</v>
      </c>
      <c r="W268" s="32">
        <f t="shared" si="98"/>
        <v>-31.318626620141174</v>
      </c>
      <c r="X268" s="32">
        <f t="shared" si="99"/>
        <v>-48.050110885681164</v>
      </c>
      <c r="Y268" s="99">
        <f t="shared" si="100"/>
        <v>-64.418412219449522</v>
      </c>
      <c r="Z268" s="110">
        <v>20.5</v>
      </c>
      <c r="AA268" s="34">
        <f t="shared" si="83"/>
        <v>7.8599999999999994</v>
      </c>
      <c r="AB268" s="33">
        <f t="shared" si="84"/>
        <v>-12.64</v>
      </c>
      <c r="AC268" s="32">
        <v>142.23320138718415</v>
      </c>
      <c r="AD268" s="15">
        <f t="shared" si="85"/>
        <v>-2.9204875260999505E-2</v>
      </c>
      <c r="AE268" s="15">
        <f t="shared" si="86"/>
        <v>9.9544518517504038E-2</v>
      </c>
      <c r="AF268" s="15">
        <f t="shared" si="87"/>
        <v>0.22019209519784544</v>
      </c>
      <c r="AG268" s="15">
        <f t="shared" si="88"/>
        <v>0.33782626290524242</v>
      </c>
      <c r="AH268" s="111">
        <f t="shared" si="89"/>
        <v>0.45290699774162513</v>
      </c>
    </row>
    <row r="269" spans="1:34" ht="15.75" x14ac:dyDescent="0.25">
      <c r="A269" s="25">
        <v>833</v>
      </c>
      <c r="B269" s="26" t="s">
        <v>259</v>
      </c>
      <c r="C269" s="25">
        <v>2</v>
      </c>
      <c r="D269" s="25">
        <v>26</v>
      </c>
      <c r="E269" s="31">
        <f>'Tasapainon muutos, pl. tasaus'!D259</f>
        <v>1691</v>
      </c>
      <c r="F269" s="64">
        <v>-164.93226636428054</v>
      </c>
      <c r="G269" s="32">
        <v>-511.16811240845982</v>
      </c>
      <c r="H269" s="61">
        <f t="shared" si="101"/>
        <v>-346.23584604417931</v>
      </c>
      <c r="I269" s="64">
        <f t="shared" si="90"/>
        <v>350.38974894866465</v>
      </c>
      <c r="J269" s="32">
        <f t="shared" si="91"/>
        <v>332.07731049488888</v>
      </c>
      <c r="K269" s="32">
        <f t="shared" si="92"/>
        <v>314.91721942403814</v>
      </c>
      <c r="L269" s="32">
        <f t="shared" si="93"/>
        <v>298.18573515849812</v>
      </c>
      <c r="M269" s="32">
        <f t="shared" si="94"/>
        <v>281.81743382472979</v>
      </c>
      <c r="N269" s="61">
        <f t="shared" si="95"/>
        <v>-229.35067858373003</v>
      </c>
      <c r="O269" s="87">
        <f t="shared" si="82"/>
        <v>-64.418412219449493</v>
      </c>
      <c r="P269" s="32">
        <f>Taulukko5[[#This Row],[Tasaus 2023, €/asukas]]*Taulukko5[[#This Row],[Asukasluku 31.12.2022]]</f>
        <v>592509.0654721919</v>
      </c>
      <c r="Q269" s="32">
        <f>Taulukko5[[#This Row],[Tasaus 2024, €/asukas]]*Taulukko5[[#This Row],[Asukasluku 31.12.2022]]</f>
        <v>561542.73204685713</v>
      </c>
      <c r="R269" s="32">
        <f>Taulukko5[[#This Row],[Tasaus 2025, €/asukas]]*Taulukko5[[#This Row],[Asukasluku 31.12.2022]]</f>
        <v>532525.01804604847</v>
      </c>
      <c r="S269" s="32">
        <f>Taulukko5[[#This Row],[Tasaus 2026, €/asukas]]*Taulukko5[[#This Row],[Asukasluku 31.12.2022]]</f>
        <v>504232.07815302029</v>
      </c>
      <c r="T269" s="32">
        <f>Taulukko5[[#This Row],[Tasaus 2027, €/asukas]]*Taulukko5[[#This Row],[Asukasluku 31.12.2022]]</f>
        <v>476553.28059761808</v>
      </c>
      <c r="U269" s="64">
        <f t="shared" si="96"/>
        <v>4.1539029044853351</v>
      </c>
      <c r="V269" s="32">
        <f t="shared" si="97"/>
        <v>-14.158535549290434</v>
      </c>
      <c r="W269" s="32">
        <f t="shared" si="98"/>
        <v>-31.318626620141174</v>
      </c>
      <c r="X269" s="32">
        <f t="shared" si="99"/>
        <v>-48.050110885681192</v>
      </c>
      <c r="Y269" s="99">
        <f t="shared" si="100"/>
        <v>-64.418412219449522</v>
      </c>
      <c r="Z269" s="110">
        <v>19.5</v>
      </c>
      <c r="AA269" s="34">
        <f t="shared" si="83"/>
        <v>6.8599999999999994</v>
      </c>
      <c r="AB269" s="33">
        <f t="shared" si="84"/>
        <v>-12.64</v>
      </c>
      <c r="AC269" s="32">
        <v>171.60191978419033</v>
      </c>
      <c r="AD269" s="15">
        <f t="shared" si="85"/>
        <v>-2.4206622569895246E-2</v>
      </c>
      <c r="AE269" s="15">
        <f t="shared" si="86"/>
        <v>8.2508025359485856E-2</v>
      </c>
      <c r="AF269" s="15">
        <f t="shared" si="87"/>
        <v>0.18250743732662225</v>
      </c>
      <c r="AG269" s="15">
        <f t="shared" si="88"/>
        <v>0.28000916858103847</v>
      </c>
      <c r="AH269" s="111">
        <f t="shared" si="89"/>
        <v>0.37539447286174465</v>
      </c>
    </row>
    <row r="270" spans="1:34" ht="15.75" x14ac:dyDescent="0.25">
      <c r="A270" s="25">
        <v>834</v>
      </c>
      <c r="B270" s="26" t="s">
        <v>260</v>
      </c>
      <c r="C270" s="25">
        <v>5</v>
      </c>
      <c r="D270" s="25">
        <v>24</v>
      </c>
      <c r="E270" s="31">
        <f>'Tasapainon muutos, pl. tasaus'!D260</f>
        <v>5879</v>
      </c>
      <c r="F270" s="64">
        <v>356.33439640702846</v>
      </c>
      <c r="G270" s="32">
        <v>179.70087904275272</v>
      </c>
      <c r="H270" s="61">
        <f t="shared" si="101"/>
        <v>-176.63351736427575</v>
      </c>
      <c r="I270" s="64">
        <f t="shared" si="90"/>
        <v>180.78742026876108</v>
      </c>
      <c r="J270" s="32">
        <f t="shared" si="91"/>
        <v>162.47498181498531</v>
      </c>
      <c r="K270" s="32">
        <f t="shared" si="92"/>
        <v>145.31489074413457</v>
      </c>
      <c r="L270" s="32">
        <f t="shared" si="93"/>
        <v>128.58340647859458</v>
      </c>
      <c r="M270" s="32">
        <f t="shared" si="94"/>
        <v>112.21510514482621</v>
      </c>
      <c r="N270" s="61">
        <f t="shared" si="95"/>
        <v>291.91598418757894</v>
      </c>
      <c r="O270" s="87">
        <f t="shared" si="82"/>
        <v>-64.418412219449522</v>
      </c>
      <c r="P270" s="32">
        <f>Taulukko5[[#This Row],[Tasaus 2023, €/asukas]]*Taulukko5[[#This Row],[Asukasluku 31.12.2022]]</f>
        <v>1062849.2437600463</v>
      </c>
      <c r="Q270" s="32">
        <f>Taulukko5[[#This Row],[Tasaus 2024, €/asukas]]*Taulukko5[[#This Row],[Asukasluku 31.12.2022]]</f>
        <v>955190.41809029866</v>
      </c>
      <c r="R270" s="32">
        <f>Taulukko5[[#This Row],[Tasaus 2025, €/asukas]]*Taulukko5[[#This Row],[Asukasluku 31.12.2022]]</f>
        <v>854306.24268476712</v>
      </c>
      <c r="S270" s="32">
        <f>Taulukko5[[#This Row],[Tasaus 2026, €/asukas]]*Taulukko5[[#This Row],[Asukasluku 31.12.2022]]</f>
        <v>755941.84668765753</v>
      </c>
      <c r="T270" s="32">
        <f>Taulukko5[[#This Row],[Tasaus 2027, €/asukas]]*Taulukko5[[#This Row],[Asukasluku 31.12.2022]]</f>
        <v>659712.60314643325</v>
      </c>
      <c r="U270" s="64">
        <f t="shared" si="96"/>
        <v>4.1539029044853351</v>
      </c>
      <c r="V270" s="32">
        <f t="shared" si="97"/>
        <v>-14.158535549290434</v>
      </c>
      <c r="W270" s="32">
        <f t="shared" si="98"/>
        <v>-31.318626620141174</v>
      </c>
      <c r="X270" s="32">
        <f t="shared" si="99"/>
        <v>-48.050110885681164</v>
      </c>
      <c r="Y270" s="99">
        <f t="shared" si="100"/>
        <v>-64.418412219449536</v>
      </c>
      <c r="Z270" s="110">
        <v>21.250000000000004</v>
      </c>
      <c r="AA270" s="34">
        <f t="shared" si="83"/>
        <v>8.610000000000003</v>
      </c>
      <c r="AB270" s="33">
        <f t="shared" si="84"/>
        <v>-12.64</v>
      </c>
      <c r="AC270" s="32">
        <v>181.77523589379766</v>
      </c>
      <c r="AD270" s="15">
        <f t="shared" si="85"/>
        <v>-2.2851863643913832E-2</v>
      </c>
      <c r="AE270" s="15">
        <f t="shared" si="86"/>
        <v>7.7890343421490982E-2</v>
      </c>
      <c r="AF270" s="15">
        <f t="shared" si="87"/>
        <v>0.17229314249625902</v>
      </c>
      <c r="AG270" s="15">
        <f t="shared" si="88"/>
        <v>0.26433804720107468</v>
      </c>
      <c r="AH270" s="111">
        <f t="shared" si="89"/>
        <v>0.35438497385356743</v>
      </c>
    </row>
    <row r="271" spans="1:34" ht="15.75" x14ac:dyDescent="0.25">
      <c r="A271" s="25">
        <v>837</v>
      </c>
      <c r="B271" s="26" t="s">
        <v>261</v>
      </c>
      <c r="C271" s="25">
        <v>6</v>
      </c>
      <c r="D271" s="25">
        <v>20</v>
      </c>
      <c r="E271" s="31">
        <f>'Tasapainon muutos, pl. tasaus'!D261</f>
        <v>249009</v>
      </c>
      <c r="F271" s="64">
        <v>81.714106411445186</v>
      </c>
      <c r="G271" s="32">
        <v>102.96448383120646</v>
      </c>
      <c r="H271" s="61">
        <f t="shared" si="101"/>
        <v>21.250377419761278</v>
      </c>
      <c r="I271" s="64">
        <f t="shared" si="90"/>
        <v>-17.096474515275929</v>
      </c>
      <c r="J271" s="32">
        <f t="shared" si="91"/>
        <v>-5.4089129690516993</v>
      </c>
      <c r="K271" s="32">
        <f t="shared" si="92"/>
        <v>-1.3186266201411698</v>
      </c>
      <c r="L271" s="32">
        <f t="shared" si="93"/>
        <v>-3.0501108856811734</v>
      </c>
      <c r="M271" s="32">
        <f t="shared" si="94"/>
        <v>-4.4184122194495323</v>
      </c>
      <c r="N271" s="61">
        <f t="shared" si="95"/>
        <v>98.546071611756929</v>
      </c>
      <c r="O271" s="87">
        <f t="shared" si="82"/>
        <v>16.831965200311743</v>
      </c>
      <c r="P271" s="32">
        <f>Taulukko5[[#This Row],[Tasaus 2023, €/asukas]]*Taulukko5[[#This Row],[Asukasluku 31.12.2022]]</f>
        <v>-4257176.0225743437</v>
      </c>
      <c r="Q271" s="32">
        <f>Taulukko5[[#This Row],[Tasaus 2024, €/asukas]]*Taulukko5[[#This Row],[Asukasluku 31.12.2022]]</f>
        <v>-1346868.0095105947</v>
      </c>
      <c r="R271" s="32">
        <f>Taulukko5[[#This Row],[Tasaus 2025, €/asukas]]*Taulukko5[[#This Row],[Asukasluku 31.12.2022]]</f>
        <v>-328349.89605473256</v>
      </c>
      <c r="S271" s="32">
        <f>Taulukko5[[#This Row],[Tasaus 2026, €/asukas]]*Taulukko5[[#This Row],[Asukasluku 31.12.2022]]</f>
        <v>-759505.06153258332</v>
      </c>
      <c r="T271" s="32">
        <f>Taulukko5[[#This Row],[Tasaus 2027, €/asukas]]*Taulukko5[[#This Row],[Asukasluku 31.12.2022]]</f>
        <v>-1100224.4083529087</v>
      </c>
      <c r="U271" s="64">
        <f t="shared" si="96"/>
        <v>4.1539029044853493</v>
      </c>
      <c r="V271" s="32">
        <f t="shared" si="97"/>
        <v>15.84146445070958</v>
      </c>
      <c r="W271" s="32">
        <f t="shared" si="98"/>
        <v>19.931750799620108</v>
      </c>
      <c r="X271" s="32">
        <f t="shared" si="99"/>
        <v>18.200266534080104</v>
      </c>
      <c r="Y271" s="99">
        <f t="shared" si="100"/>
        <v>16.831965200311746</v>
      </c>
      <c r="Z271" s="110">
        <v>20.25</v>
      </c>
      <c r="AA271" s="34">
        <f t="shared" si="83"/>
        <v>7.6099999999999994</v>
      </c>
      <c r="AB271" s="33">
        <f t="shared" si="84"/>
        <v>-12.64</v>
      </c>
      <c r="AC271" s="32">
        <v>195.7610064935042</v>
      </c>
      <c r="AD271" s="15">
        <f t="shared" si="85"/>
        <v>-2.1219255963639445E-2</v>
      </c>
      <c r="AE271" s="15">
        <f t="shared" si="86"/>
        <v>-8.0922471407681676E-2</v>
      </c>
      <c r="AF271" s="15">
        <f t="shared" si="87"/>
        <v>-0.10181675685388085</v>
      </c>
      <c r="AG271" s="15">
        <f t="shared" si="88"/>
        <v>-9.2971868402628138E-2</v>
      </c>
      <c r="AH271" s="111">
        <f t="shared" si="89"/>
        <v>-8.5982216284070184E-2</v>
      </c>
    </row>
    <row r="272" spans="1:34" ht="15.75" x14ac:dyDescent="0.25">
      <c r="A272" s="25">
        <v>844</v>
      </c>
      <c r="B272" s="26" t="s">
        <v>262</v>
      </c>
      <c r="C272" s="25">
        <v>11</v>
      </c>
      <c r="D272" s="25">
        <v>26</v>
      </c>
      <c r="E272" s="31">
        <f>'Tasapainon muutos, pl. tasaus'!D262</f>
        <v>1441</v>
      </c>
      <c r="F272" s="64">
        <v>-127.43379750804515</v>
      </c>
      <c r="G272" s="32">
        <v>-93.045312911266549</v>
      </c>
      <c r="H272" s="61">
        <f t="shared" si="101"/>
        <v>34.388484596778596</v>
      </c>
      <c r="I272" s="64">
        <f t="shared" si="90"/>
        <v>-30.234581692293247</v>
      </c>
      <c r="J272" s="32">
        <f t="shared" si="91"/>
        <v>-18.547020146069016</v>
      </c>
      <c r="K272" s="32">
        <f t="shared" si="92"/>
        <v>-5.707111216919766</v>
      </c>
      <c r="L272" s="32">
        <f t="shared" si="93"/>
        <v>-3.0501108856811734</v>
      </c>
      <c r="M272" s="32">
        <f t="shared" si="94"/>
        <v>-4.4184122194495323</v>
      </c>
      <c r="N272" s="61">
        <f t="shared" si="95"/>
        <v>-97.463725130716085</v>
      </c>
      <c r="O272" s="87">
        <f t="shared" si="82"/>
        <v>29.97007237732906</v>
      </c>
      <c r="P272" s="32">
        <f>Taulukko5[[#This Row],[Tasaus 2023, €/asukas]]*Taulukko5[[#This Row],[Asukasluku 31.12.2022]]</f>
        <v>-43568.03221859457</v>
      </c>
      <c r="Q272" s="32">
        <f>Taulukko5[[#This Row],[Tasaus 2024, €/asukas]]*Taulukko5[[#This Row],[Asukasluku 31.12.2022]]</f>
        <v>-26726.256030485452</v>
      </c>
      <c r="R272" s="32">
        <f>Taulukko5[[#This Row],[Tasaus 2025, €/asukas]]*Taulukko5[[#This Row],[Asukasluku 31.12.2022]]</f>
        <v>-8223.9472635813836</v>
      </c>
      <c r="S272" s="32">
        <f>Taulukko5[[#This Row],[Tasaus 2026, €/asukas]]*Taulukko5[[#This Row],[Asukasluku 31.12.2022]]</f>
        <v>-4395.2097862665705</v>
      </c>
      <c r="T272" s="32">
        <f>Taulukko5[[#This Row],[Tasaus 2027, €/asukas]]*Taulukko5[[#This Row],[Asukasluku 31.12.2022]]</f>
        <v>-6366.9320082267759</v>
      </c>
      <c r="U272" s="64">
        <f t="shared" si="96"/>
        <v>4.1539029044853493</v>
      </c>
      <c r="V272" s="32">
        <f t="shared" si="97"/>
        <v>15.84146445070958</v>
      </c>
      <c r="W272" s="32">
        <f t="shared" si="98"/>
        <v>28.68137337985883</v>
      </c>
      <c r="X272" s="32">
        <f t="shared" si="99"/>
        <v>31.338373711097422</v>
      </c>
      <c r="Y272" s="99">
        <f t="shared" si="100"/>
        <v>29.970072377329064</v>
      </c>
      <c r="Z272" s="110">
        <v>21.5</v>
      </c>
      <c r="AA272" s="34">
        <f t="shared" si="83"/>
        <v>8.86</v>
      </c>
      <c r="AB272" s="33">
        <f t="shared" si="84"/>
        <v>-12.64</v>
      </c>
      <c r="AC272" s="32">
        <v>138.5736691371751</v>
      </c>
      <c r="AD272" s="15">
        <f t="shared" si="85"/>
        <v>-2.9976134213299713E-2</v>
      </c>
      <c r="AE272" s="15">
        <f t="shared" si="86"/>
        <v>-0.1143179981402383</v>
      </c>
      <c r="AF272" s="15">
        <f t="shared" si="87"/>
        <v>-0.20697563655810344</v>
      </c>
      <c r="AG272" s="15">
        <f t="shared" si="88"/>
        <v>-0.22614955572891221</v>
      </c>
      <c r="AH272" s="111">
        <f t="shared" si="89"/>
        <v>-0.21627537586279444</v>
      </c>
    </row>
    <row r="273" spans="1:34" ht="15.75" x14ac:dyDescent="0.25">
      <c r="A273" s="25">
        <v>845</v>
      </c>
      <c r="B273" s="26" t="s">
        <v>263</v>
      </c>
      <c r="C273" s="25">
        <v>19</v>
      </c>
      <c r="D273" s="25">
        <v>25</v>
      </c>
      <c r="E273" s="31">
        <f>'Tasapainon muutos, pl. tasaus'!D263</f>
        <v>2863</v>
      </c>
      <c r="F273" s="64">
        <v>504.57481324895724</v>
      </c>
      <c r="G273" s="32">
        <v>493.0966362464448</v>
      </c>
      <c r="H273" s="61">
        <f t="shared" si="101"/>
        <v>-11.478177002512439</v>
      </c>
      <c r="I273" s="64">
        <f t="shared" si="90"/>
        <v>15.632079906997788</v>
      </c>
      <c r="J273" s="32">
        <f t="shared" si="91"/>
        <v>0.84146445070957954</v>
      </c>
      <c r="K273" s="32">
        <f t="shared" si="92"/>
        <v>-1.3186266201411698</v>
      </c>
      <c r="L273" s="32">
        <f t="shared" si="93"/>
        <v>-3.0501108856811734</v>
      </c>
      <c r="M273" s="32">
        <f t="shared" si="94"/>
        <v>-4.4184122194495323</v>
      </c>
      <c r="N273" s="61">
        <f t="shared" si="95"/>
        <v>488.67822402699528</v>
      </c>
      <c r="O273" s="87">
        <f t="shared" ref="O273:O310" si="102">N273-F273</f>
        <v>-15.89658922196196</v>
      </c>
      <c r="P273" s="32">
        <f>Taulukko5[[#This Row],[Tasaus 2023, €/asukas]]*Taulukko5[[#This Row],[Asukasluku 31.12.2022]]</f>
        <v>44754.644773734668</v>
      </c>
      <c r="Q273" s="32">
        <f>Taulukko5[[#This Row],[Tasaus 2024, €/asukas]]*Taulukko5[[#This Row],[Asukasluku 31.12.2022]]</f>
        <v>2409.1127223815261</v>
      </c>
      <c r="R273" s="32">
        <f>Taulukko5[[#This Row],[Tasaus 2025, €/asukas]]*Taulukko5[[#This Row],[Asukasluku 31.12.2022]]</f>
        <v>-3775.2280134641692</v>
      </c>
      <c r="S273" s="32">
        <f>Taulukko5[[#This Row],[Tasaus 2026, €/asukas]]*Taulukko5[[#This Row],[Asukasluku 31.12.2022]]</f>
        <v>-8732.4674657052001</v>
      </c>
      <c r="T273" s="32">
        <f>Taulukko5[[#This Row],[Tasaus 2027, €/asukas]]*Taulukko5[[#This Row],[Asukasluku 31.12.2022]]</f>
        <v>-12649.914184284011</v>
      </c>
      <c r="U273" s="64">
        <f t="shared" si="96"/>
        <v>4.1539029044853493</v>
      </c>
      <c r="V273" s="32">
        <f t="shared" si="97"/>
        <v>-10.636712551802859</v>
      </c>
      <c r="W273" s="32">
        <f t="shared" si="98"/>
        <v>-12.796803622653609</v>
      </c>
      <c r="X273" s="32">
        <f t="shared" si="99"/>
        <v>-14.528287888193612</v>
      </c>
      <c r="Y273" s="99">
        <f t="shared" si="100"/>
        <v>-15.896589221961971</v>
      </c>
      <c r="Z273" s="110">
        <v>20</v>
      </c>
      <c r="AA273" s="34">
        <f t="shared" ref="AA273:AA310" si="103">Z273-$E$9</f>
        <v>7.3599999999999994</v>
      </c>
      <c r="AB273" s="33">
        <f t="shared" ref="AB273:AB310" si="104">AA273-Z273</f>
        <v>-12.64</v>
      </c>
      <c r="AC273" s="32">
        <v>159.64922505457693</v>
      </c>
      <c r="AD273" s="15">
        <f t="shared" ref="AD273:AD310" si="105">-U273/$AC273</f>
        <v>-2.6018935594991556E-2</v>
      </c>
      <c r="AE273" s="15">
        <f t="shared" ref="AE273:AE310" si="106">-V273/$AC273</f>
        <v>6.6625519467236008E-2</v>
      </c>
      <c r="AF273" s="15">
        <f t="shared" ref="AF273:AF310" si="107">-W273/$AC273</f>
        <v>8.0155751575235981E-2</v>
      </c>
      <c r="AG273" s="15">
        <f t="shared" ref="AG273:AG310" si="108">-X273/$AC273</f>
        <v>9.1001305413333761E-2</v>
      </c>
      <c r="AH273" s="111">
        <f t="shared" ref="AH273:AH310" si="109">-Y273/$AC273</f>
        <v>9.9571978608274728E-2</v>
      </c>
    </row>
    <row r="274" spans="1:34" ht="15.75" x14ac:dyDescent="0.25">
      <c r="A274" s="25">
        <v>846</v>
      </c>
      <c r="B274" s="26" t="s">
        <v>264</v>
      </c>
      <c r="C274" s="25">
        <v>14</v>
      </c>
      <c r="D274" s="25">
        <v>24</v>
      </c>
      <c r="E274" s="31">
        <f>'Tasapainon muutos, pl. tasaus'!D264</f>
        <v>4862</v>
      </c>
      <c r="F274" s="64">
        <v>462.41390757976501</v>
      </c>
      <c r="G274" s="32">
        <v>379.38757917293702</v>
      </c>
      <c r="H274" s="61">
        <f t="shared" si="101"/>
        <v>-83.026328406827986</v>
      </c>
      <c r="I274" s="64">
        <f t="shared" ref="I274:I310" si="110">H274*(-1)+$H$17</f>
        <v>87.180231311313335</v>
      </c>
      <c r="J274" s="32">
        <f t="shared" ref="J274:J310" si="111">IF($H274&lt;-15,-$H274-15,IF($H274&gt;15,15-$H274,0))-$J$17</f>
        <v>68.867792857537566</v>
      </c>
      <c r="K274" s="32">
        <f t="shared" ref="K274:K310" si="112">IF($H274&lt;-30,-$H274-30,IF($H274&gt;30,30-$H274,0))-$K$17</f>
        <v>51.707701786686819</v>
      </c>
      <c r="L274" s="32">
        <f t="shared" ref="L274:L310" si="113">IF($H274&lt;-45,-$H274-45,IF($H274&gt;45,45-$H274,0))-$L$17</f>
        <v>34.976217521146815</v>
      </c>
      <c r="M274" s="32">
        <f t="shared" ref="M274:M310" si="114">IF($H274&lt;-60,-$H274-60,IF($H274&gt;60,60-$H274,0))-$M$17</f>
        <v>18.607916187378454</v>
      </c>
      <c r="N274" s="61">
        <f t="shared" ref="N274:N310" si="115">G274+M274</f>
        <v>397.99549536031549</v>
      </c>
      <c r="O274" s="87">
        <f t="shared" si="102"/>
        <v>-64.418412219449522</v>
      </c>
      <c r="P274" s="32">
        <f>Taulukko5[[#This Row],[Tasaus 2023, €/asukas]]*Taulukko5[[#This Row],[Asukasluku 31.12.2022]]</f>
        <v>423870.28463560541</v>
      </c>
      <c r="Q274" s="32">
        <f>Taulukko5[[#This Row],[Tasaus 2024, €/asukas]]*Taulukko5[[#This Row],[Asukasluku 31.12.2022]]</f>
        <v>334835.20887334767</v>
      </c>
      <c r="R274" s="32">
        <f>Taulukko5[[#This Row],[Tasaus 2025, €/asukas]]*Taulukko5[[#This Row],[Asukasluku 31.12.2022]]</f>
        <v>251402.84608687132</v>
      </c>
      <c r="S274" s="32">
        <f>Taulukko5[[#This Row],[Tasaus 2026, €/asukas]]*Taulukko5[[#This Row],[Asukasluku 31.12.2022]]</f>
        <v>170054.3695878158</v>
      </c>
      <c r="T274" s="32">
        <f>Taulukko5[[#This Row],[Tasaus 2027, €/asukas]]*Taulukko5[[#This Row],[Asukasluku 31.12.2022]]</f>
        <v>90471.688503034035</v>
      </c>
      <c r="U274" s="64">
        <f t="shared" si="96"/>
        <v>4.1539029044853493</v>
      </c>
      <c r="V274" s="32">
        <f t="shared" si="97"/>
        <v>-14.15853554929042</v>
      </c>
      <c r="W274" s="32">
        <f t="shared" si="98"/>
        <v>-31.318626620141167</v>
      </c>
      <c r="X274" s="32">
        <f t="shared" si="99"/>
        <v>-48.050110885681171</v>
      </c>
      <c r="Y274" s="99">
        <f t="shared" si="100"/>
        <v>-64.418412219449536</v>
      </c>
      <c r="Z274" s="110">
        <v>22.5</v>
      </c>
      <c r="AA274" s="34">
        <f t="shared" si="103"/>
        <v>9.86</v>
      </c>
      <c r="AB274" s="33">
        <f t="shared" si="104"/>
        <v>-12.64</v>
      </c>
      <c r="AC274" s="32">
        <v>147.91431027167229</v>
      </c>
      <c r="AD274" s="15">
        <f t="shared" si="105"/>
        <v>-2.8083171241889509E-2</v>
      </c>
      <c r="AE274" s="15">
        <f t="shared" si="106"/>
        <v>9.5721201845079235E-2</v>
      </c>
      <c r="AF274" s="15">
        <f t="shared" si="107"/>
        <v>0.21173493330441559</v>
      </c>
      <c r="AG274" s="15">
        <f t="shared" si="108"/>
        <v>0.32485099512973531</v>
      </c>
      <c r="AH274" s="111">
        <f t="shared" si="109"/>
        <v>0.43551169661091665</v>
      </c>
    </row>
    <row r="275" spans="1:34" ht="15.75" x14ac:dyDescent="0.25">
      <c r="A275" s="25">
        <v>848</v>
      </c>
      <c r="B275" s="26" t="s">
        <v>265</v>
      </c>
      <c r="C275" s="25">
        <v>12</v>
      </c>
      <c r="D275" s="25">
        <v>25</v>
      </c>
      <c r="E275" s="31">
        <f>'Tasapainon muutos, pl. tasaus'!D265</f>
        <v>4160</v>
      </c>
      <c r="F275" s="64">
        <v>-108.93206222367186</v>
      </c>
      <c r="G275" s="32">
        <v>-157.38458733519789</v>
      </c>
      <c r="H275" s="61">
        <f t="shared" ref="H275:H310" si="116">G275-F275</f>
        <v>-48.452525111526029</v>
      </c>
      <c r="I275" s="64">
        <f t="shared" si="110"/>
        <v>52.606428016011378</v>
      </c>
      <c r="J275" s="32">
        <f t="shared" si="111"/>
        <v>34.293989562235609</v>
      </c>
      <c r="K275" s="32">
        <f t="shared" si="112"/>
        <v>17.133898491384858</v>
      </c>
      <c r="L275" s="32">
        <f t="shared" si="113"/>
        <v>0.40241422584485553</v>
      </c>
      <c r="M275" s="32">
        <f t="shared" si="114"/>
        <v>-4.4184122194495323</v>
      </c>
      <c r="N275" s="61">
        <f t="shared" si="115"/>
        <v>-161.80299955464741</v>
      </c>
      <c r="O275" s="87">
        <f t="shared" si="102"/>
        <v>-52.870937330975551</v>
      </c>
      <c r="P275" s="32">
        <f>Taulukko5[[#This Row],[Tasaus 2023, €/asukas]]*Taulukko5[[#This Row],[Asukasluku 31.12.2022]]</f>
        <v>218842.74054660733</v>
      </c>
      <c r="Q275" s="32">
        <f>Taulukko5[[#This Row],[Tasaus 2024, €/asukas]]*Taulukko5[[#This Row],[Asukasluku 31.12.2022]]</f>
        <v>142662.99657890014</v>
      </c>
      <c r="R275" s="32">
        <f>Taulukko5[[#This Row],[Tasaus 2025, €/asukas]]*Taulukko5[[#This Row],[Asukasluku 31.12.2022]]</f>
        <v>71277.017724161007</v>
      </c>
      <c r="S275" s="32">
        <f>Taulukko5[[#This Row],[Tasaus 2026, €/asukas]]*Taulukko5[[#This Row],[Asukasluku 31.12.2022]]</f>
        <v>1674.0431795145989</v>
      </c>
      <c r="T275" s="32">
        <f>Taulukko5[[#This Row],[Tasaus 2027, €/asukas]]*Taulukko5[[#This Row],[Asukasluku 31.12.2022]]</f>
        <v>-18380.594832910054</v>
      </c>
      <c r="U275" s="64">
        <f t="shared" ref="U275:U310" si="117">$H275+I275</f>
        <v>4.1539029044853493</v>
      </c>
      <c r="V275" s="32">
        <f t="shared" ref="V275:V310" si="118">$H275+J275</f>
        <v>-14.15853554929042</v>
      </c>
      <c r="W275" s="32">
        <f t="shared" ref="W275:W310" si="119">$H275+K275</f>
        <v>-31.31862662014117</v>
      </c>
      <c r="X275" s="32">
        <f t="shared" ref="X275:X310" si="120">$H275+L275</f>
        <v>-48.050110885681171</v>
      </c>
      <c r="Y275" s="99">
        <f t="shared" ref="Y275:Y310" si="121">$H275+M275</f>
        <v>-52.870937330975565</v>
      </c>
      <c r="Z275" s="110">
        <v>21.75</v>
      </c>
      <c r="AA275" s="34">
        <f t="shared" si="103"/>
        <v>9.11</v>
      </c>
      <c r="AB275" s="33">
        <f t="shared" si="104"/>
        <v>-12.64</v>
      </c>
      <c r="AC275" s="32">
        <v>138.97477163045298</v>
      </c>
      <c r="AD275" s="15">
        <f t="shared" si="105"/>
        <v>-2.9889618495153703E-2</v>
      </c>
      <c r="AE275" s="15">
        <f t="shared" si="106"/>
        <v>0.10187845882516937</v>
      </c>
      <c r="AF275" s="15">
        <f t="shared" si="107"/>
        <v>0.22535476225440651</v>
      </c>
      <c r="AG275" s="15">
        <f t="shared" si="108"/>
        <v>0.34574700373281381</v>
      </c>
      <c r="AH275" s="111">
        <f t="shared" si="109"/>
        <v>0.38043550430551792</v>
      </c>
    </row>
    <row r="276" spans="1:34" ht="15.75" x14ac:dyDescent="0.25">
      <c r="A276" s="25">
        <v>849</v>
      </c>
      <c r="B276" s="26" t="s">
        <v>266</v>
      </c>
      <c r="C276" s="25">
        <v>16</v>
      </c>
      <c r="D276" s="25">
        <v>25</v>
      </c>
      <c r="E276" s="31">
        <f>'Tasapainon muutos, pl. tasaus'!D266</f>
        <v>2903</v>
      </c>
      <c r="F276" s="64">
        <v>288.4936164163035</v>
      </c>
      <c r="G276" s="32">
        <v>225.73388630668774</v>
      </c>
      <c r="H276" s="61">
        <f t="shared" si="116"/>
        <v>-62.759730109615759</v>
      </c>
      <c r="I276" s="64">
        <f t="shared" si="110"/>
        <v>66.913633014101109</v>
      </c>
      <c r="J276" s="32">
        <f t="shared" si="111"/>
        <v>48.601194560325339</v>
      </c>
      <c r="K276" s="32">
        <f t="shared" si="112"/>
        <v>31.441103489474589</v>
      </c>
      <c r="L276" s="32">
        <f t="shared" si="113"/>
        <v>14.709619223934586</v>
      </c>
      <c r="M276" s="32">
        <f t="shared" si="114"/>
        <v>-1.658682109833773</v>
      </c>
      <c r="N276" s="61">
        <f t="shared" si="115"/>
        <v>224.07520419685397</v>
      </c>
      <c r="O276" s="87">
        <f t="shared" si="102"/>
        <v>-64.418412219449522</v>
      </c>
      <c r="P276" s="32">
        <f>Taulukko5[[#This Row],[Tasaus 2023, €/asukas]]*Taulukko5[[#This Row],[Asukasluku 31.12.2022]]</f>
        <v>194250.27663993553</v>
      </c>
      <c r="Q276" s="32">
        <f>Taulukko5[[#This Row],[Tasaus 2024, €/asukas]]*Taulukko5[[#This Row],[Asukasluku 31.12.2022]]</f>
        <v>141089.26780862446</v>
      </c>
      <c r="R276" s="32">
        <f>Taulukko5[[#This Row],[Tasaus 2025, €/asukas]]*Taulukko5[[#This Row],[Asukasluku 31.12.2022]]</f>
        <v>91273.523429944733</v>
      </c>
      <c r="S276" s="32">
        <f>Taulukko5[[#This Row],[Tasaus 2026, €/asukas]]*Taulukko5[[#This Row],[Asukasluku 31.12.2022]]</f>
        <v>42702.024607082101</v>
      </c>
      <c r="T276" s="32">
        <f>Taulukko5[[#This Row],[Tasaus 2027, €/asukas]]*Taulukko5[[#This Row],[Asukasluku 31.12.2022]]</f>
        <v>-4815.1541648474431</v>
      </c>
      <c r="U276" s="64">
        <f t="shared" si="117"/>
        <v>4.1539029044853493</v>
      </c>
      <c r="V276" s="32">
        <f t="shared" si="118"/>
        <v>-14.15853554929042</v>
      </c>
      <c r="W276" s="32">
        <f t="shared" si="119"/>
        <v>-31.31862662014117</v>
      </c>
      <c r="X276" s="32">
        <f t="shared" si="120"/>
        <v>-48.050110885681171</v>
      </c>
      <c r="Y276" s="99">
        <f t="shared" si="121"/>
        <v>-64.418412219449536</v>
      </c>
      <c r="Z276" s="110">
        <v>21.75</v>
      </c>
      <c r="AA276" s="34">
        <f t="shared" si="103"/>
        <v>9.11</v>
      </c>
      <c r="AB276" s="33">
        <f t="shared" si="104"/>
        <v>-12.64</v>
      </c>
      <c r="AC276" s="32">
        <v>138.52755001044778</v>
      </c>
      <c r="AD276" s="15">
        <f t="shared" si="105"/>
        <v>-2.9986113983623192E-2</v>
      </c>
      <c r="AE276" s="15">
        <f t="shared" si="106"/>
        <v>0.10220736271032427</v>
      </c>
      <c r="AF276" s="15">
        <f t="shared" si="107"/>
        <v>0.22608229639359906</v>
      </c>
      <c r="AG276" s="15">
        <f t="shared" si="108"/>
        <v>0.34686321155652589</v>
      </c>
      <c r="AH276" s="111">
        <f t="shared" si="109"/>
        <v>0.46502238879263424</v>
      </c>
    </row>
    <row r="277" spans="1:34" ht="15.75" x14ac:dyDescent="0.25">
      <c r="A277" s="25">
        <v>850</v>
      </c>
      <c r="B277" s="26" t="s">
        <v>267</v>
      </c>
      <c r="C277" s="25">
        <v>13</v>
      </c>
      <c r="D277" s="25">
        <v>25</v>
      </c>
      <c r="E277" s="31">
        <f>'Tasapainon muutos, pl. tasaus'!D267</f>
        <v>2407</v>
      </c>
      <c r="F277" s="64">
        <v>-18.090964484826738</v>
      </c>
      <c r="G277" s="32">
        <v>-127.94718187659944</v>
      </c>
      <c r="H277" s="61">
        <f t="shared" si="116"/>
        <v>-109.8562173917727</v>
      </c>
      <c r="I277" s="64">
        <f t="shared" si="110"/>
        <v>114.01012029625805</v>
      </c>
      <c r="J277" s="32">
        <f t="shared" si="111"/>
        <v>95.697681842482282</v>
      </c>
      <c r="K277" s="32">
        <f t="shared" si="112"/>
        <v>78.537590771631528</v>
      </c>
      <c r="L277" s="32">
        <f t="shared" si="113"/>
        <v>61.806106506091531</v>
      </c>
      <c r="M277" s="32">
        <f t="shared" si="114"/>
        <v>45.437805172323166</v>
      </c>
      <c r="N277" s="61">
        <f t="shared" si="115"/>
        <v>-82.509376704276278</v>
      </c>
      <c r="O277" s="87">
        <f t="shared" si="102"/>
        <v>-64.418412219449536</v>
      </c>
      <c r="P277" s="32">
        <f>Taulukko5[[#This Row],[Tasaus 2023, €/asukas]]*Taulukko5[[#This Row],[Asukasluku 31.12.2022]]</f>
        <v>274422.35955309315</v>
      </c>
      <c r="Q277" s="32">
        <f>Taulukko5[[#This Row],[Tasaus 2024, €/asukas]]*Taulukko5[[#This Row],[Asukasluku 31.12.2022]]</f>
        <v>230344.32019485487</v>
      </c>
      <c r="R277" s="32">
        <f>Taulukko5[[#This Row],[Tasaus 2025, €/asukas]]*Taulukko5[[#This Row],[Asukasluku 31.12.2022]]</f>
        <v>189039.98098731707</v>
      </c>
      <c r="S277" s="32">
        <f>Taulukko5[[#This Row],[Tasaus 2026, €/asukas]]*Taulukko5[[#This Row],[Asukasluku 31.12.2022]]</f>
        <v>148767.29836016233</v>
      </c>
      <c r="T277" s="32">
        <f>Taulukko5[[#This Row],[Tasaus 2027, €/asukas]]*Taulukko5[[#This Row],[Asukasluku 31.12.2022]]</f>
        <v>109368.79704978186</v>
      </c>
      <c r="U277" s="64">
        <f t="shared" si="117"/>
        <v>4.1539029044853493</v>
      </c>
      <c r="V277" s="32">
        <f t="shared" si="118"/>
        <v>-14.15853554929042</v>
      </c>
      <c r="W277" s="32">
        <f t="shared" si="119"/>
        <v>-31.318626620141174</v>
      </c>
      <c r="X277" s="32">
        <f t="shared" si="120"/>
        <v>-48.050110885681171</v>
      </c>
      <c r="Y277" s="99">
        <f t="shared" si="121"/>
        <v>-64.418412219449536</v>
      </c>
      <c r="Z277" s="110">
        <v>21</v>
      </c>
      <c r="AA277" s="34">
        <f t="shared" si="103"/>
        <v>8.36</v>
      </c>
      <c r="AB277" s="33">
        <f t="shared" si="104"/>
        <v>-12.64</v>
      </c>
      <c r="AC277" s="32">
        <v>156.51540772380838</v>
      </c>
      <c r="AD277" s="15">
        <f t="shared" si="105"/>
        <v>-2.6539897668192813E-2</v>
      </c>
      <c r="AE277" s="15">
        <f t="shared" si="106"/>
        <v>9.0460969659134013E-2</v>
      </c>
      <c r="AF277" s="15">
        <f t="shared" si="107"/>
        <v>0.20009931977691889</v>
      </c>
      <c r="AG277" s="15">
        <f t="shared" si="108"/>
        <v>0.3069992378671868</v>
      </c>
      <c r="AH277" s="111">
        <f t="shared" si="109"/>
        <v>0.4115787266971449</v>
      </c>
    </row>
    <row r="278" spans="1:34" ht="15.75" x14ac:dyDescent="0.25">
      <c r="A278" s="25">
        <v>851</v>
      </c>
      <c r="B278" s="26" t="s">
        <v>268</v>
      </c>
      <c r="C278" s="25">
        <v>19</v>
      </c>
      <c r="D278" s="25">
        <v>22</v>
      </c>
      <c r="E278" s="31">
        <f>'Tasapainon muutos, pl. tasaus'!D268</f>
        <v>21227</v>
      </c>
      <c r="F278" s="64">
        <v>19.226825755215703</v>
      </c>
      <c r="G278" s="32">
        <v>142.58560085656927</v>
      </c>
      <c r="H278" s="61">
        <f t="shared" si="116"/>
        <v>123.35877510135357</v>
      </c>
      <c r="I278" s="64">
        <f t="shared" si="110"/>
        <v>-119.20487219686822</v>
      </c>
      <c r="J278" s="32">
        <f t="shared" si="111"/>
        <v>-107.51731065064399</v>
      </c>
      <c r="K278" s="32">
        <f t="shared" si="112"/>
        <v>-94.677401721494746</v>
      </c>
      <c r="L278" s="32">
        <f t="shared" si="113"/>
        <v>-81.408885987034751</v>
      </c>
      <c r="M278" s="32">
        <f t="shared" si="114"/>
        <v>-67.777187320803108</v>
      </c>
      <c r="N278" s="61">
        <f t="shared" si="115"/>
        <v>74.808413535766164</v>
      </c>
      <c r="O278" s="87">
        <f t="shared" si="102"/>
        <v>55.581587780550464</v>
      </c>
      <c r="P278" s="32">
        <f>Taulukko5[[#This Row],[Tasaus 2023, €/asukas]]*Taulukko5[[#This Row],[Asukasluku 31.12.2022]]</f>
        <v>-2530361.8221229217</v>
      </c>
      <c r="Q278" s="32">
        <f>Taulukko5[[#This Row],[Tasaus 2024, €/asukas]]*Taulukko5[[#This Row],[Asukasluku 31.12.2022]]</f>
        <v>-2282269.9531812202</v>
      </c>
      <c r="R278" s="32">
        <f>Taulukko5[[#This Row],[Tasaus 2025, €/asukas]]*Taulukko5[[#This Row],[Asukasluku 31.12.2022]]</f>
        <v>-2009717.2063421691</v>
      </c>
      <c r="S278" s="32">
        <f>Taulukko5[[#This Row],[Tasaus 2026, €/asukas]]*Taulukko5[[#This Row],[Asukasluku 31.12.2022]]</f>
        <v>-1728066.4228467867</v>
      </c>
      <c r="T278" s="32">
        <f>Taulukko5[[#This Row],[Tasaus 2027, €/asukas]]*Taulukko5[[#This Row],[Asukasluku 31.12.2022]]</f>
        <v>-1438706.3552586876</v>
      </c>
      <c r="U278" s="64">
        <f t="shared" si="117"/>
        <v>4.1539029044853493</v>
      </c>
      <c r="V278" s="32">
        <f t="shared" si="118"/>
        <v>15.84146445070958</v>
      </c>
      <c r="W278" s="32">
        <f t="shared" si="119"/>
        <v>28.681373379858826</v>
      </c>
      <c r="X278" s="32">
        <f t="shared" si="120"/>
        <v>41.949889114318822</v>
      </c>
      <c r="Y278" s="99">
        <f t="shared" si="121"/>
        <v>55.581587780550464</v>
      </c>
      <c r="Z278" s="110">
        <v>21</v>
      </c>
      <c r="AA278" s="34">
        <f t="shared" si="103"/>
        <v>8.36</v>
      </c>
      <c r="AB278" s="33">
        <f t="shared" si="104"/>
        <v>-12.64</v>
      </c>
      <c r="AC278" s="32">
        <v>187.1005083492727</v>
      </c>
      <c r="AD278" s="15">
        <f t="shared" si="105"/>
        <v>-2.2201451728452753E-2</v>
      </c>
      <c r="AE278" s="15">
        <f t="shared" si="106"/>
        <v>-8.4668206358570058E-2</v>
      </c>
      <c r="AF278" s="15">
        <f t="shared" si="107"/>
        <v>-0.15329393614643441</v>
      </c>
      <c r="AG278" s="15">
        <f t="shared" si="108"/>
        <v>-0.22421044969053869</v>
      </c>
      <c r="AH278" s="111">
        <f t="shared" si="109"/>
        <v>-0.29706807464570162</v>
      </c>
    </row>
    <row r="279" spans="1:34" ht="15.75" x14ac:dyDescent="0.25">
      <c r="A279" s="25">
        <v>853</v>
      </c>
      <c r="B279" s="26" t="s">
        <v>269</v>
      </c>
      <c r="C279" s="25">
        <v>2</v>
      </c>
      <c r="D279" s="25">
        <v>20</v>
      </c>
      <c r="E279" s="31">
        <f>'Tasapainon muutos, pl. tasaus'!D269</f>
        <v>197900</v>
      </c>
      <c r="F279" s="64">
        <v>49.731935888551114</v>
      </c>
      <c r="G279" s="32">
        <v>57.942461248119415</v>
      </c>
      <c r="H279" s="61">
        <f t="shared" si="116"/>
        <v>8.210525359568301</v>
      </c>
      <c r="I279" s="64">
        <f t="shared" si="110"/>
        <v>-4.0566224550829517</v>
      </c>
      <c r="J279" s="32">
        <f t="shared" si="111"/>
        <v>0.84146445070957954</v>
      </c>
      <c r="K279" s="32">
        <f t="shared" si="112"/>
        <v>-1.3186266201411698</v>
      </c>
      <c r="L279" s="32">
        <f t="shared" si="113"/>
        <v>-3.0501108856811734</v>
      </c>
      <c r="M279" s="32">
        <f t="shared" si="114"/>
        <v>-4.4184122194495323</v>
      </c>
      <c r="N279" s="61">
        <f t="shared" si="115"/>
        <v>53.524049028669879</v>
      </c>
      <c r="O279" s="87">
        <f t="shared" si="102"/>
        <v>3.7921131401187651</v>
      </c>
      <c r="P279" s="32">
        <f>Taulukko5[[#This Row],[Tasaus 2023, €/asukas]]*Taulukko5[[#This Row],[Asukasluku 31.12.2022]]</f>
        <v>-802805.5838609162</v>
      </c>
      <c r="Q279" s="32">
        <f>Taulukko5[[#This Row],[Tasaus 2024, €/asukas]]*Taulukko5[[#This Row],[Asukasluku 31.12.2022]]</f>
        <v>166525.8147954258</v>
      </c>
      <c r="R279" s="32">
        <f>Taulukko5[[#This Row],[Tasaus 2025, €/asukas]]*Taulukko5[[#This Row],[Asukasluku 31.12.2022]]</f>
        <v>-260956.2081259375</v>
      </c>
      <c r="S279" s="32">
        <f>Taulukko5[[#This Row],[Tasaus 2026, €/asukas]]*Taulukko5[[#This Row],[Asukasluku 31.12.2022]]</f>
        <v>-603616.94427630422</v>
      </c>
      <c r="T279" s="32">
        <f>Taulukko5[[#This Row],[Tasaus 2027, €/asukas]]*Taulukko5[[#This Row],[Asukasluku 31.12.2022]]</f>
        <v>-874403.77822906245</v>
      </c>
      <c r="U279" s="64">
        <f t="shared" si="117"/>
        <v>4.1539029044853493</v>
      </c>
      <c r="V279" s="32">
        <f t="shared" si="118"/>
        <v>9.0519898102778811</v>
      </c>
      <c r="W279" s="32">
        <f t="shared" si="119"/>
        <v>6.8918987394271314</v>
      </c>
      <c r="X279" s="32">
        <f t="shared" si="120"/>
        <v>5.160414473887128</v>
      </c>
      <c r="Y279" s="99">
        <f t="shared" si="121"/>
        <v>3.7921131401187687</v>
      </c>
      <c r="Z279" s="110">
        <v>19.5</v>
      </c>
      <c r="AA279" s="34">
        <f t="shared" si="103"/>
        <v>6.8599999999999994</v>
      </c>
      <c r="AB279" s="33">
        <f t="shared" si="104"/>
        <v>-12.64</v>
      </c>
      <c r="AC279" s="32">
        <v>187.85290326817855</v>
      </c>
      <c r="AD279" s="15">
        <f t="shared" si="105"/>
        <v>-2.2112529709244062E-2</v>
      </c>
      <c r="AE279" s="15">
        <f t="shared" si="106"/>
        <v>-4.8186584571201826E-2</v>
      </c>
      <c r="AF279" s="15">
        <f t="shared" si="107"/>
        <v>-3.668774141642233E-2</v>
      </c>
      <c r="AG279" s="15">
        <f t="shared" si="108"/>
        <v>-2.7470506891874476E-2</v>
      </c>
      <c r="AH279" s="111">
        <f t="shared" si="109"/>
        <v>-2.0186609172098625E-2</v>
      </c>
    </row>
    <row r="280" spans="1:34" ht="15.75" x14ac:dyDescent="0.25">
      <c r="A280" s="25">
        <v>854</v>
      </c>
      <c r="B280" s="26" t="s">
        <v>270</v>
      </c>
      <c r="C280" s="25">
        <v>19</v>
      </c>
      <c r="D280" s="25">
        <v>25</v>
      </c>
      <c r="E280" s="31">
        <f>'Tasapainon muutos, pl. tasaus'!D270</f>
        <v>3262</v>
      </c>
      <c r="F280" s="64">
        <v>107.56384224829948</v>
      </c>
      <c r="G280" s="32">
        <v>210.6788091046466</v>
      </c>
      <c r="H280" s="61">
        <f t="shared" si="116"/>
        <v>103.11496685634712</v>
      </c>
      <c r="I280" s="64">
        <f t="shared" si="110"/>
        <v>-98.961063951861775</v>
      </c>
      <c r="J280" s="32">
        <f t="shared" si="111"/>
        <v>-87.273502405637544</v>
      </c>
      <c r="K280" s="32">
        <f t="shared" si="112"/>
        <v>-74.433593476488298</v>
      </c>
      <c r="L280" s="32">
        <f t="shared" si="113"/>
        <v>-61.165077742028295</v>
      </c>
      <c r="M280" s="32">
        <f t="shared" si="114"/>
        <v>-47.53337907579666</v>
      </c>
      <c r="N280" s="61">
        <f t="shared" si="115"/>
        <v>163.14543002884994</v>
      </c>
      <c r="O280" s="87">
        <f t="shared" si="102"/>
        <v>55.581587780550464</v>
      </c>
      <c r="P280" s="32">
        <f>Taulukko5[[#This Row],[Tasaus 2023, €/asukas]]*Taulukko5[[#This Row],[Asukasluku 31.12.2022]]</f>
        <v>-322810.99061097309</v>
      </c>
      <c r="Q280" s="32">
        <f>Taulukko5[[#This Row],[Tasaus 2024, €/asukas]]*Taulukko5[[#This Row],[Asukasluku 31.12.2022]]</f>
        <v>-284686.16484718968</v>
      </c>
      <c r="R280" s="32">
        <f>Taulukko5[[#This Row],[Tasaus 2025, €/asukas]]*Taulukko5[[#This Row],[Asukasluku 31.12.2022]]</f>
        <v>-242802.38192030482</v>
      </c>
      <c r="S280" s="32">
        <f>Taulukko5[[#This Row],[Tasaus 2026, €/asukas]]*Taulukko5[[#This Row],[Asukasluku 31.12.2022]]</f>
        <v>-199520.4835944963</v>
      </c>
      <c r="T280" s="32">
        <f>Taulukko5[[#This Row],[Tasaus 2027, €/asukas]]*Taulukko5[[#This Row],[Asukasluku 31.12.2022]]</f>
        <v>-155053.88254524869</v>
      </c>
      <c r="U280" s="64">
        <f t="shared" si="117"/>
        <v>4.1539029044853493</v>
      </c>
      <c r="V280" s="32">
        <f t="shared" si="118"/>
        <v>15.84146445070958</v>
      </c>
      <c r="W280" s="32">
        <f t="shared" si="119"/>
        <v>28.681373379858826</v>
      </c>
      <c r="X280" s="32">
        <f t="shared" si="120"/>
        <v>41.949889114318829</v>
      </c>
      <c r="Y280" s="99">
        <f t="shared" si="121"/>
        <v>55.581587780550464</v>
      </c>
      <c r="Z280" s="110">
        <v>21.25</v>
      </c>
      <c r="AA280" s="34">
        <f t="shared" si="103"/>
        <v>8.61</v>
      </c>
      <c r="AB280" s="33">
        <f t="shared" si="104"/>
        <v>-12.64</v>
      </c>
      <c r="AC280" s="32">
        <v>157.92591219901067</v>
      </c>
      <c r="AD280" s="15">
        <f t="shared" si="105"/>
        <v>-2.6302858388753833E-2</v>
      </c>
      <c r="AE280" s="15">
        <f t="shared" si="106"/>
        <v>-0.10030946935894171</v>
      </c>
      <c r="AF280" s="15">
        <f t="shared" si="107"/>
        <v>-0.18161283972015899</v>
      </c>
      <c r="AG280" s="15">
        <f t="shared" si="108"/>
        <v>-0.26563018399067778</v>
      </c>
      <c r="AH280" s="111">
        <f t="shared" si="109"/>
        <v>-0.351947232766395</v>
      </c>
    </row>
    <row r="281" spans="1:34" ht="15.75" x14ac:dyDescent="0.25">
      <c r="A281" s="25">
        <v>857</v>
      </c>
      <c r="B281" s="26" t="s">
        <v>271</v>
      </c>
      <c r="C281" s="25">
        <v>11</v>
      </c>
      <c r="D281" s="25">
        <v>25</v>
      </c>
      <c r="E281" s="31">
        <f>'Tasapainon muutos, pl. tasaus'!D271</f>
        <v>2394</v>
      </c>
      <c r="F281" s="64">
        <v>-129.19888770659185</v>
      </c>
      <c r="G281" s="32">
        <v>165.49766574737342</v>
      </c>
      <c r="H281" s="61">
        <f t="shared" si="116"/>
        <v>294.69655345396529</v>
      </c>
      <c r="I281" s="64">
        <f t="shared" si="110"/>
        <v>-290.54265054947996</v>
      </c>
      <c r="J281" s="32">
        <f t="shared" si="111"/>
        <v>-278.85508900325573</v>
      </c>
      <c r="K281" s="32">
        <f t="shared" si="112"/>
        <v>-266.01518007410647</v>
      </c>
      <c r="L281" s="32">
        <f t="shared" si="113"/>
        <v>-252.74666433964646</v>
      </c>
      <c r="M281" s="32">
        <f t="shared" si="114"/>
        <v>-239.11496567341482</v>
      </c>
      <c r="N281" s="61">
        <f t="shared" si="115"/>
        <v>-73.617299926041397</v>
      </c>
      <c r="O281" s="87">
        <f t="shared" si="102"/>
        <v>55.58158778055045</v>
      </c>
      <c r="P281" s="32">
        <f>Taulukko5[[#This Row],[Tasaus 2023, €/asukas]]*Taulukko5[[#This Row],[Asukasluku 31.12.2022]]</f>
        <v>-695559.10541545507</v>
      </c>
      <c r="Q281" s="32">
        <f>Taulukko5[[#This Row],[Tasaus 2024, €/asukas]]*Taulukko5[[#This Row],[Asukasluku 31.12.2022]]</f>
        <v>-667579.08307379426</v>
      </c>
      <c r="R281" s="32">
        <f>Taulukko5[[#This Row],[Tasaus 2025, €/asukas]]*Taulukko5[[#This Row],[Asukasluku 31.12.2022]]</f>
        <v>-636840.34109741088</v>
      </c>
      <c r="S281" s="32">
        <f>Taulukko5[[#This Row],[Tasaus 2026, €/asukas]]*Taulukko5[[#This Row],[Asukasluku 31.12.2022]]</f>
        <v>-605075.51442911359</v>
      </c>
      <c r="T281" s="32">
        <f>Taulukko5[[#This Row],[Tasaus 2027, €/asukas]]*Taulukko5[[#This Row],[Asukasluku 31.12.2022]]</f>
        <v>-572441.22782215511</v>
      </c>
      <c r="U281" s="64">
        <f t="shared" si="117"/>
        <v>4.1539029044853351</v>
      </c>
      <c r="V281" s="32">
        <f t="shared" si="118"/>
        <v>15.841464450709566</v>
      </c>
      <c r="W281" s="32">
        <f t="shared" si="119"/>
        <v>28.681373379858826</v>
      </c>
      <c r="X281" s="32">
        <f t="shared" si="120"/>
        <v>41.949889114318836</v>
      </c>
      <c r="Y281" s="99">
        <f t="shared" si="121"/>
        <v>55.581587780550478</v>
      </c>
      <c r="Z281" s="110">
        <v>22</v>
      </c>
      <c r="AA281" s="34">
        <f t="shared" si="103"/>
        <v>9.36</v>
      </c>
      <c r="AB281" s="33">
        <f t="shared" si="104"/>
        <v>-12.64</v>
      </c>
      <c r="AC281" s="32">
        <v>135.46156807186139</v>
      </c>
      <c r="AD281" s="15">
        <f t="shared" si="105"/>
        <v>-3.0664807469833209E-2</v>
      </c>
      <c r="AE281" s="15">
        <f t="shared" si="106"/>
        <v>-0.11694434573727791</v>
      </c>
      <c r="AF281" s="15">
        <f t="shared" si="107"/>
        <v>-0.21173070552854933</v>
      </c>
      <c r="AG281" s="15">
        <f t="shared" si="108"/>
        <v>-0.30968111259471559</v>
      </c>
      <c r="AH281" s="111">
        <f t="shared" si="109"/>
        <v>-0.41031259693572159</v>
      </c>
    </row>
    <row r="282" spans="1:34" ht="15.75" x14ac:dyDescent="0.25">
      <c r="A282" s="25">
        <v>858</v>
      </c>
      <c r="B282" s="26" t="s">
        <v>272</v>
      </c>
      <c r="C282" s="25">
        <v>35</v>
      </c>
      <c r="D282" s="25">
        <v>22</v>
      </c>
      <c r="E282" s="31">
        <f>'Tasapainon muutos, pl. tasaus'!D272</f>
        <v>40384</v>
      </c>
      <c r="F282" s="64">
        <v>177.55139747376904</v>
      </c>
      <c r="G282" s="32">
        <v>91.143653907150437</v>
      </c>
      <c r="H282" s="61">
        <f t="shared" si="116"/>
        <v>-86.407743566618606</v>
      </c>
      <c r="I282" s="64">
        <f t="shared" si="110"/>
        <v>90.561646471103955</v>
      </c>
      <c r="J282" s="32">
        <f t="shared" si="111"/>
        <v>72.249208017328186</v>
      </c>
      <c r="K282" s="32">
        <f t="shared" si="112"/>
        <v>55.089116946477439</v>
      </c>
      <c r="L282" s="32">
        <f t="shared" si="113"/>
        <v>38.357632680937435</v>
      </c>
      <c r="M282" s="32">
        <f t="shared" si="114"/>
        <v>21.989331347169074</v>
      </c>
      <c r="N282" s="61">
        <f t="shared" si="115"/>
        <v>113.13298525431951</v>
      </c>
      <c r="O282" s="87">
        <f t="shared" si="102"/>
        <v>-64.418412219449536</v>
      </c>
      <c r="P282" s="32">
        <f>Taulukko5[[#This Row],[Tasaus 2023, €/asukas]]*Taulukko5[[#This Row],[Asukasluku 31.12.2022]]</f>
        <v>3657241.5310890623</v>
      </c>
      <c r="Q282" s="32">
        <f>Taulukko5[[#This Row],[Tasaus 2024, €/asukas]]*Taulukko5[[#This Row],[Asukasluku 31.12.2022]]</f>
        <v>2917712.0165717816</v>
      </c>
      <c r="R282" s="32">
        <f>Taulukko5[[#This Row],[Tasaus 2025, €/asukas]]*Taulukko5[[#This Row],[Asukasluku 31.12.2022]]</f>
        <v>2224718.8987665451</v>
      </c>
      <c r="S282" s="32">
        <f>Taulukko5[[#This Row],[Tasaus 2026, €/asukas]]*Taulukko5[[#This Row],[Asukasluku 31.12.2022]]</f>
        <v>1549034.6381869775</v>
      </c>
      <c r="T282" s="32">
        <f>Taulukko5[[#This Row],[Tasaus 2027, €/asukas]]*Taulukko5[[#This Row],[Asukasluku 31.12.2022]]</f>
        <v>888017.15712407592</v>
      </c>
      <c r="U282" s="64">
        <f t="shared" si="117"/>
        <v>4.1539029044853493</v>
      </c>
      <c r="V282" s="32">
        <f t="shared" si="118"/>
        <v>-14.15853554929042</v>
      </c>
      <c r="W282" s="32">
        <f t="shared" si="119"/>
        <v>-31.318626620141167</v>
      </c>
      <c r="X282" s="32">
        <f t="shared" si="120"/>
        <v>-48.050110885681171</v>
      </c>
      <c r="Y282" s="99">
        <f t="shared" si="121"/>
        <v>-64.418412219449536</v>
      </c>
      <c r="Z282" s="110">
        <v>19.75</v>
      </c>
      <c r="AA282" s="34">
        <f t="shared" si="103"/>
        <v>7.1099999999999994</v>
      </c>
      <c r="AB282" s="33">
        <f t="shared" si="104"/>
        <v>-12.64</v>
      </c>
      <c r="AC282" s="32">
        <v>241.72371586480961</v>
      </c>
      <c r="AD282" s="15">
        <f t="shared" si="105"/>
        <v>-1.718450707090954E-2</v>
      </c>
      <c r="AE282" s="15">
        <f t="shared" si="106"/>
        <v>5.857321652795109E-2</v>
      </c>
      <c r="AF282" s="15">
        <f t="shared" si="107"/>
        <v>0.12956373150269185</v>
      </c>
      <c r="AG282" s="15">
        <f t="shared" si="108"/>
        <v>0.19878111965047926</v>
      </c>
      <c r="AH282" s="111">
        <f t="shared" si="109"/>
        <v>0.2664960365555411</v>
      </c>
    </row>
    <row r="283" spans="1:34" ht="15.75" x14ac:dyDescent="0.25">
      <c r="A283" s="25">
        <v>859</v>
      </c>
      <c r="B283" s="26" t="s">
        <v>273</v>
      </c>
      <c r="C283" s="25">
        <v>17</v>
      </c>
      <c r="D283" s="25">
        <v>24</v>
      </c>
      <c r="E283" s="31">
        <f>'Tasapainon muutos, pl. tasaus'!D273</f>
        <v>6562</v>
      </c>
      <c r="F283" s="64">
        <v>-46.442250305257062</v>
      </c>
      <c r="G283" s="32">
        <v>232.36148987568947</v>
      </c>
      <c r="H283" s="61">
        <f t="shared" si="116"/>
        <v>278.80374018094653</v>
      </c>
      <c r="I283" s="64">
        <f t="shared" si="110"/>
        <v>-274.6498372764612</v>
      </c>
      <c r="J283" s="32">
        <f t="shared" si="111"/>
        <v>-262.96227573023697</v>
      </c>
      <c r="K283" s="32">
        <f t="shared" si="112"/>
        <v>-250.12236680108771</v>
      </c>
      <c r="L283" s="32">
        <f t="shared" si="113"/>
        <v>-236.8538510666277</v>
      </c>
      <c r="M283" s="32">
        <f t="shared" si="114"/>
        <v>-223.22215240039606</v>
      </c>
      <c r="N283" s="61">
        <f t="shared" si="115"/>
        <v>9.1393374752934164</v>
      </c>
      <c r="O283" s="87">
        <f t="shared" si="102"/>
        <v>55.581587780550478</v>
      </c>
      <c r="P283" s="32">
        <f>Taulukko5[[#This Row],[Tasaus 2023, €/asukas]]*Taulukko5[[#This Row],[Asukasluku 31.12.2022]]</f>
        <v>-1802252.2322081383</v>
      </c>
      <c r="Q283" s="32">
        <f>Taulukko5[[#This Row],[Tasaus 2024, €/asukas]]*Taulukko5[[#This Row],[Asukasluku 31.12.2022]]</f>
        <v>-1725558.4533418149</v>
      </c>
      <c r="R283" s="32">
        <f>Taulukko5[[#This Row],[Tasaus 2025, €/asukas]]*Taulukko5[[#This Row],[Asukasluku 31.12.2022]]</f>
        <v>-1641302.9709487376</v>
      </c>
      <c r="S283" s="32">
        <f>Taulukko5[[#This Row],[Tasaus 2026, €/asukas]]*Taulukko5[[#This Row],[Asukasluku 31.12.2022]]</f>
        <v>-1554234.9706992109</v>
      </c>
      <c r="T283" s="32">
        <f>Taulukko5[[#This Row],[Tasaus 2027, €/asukas]]*Taulukko5[[#This Row],[Asukasluku 31.12.2022]]</f>
        <v>-1464783.764051399</v>
      </c>
      <c r="U283" s="64">
        <f t="shared" si="117"/>
        <v>4.1539029044853351</v>
      </c>
      <c r="V283" s="32">
        <f t="shared" si="118"/>
        <v>15.841464450709566</v>
      </c>
      <c r="W283" s="32">
        <f t="shared" si="119"/>
        <v>28.681373379858826</v>
      </c>
      <c r="X283" s="32">
        <f t="shared" si="120"/>
        <v>41.949889114318836</v>
      </c>
      <c r="Y283" s="99">
        <f t="shared" si="121"/>
        <v>55.581587780550478</v>
      </c>
      <c r="Z283" s="110">
        <v>22.000000000000004</v>
      </c>
      <c r="AA283" s="34">
        <f t="shared" si="103"/>
        <v>9.360000000000003</v>
      </c>
      <c r="AB283" s="33">
        <f t="shared" si="104"/>
        <v>-12.64</v>
      </c>
      <c r="AC283" s="32">
        <v>146.34829691029793</v>
      </c>
      <c r="AD283" s="15">
        <f t="shared" si="105"/>
        <v>-2.8383677789099313E-2</v>
      </c>
      <c r="AE283" s="15">
        <f t="shared" si="106"/>
        <v>-0.10824495252185519</v>
      </c>
      <c r="AF283" s="15">
        <f t="shared" si="107"/>
        <v>-0.1959802333568573</v>
      </c>
      <c r="AG283" s="15">
        <f t="shared" si="108"/>
        <v>-0.2866441906053161</v>
      </c>
      <c r="AH283" s="111">
        <f t="shared" si="109"/>
        <v>-0.3797897820062669</v>
      </c>
    </row>
    <row r="284" spans="1:34" ht="15.75" x14ac:dyDescent="0.25">
      <c r="A284" s="25">
        <v>886</v>
      </c>
      <c r="B284" s="26" t="s">
        <v>274</v>
      </c>
      <c r="C284" s="25">
        <v>4</v>
      </c>
      <c r="D284" s="25">
        <v>23</v>
      </c>
      <c r="E284" s="31">
        <f>'Tasapainon muutos, pl. tasaus'!D274</f>
        <v>12599</v>
      </c>
      <c r="F284" s="64">
        <v>32.482572590629914</v>
      </c>
      <c r="G284" s="32">
        <v>102.30192509391308</v>
      </c>
      <c r="H284" s="61">
        <f t="shared" si="116"/>
        <v>69.81935250328317</v>
      </c>
      <c r="I284" s="64">
        <f t="shared" si="110"/>
        <v>-65.665449598797821</v>
      </c>
      <c r="J284" s="32">
        <f t="shared" si="111"/>
        <v>-53.97788805257359</v>
      </c>
      <c r="K284" s="32">
        <f t="shared" si="112"/>
        <v>-41.137979123424337</v>
      </c>
      <c r="L284" s="32">
        <f t="shared" si="113"/>
        <v>-27.869463388964345</v>
      </c>
      <c r="M284" s="32">
        <f t="shared" si="114"/>
        <v>-14.237764722732702</v>
      </c>
      <c r="N284" s="61">
        <f t="shared" si="115"/>
        <v>88.064160371180378</v>
      </c>
      <c r="O284" s="87">
        <f t="shared" si="102"/>
        <v>55.581587780550464</v>
      </c>
      <c r="P284" s="32">
        <f>Taulukko5[[#This Row],[Tasaus 2023, €/asukas]]*Taulukko5[[#This Row],[Asukasluku 31.12.2022]]</f>
        <v>-827318.99949525378</v>
      </c>
      <c r="Q284" s="32">
        <f>Taulukko5[[#This Row],[Tasaus 2024, €/asukas]]*Taulukko5[[#This Row],[Asukasluku 31.12.2022]]</f>
        <v>-680067.41157437465</v>
      </c>
      <c r="R284" s="32">
        <f>Taulukko5[[#This Row],[Tasaus 2025, €/asukas]]*Taulukko5[[#This Row],[Asukasluku 31.12.2022]]</f>
        <v>-518297.39897602325</v>
      </c>
      <c r="S284" s="32">
        <f>Taulukko5[[#This Row],[Tasaus 2026, €/asukas]]*Taulukko5[[#This Row],[Asukasluku 31.12.2022]]</f>
        <v>-351127.36923756177</v>
      </c>
      <c r="T284" s="32">
        <f>Taulukko5[[#This Row],[Tasaus 2027, €/asukas]]*Taulukko5[[#This Row],[Asukasluku 31.12.2022]]</f>
        <v>-179381.59774170932</v>
      </c>
      <c r="U284" s="64">
        <f t="shared" si="117"/>
        <v>4.1539029044853493</v>
      </c>
      <c r="V284" s="32">
        <f t="shared" si="118"/>
        <v>15.84146445070958</v>
      </c>
      <c r="W284" s="32">
        <f t="shared" si="119"/>
        <v>28.681373379858833</v>
      </c>
      <c r="X284" s="32">
        <f t="shared" si="120"/>
        <v>41.949889114318822</v>
      </c>
      <c r="Y284" s="99">
        <f t="shared" si="121"/>
        <v>55.581587780550464</v>
      </c>
      <c r="Z284" s="110">
        <v>21.5</v>
      </c>
      <c r="AA284" s="34">
        <f t="shared" si="103"/>
        <v>8.86</v>
      </c>
      <c r="AB284" s="33">
        <f t="shared" si="104"/>
        <v>-12.64</v>
      </c>
      <c r="AC284" s="32">
        <v>188.0452492694146</v>
      </c>
      <c r="AD284" s="15">
        <f t="shared" si="105"/>
        <v>-2.2089911447504874E-2</v>
      </c>
      <c r="AE284" s="15">
        <f t="shared" si="106"/>
        <v>-8.4242832574905044E-2</v>
      </c>
      <c r="AF284" s="15">
        <f t="shared" si="107"/>
        <v>-0.15252378611685477</v>
      </c>
      <c r="AG284" s="15">
        <f t="shared" si="108"/>
        <v>-0.22308401449811013</v>
      </c>
      <c r="AH284" s="111">
        <f t="shared" si="109"/>
        <v>-0.2955756021303047</v>
      </c>
    </row>
    <row r="285" spans="1:34" ht="15.75" x14ac:dyDescent="0.25">
      <c r="A285" s="25">
        <v>887</v>
      </c>
      <c r="B285" s="26" t="s">
        <v>275</v>
      </c>
      <c r="C285" s="25">
        <v>6</v>
      </c>
      <c r="D285" s="25">
        <v>25</v>
      </c>
      <c r="E285" s="31">
        <f>'Tasapainon muutos, pl. tasaus'!D275</f>
        <v>4569</v>
      </c>
      <c r="F285" s="64">
        <v>-254.37381107017191</v>
      </c>
      <c r="G285" s="32">
        <v>-183.26154928984033</v>
      </c>
      <c r="H285" s="61">
        <f t="shared" si="116"/>
        <v>71.112261780331579</v>
      </c>
      <c r="I285" s="64">
        <f t="shared" si="110"/>
        <v>-66.95835887584623</v>
      </c>
      <c r="J285" s="32">
        <f t="shared" si="111"/>
        <v>-55.270797329621999</v>
      </c>
      <c r="K285" s="32">
        <f t="shared" si="112"/>
        <v>-42.430888400472746</v>
      </c>
      <c r="L285" s="32">
        <f t="shared" si="113"/>
        <v>-29.162372666012754</v>
      </c>
      <c r="M285" s="32">
        <f t="shared" si="114"/>
        <v>-15.530673999781111</v>
      </c>
      <c r="N285" s="61">
        <f t="shared" si="115"/>
        <v>-198.79222328962143</v>
      </c>
      <c r="O285" s="87">
        <f t="shared" si="102"/>
        <v>55.581587780550478</v>
      </c>
      <c r="P285" s="32">
        <f>Taulukko5[[#This Row],[Tasaus 2023, €/asukas]]*Taulukko5[[#This Row],[Asukasluku 31.12.2022]]</f>
        <v>-305932.74170374143</v>
      </c>
      <c r="Q285" s="32">
        <f>Taulukko5[[#This Row],[Tasaus 2024, €/asukas]]*Taulukko5[[#This Row],[Asukasluku 31.12.2022]]</f>
        <v>-252532.27299904291</v>
      </c>
      <c r="R285" s="32">
        <f>Taulukko5[[#This Row],[Tasaus 2025, €/asukas]]*Taulukko5[[#This Row],[Asukasluku 31.12.2022]]</f>
        <v>-193866.72910175996</v>
      </c>
      <c r="S285" s="32">
        <f>Taulukko5[[#This Row],[Tasaus 2026, €/asukas]]*Taulukko5[[#This Row],[Asukasluku 31.12.2022]]</f>
        <v>-133242.88071101226</v>
      </c>
      <c r="T285" s="32">
        <f>Taulukko5[[#This Row],[Tasaus 2027, €/asukas]]*Taulukko5[[#This Row],[Asukasluku 31.12.2022]]</f>
        <v>-70959.649504999892</v>
      </c>
      <c r="U285" s="64">
        <f t="shared" si="117"/>
        <v>4.1539029044853493</v>
      </c>
      <c r="V285" s="32">
        <f t="shared" si="118"/>
        <v>15.84146445070958</v>
      </c>
      <c r="W285" s="32">
        <f t="shared" si="119"/>
        <v>28.681373379858833</v>
      </c>
      <c r="X285" s="32">
        <f t="shared" si="120"/>
        <v>41.949889114318822</v>
      </c>
      <c r="Y285" s="99">
        <f t="shared" si="121"/>
        <v>55.581587780550464</v>
      </c>
      <c r="Z285" s="110">
        <v>22</v>
      </c>
      <c r="AA285" s="34">
        <f t="shared" si="103"/>
        <v>9.36</v>
      </c>
      <c r="AB285" s="33">
        <f t="shared" si="104"/>
        <v>-12.64</v>
      </c>
      <c r="AC285" s="32">
        <v>146.99462722060281</v>
      </c>
      <c r="AD285" s="15">
        <f t="shared" si="105"/>
        <v>-2.8258875735991097E-2</v>
      </c>
      <c r="AE285" s="15">
        <f t="shared" si="106"/>
        <v>-0.10776900319584766</v>
      </c>
      <c r="AF285" s="15">
        <f t="shared" si="107"/>
        <v>-0.19511851502446509</v>
      </c>
      <c r="AG285" s="15">
        <f t="shared" si="108"/>
        <v>-0.2853838259772743</v>
      </c>
      <c r="AH285" s="111">
        <f t="shared" si="109"/>
        <v>-0.3781198594227268</v>
      </c>
    </row>
    <row r="286" spans="1:34" ht="15.75" x14ac:dyDescent="0.25">
      <c r="A286" s="25">
        <v>889</v>
      </c>
      <c r="B286" s="26" t="s">
        <v>276</v>
      </c>
      <c r="C286" s="25">
        <v>17</v>
      </c>
      <c r="D286" s="25">
        <v>25</v>
      </c>
      <c r="E286" s="31">
        <f>'Tasapainon muutos, pl. tasaus'!D276</f>
        <v>2523</v>
      </c>
      <c r="F286" s="64">
        <v>247.08811065439596</v>
      </c>
      <c r="G286" s="32">
        <v>92.432004898728962</v>
      </c>
      <c r="H286" s="61">
        <f t="shared" si="116"/>
        <v>-154.656105755667</v>
      </c>
      <c r="I286" s="64">
        <f t="shared" si="110"/>
        <v>158.81000866015233</v>
      </c>
      <c r="J286" s="32">
        <f t="shared" si="111"/>
        <v>140.49757020637657</v>
      </c>
      <c r="K286" s="32">
        <f t="shared" si="112"/>
        <v>123.33747913552583</v>
      </c>
      <c r="L286" s="32">
        <f t="shared" si="113"/>
        <v>106.60599486998582</v>
      </c>
      <c r="M286" s="32">
        <f t="shared" si="114"/>
        <v>90.237693536217463</v>
      </c>
      <c r="N286" s="61">
        <f t="shared" si="115"/>
        <v>182.66969843494644</v>
      </c>
      <c r="O286" s="87">
        <f t="shared" si="102"/>
        <v>-64.418412219449522</v>
      </c>
      <c r="P286" s="32">
        <f>Taulukko5[[#This Row],[Tasaus 2023, €/asukas]]*Taulukko5[[#This Row],[Asukasluku 31.12.2022]]</f>
        <v>400677.65184956434</v>
      </c>
      <c r="Q286" s="32">
        <f>Taulukko5[[#This Row],[Tasaus 2024, €/asukas]]*Taulukko5[[#This Row],[Asukasluku 31.12.2022]]</f>
        <v>354475.3696306881</v>
      </c>
      <c r="R286" s="32">
        <f>Taulukko5[[#This Row],[Tasaus 2025, €/asukas]]*Taulukko5[[#This Row],[Asukasluku 31.12.2022]]</f>
        <v>311180.45985893166</v>
      </c>
      <c r="S286" s="32">
        <f>Taulukko5[[#This Row],[Tasaus 2026, €/asukas]]*Taulukko5[[#This Row],[Asukasluku 31.12.2022]]</f>
        <v>268966.92505697423</v>
      </c>
      <c r="T286" s="32">
        <f>Taulukko5[[#This Row],[Tasaus 2027, €/asukas]]*Taulukko5[[#This Row],[Asukasluku 31.12.2022]]</f>
        <v>227669.70079187665</v>
      </c>
      <c r="U286" s="64">
        <f t="shared" si="117"/>
        <v>4.1539029044853351</v>
      </c>
      <c r="V286" s="32">
        <f t="shared" si="118"/>
        <v>-14.158535549290434</v>
      </c>
      <c r="W286" s="32">
        <f t="shared" si="119"/>
        <v>-31.318626620141174</v>
      </c>
      <c r="X286" s="32">
        <f t="shared" si="120"/>
        <v>-48.050110885681178</v>
      </c>
      <c r="Y286" s="99">
        <f t="shared" si="121"/>
        <v>-64.418412219449536</v>
      </c>
      <c r="Z286" s="110">
        <v>20.5</v>
      </c>
      <c r="AA286" s="34">
        <f t="shared" si="103"/>
        <v>7.8599999999999994</v>
      </c>
      <c r="AB286" s="33">
        <f t="shared" si="104"/>
        <v>-12.64</v>
      </c>
      <c r="AC286" s="32">
        <v>141.48186519241619</v>
      </c>
      <c r="AD286" s="15">
        <f t="shared" si="105"/>
        <v>-2.9359967080134278E-2</v>
      </c>
      <c r="AE286" s="15">
        <f t="shared" si="106"/>
        <v>0.10007314739620332</v>
      </c>
      <c r="AF286" s="15">
        <f t="shared" si="107"/>
        <v>0.22136142026080624</v>
      </c>
      <c r="AG286" s="15">
        <f t="shared" si="108"/>
        <v>0.33962028151334261</v>
      </c>
      <c r="AH286" s="111">
        <f t="shared" si="109"/>
        <v>0.45531214994826441</v>
      </c>
    </row>
    <row r="287" spans="1:34" ht="15.75" x14ac:dyDescent="0.25">
      <c r="A287" s="25">
        <v>890</v>
      </c>
      <c r="B287" s="26" t="s">
        <v>277</v>
      </c>
      <c r="C287" s="25">
        <v>19</v>
      </c>
      <c r="D287" s="25">
        <v>26</v>
      </c>
      <c r="E287" s="31">
        <f>'Tasapainon muutos, pl. tasaus'!D277</f>
        <v>1180</v>
      </c>
      <c r="F287" s="64">
        <v>47.072954709357504</v>
      </c>
      <c r="G287" s="32">
        <v>-324.48450158356957</v>
      </c>
      <c r="H287" s="61">
        <f t="shared" si="116"/>
        <v>-371.5574562929271</v>
      </c>
      <c r="I287" s="64">
        <f t="shared" si="110"/>
        <v>375.71135919741243</v>
      </c>
      <c r="J287" s="32">
        <f t="shared" si="111"/>
        <v>357.39892074363667</v>
      </c>
      <c r="K287" s="32">
        <f t="shared" si="112"/>
        <v>340.23882967278593</v>
      </c>
      <c r="L287" s="32">
        <f t="shared" si="113"/>
        <v>323.50734540724591</v>
      </c>
      <c r="M287" s="32">
        <f t="shared" si="114"/>
        <v>307.13904407347758</v>
      </c>
      <c r="N287" s="61">
        <f t="shared" si="115"/>
        <v>-17.34545751009199</v>
      </c>
      <c r="O287" s="87">
        <f t="shared" si="102"/>
        <v>-64.418412219449493</v>
      </c>
      <c r="P287" s="32">
        <f>Taulukko5[[#This Row],[Tasaus 2023, €/asukas]]*Taulukko5[[#This Row],[Asukasluku 31.12.2022]]</f>
        <v>443339.40385294665</v>
      </c>
      <c r="Q287" s="32">
        <f>Taulukko5[[#This Row],[Tasaus 2024, €/asukas]]*Taulukko5[[#This Row],[Asukasluku 31.12.2022]]</f>
        <v>421730.72647749126</v>
      </c>
      <c r="R287" s="32">
        <f>Taulukko5[[#This Row],[Tasaus 2025, €/asukas]]*Taulukko5[[#This Row],[Asukasluku 31.12.2022]]</f>
        <v>401481.81901388738</v>
      </c>
      <c r="S287" s="32">
        <f>Taulukko5[[#This Row],[Tasaus 2026, €/asukas]]*Taulukko5[[#This Row],[Asukasluku 31.12.2022]]</f>
        <v>381738.66758055019</v>
      </c>
      <c r="T287" s="32">
        <f>Taulukko5[[#This Row],[Tasaus 2027, €/asukas]]*Taulukko5[[#This Row],[Asukasluku 31.12.2022]]</f>
        <v>362424.07200670353</v>
      </c>
      <c r="U287" s="64">
        <f t="shared" si="117"/>
        <v>4.1539029044853351</v>
      </c>
      <c r="V287" s="32">
        <f t="shared" si="118"/>
        <v>-14.158535549290434</v>
      </c>
      <c r="W287" s="32">
        <f t="shared" si="119"/>
        <v>-31.318626620141174</v>
      </c>
      <c r="X287" s="32">
        <f t="shared" si="120"/>
        <v>-48.050110885681192</v>
      </c>
      <c r="Y287" s="99">
        <f t="shared" si="121"/>
        <v>-64.418412219449522</v>
      </c>
      <c r="Z287" s="110">
        <v>21</v>
      </c>
      <c r="AA287" s="34">
        <f t="shared" si="103"/>
        <v>8.36</v>
      </c>
      <c r="AB287" s="33">
        <f t="shared" si="104"/>
        <v>-12.64</v>
      </c>
      <c r="AC287" s="32">
        <v>169.82465250634766</v>
      </c>
      <c r="AD287" s="15">
        <f t="shared" si="105"/>
        <v>-2.4459952328358639E-2</v>
      </c>
      <c r="AE287" s="15">
        <f t="shared" si="106"/>
        <v>8.33714972492655E-2</v>
      </c>
      <c r="AF287" s="15">
        <f t="shared" si="107"/>
        <v>0.1844174338526649</v>
      </c>
      <c r="AG287" s="15">
        <f t="shared" si="108"/>
        <v>0.28293955074564447</v>
      </c>
      <c r="AH287" s="111">
        <f t="shared" si="109"/>
        <v>0.37932309160498184</v>
      </c>
    </row>
    <row r="288" spans="1:34" ht="15.75" x14ac:dyDescent="0.25">
      <c r="A288" s="25">
        <v>892</v>
      </c>
      <c r="B288" s="26" t="s">
        <v>278</v>
      </c>
      <c r="C288" s="25">
        <v>13</v>
      </c>
      <c r="D288" s="25">
        <v>25</v>
      </c>
      <c r="E288" s="31">
        <f>'Tasapainon muutos, pl. tasaus'!D278</f>
        <v>3592</v>
      </c>
      <c r="F288" s="64">
        <v>-259.78930827908067</v>
      </c>
      <c r="G288" s="32">
        <v>-312.29166288860972</v>
      </c>
      <c r="H288" s="61">
        <f t="shared" si="116"/>
        <v>-52.50235460952905</v>
      </c>
      <c r="I288" s="64">
        <f t="shared" si="110"/>
        <v>56.656257514014399</v>
      </c>
      <c r="J288" s="32">
        <f t="shared" si="111"/>
        <v>38.34381906023863</v>
      </c>
      <c r="K288" s="32">
        <f t="shared" si="112"/>
        <v>21.183727989387879</v>
      </c>
      <c r="L288" s="32">
        <f t="shared" si="113"/>
        <v>4.4522437238478769</v>
      </c>
      <c r="M288" s="32">
        <f t="shared" si="114"/>
        <v>-4.4184122194495323</v>
      </c>
      <c r="N288" s="61">
        <f t="shared" si="115"/>
        <v>-316.71007510805924</v>
      </c>
      <c r="O288" s="87">
        <f t="shared" si="102"/>
        <v>-56.920766828978572</v>
      </c>
      <c r="P288" s="32">
        <f>Taulukko5[[#This Row],[Tasaus 2023, €/asukas]]*Taulukko5[[#This Row],[Asukasluku 31.12.2022]]</f>
        <v>203509.27699033971</v>
      </c>
      <c r="Q288" s="32">
        <f>Taulukko5[[#This Row],[Tasaus 2024, €/asukas]]*Taulukko5[[#This Row],[Asukasluku 31.12.2022]]</f>
        <v>137730.99806437717</v>
      </c>
      <c r="R288" s="32">
        <f>Taulukko5[[#This Row],[Tasaus 2025, €/asukas]]*Taulukko5[[#This Row],[Asukasluku 31.12.2022]]</f>
        <v>76091.950937881265</v>
      </c>
      <c r="S288" s="32">
        <f>Taulukko5[[#This Row],[Tasaus 2026, €/asukas]]*Taulukko5[[#This Row],[Asukasluku 31.12.2022]]</f>
        <v>15992.459456061573</v>
      </c>
      <c r="T288" s="32">
        <f>Taulukko5[[#This Row],[Tasaus 2027, €/asukas]]*Taulukko5[[#This Row],[Asukasluku 31.12.2022]]</f>
        <v>-15870.93669226272</v>
      </c>
      <c r="U288" s="64">
        <f t="shared" si="117"/>
        <v>4.1539029044853493</v>
      </c>
      <c r="V288" s="32">
        <f t="shared" si="118"/>
        <v>-14.15853554929042</v>
      </c>
      <c r="W288" s="32">
        <f t="shared" si="119"/>
        <v>-31.31862662014117</v>
      </c>
      <c r="X288" s="32">
        <f t="shared" si="120"/>
        <v>-48.050110885681171</v>
      </c>
      <c r="Y288" s="99">
        <f t="shared" si="121"/>
        <v>-56.920766828978586</v>
      </c>
      <c r="Z288" s="110">
        <v>21.499999999999996</v>
      </c>
      <c r="AA288" s="34">
        <f t="shared" si="103"/>
        <v>8.8599999999999959</v>
      </c>
      <c r="AB288" s="33">
        <f t="shared" si="104"/>
        <v>-12.64</v>
      </c>
      <c r="AC288" s="32">
        <v>149.19469503807679</v>
      </c>
      <c r="AD288" s="15">
        <f t="shared" si="105"/>
        <v>-2.7842162239248583E-2</v>
      </c>
      <c r="AE288" s="15">
        <f t="shared" si="106"/>
        <v>9.4899725125460688E-2</v>
      </c>
      <c r="AF288" s="15">
        <f t="shared" si="107"/>
        <v>0.20991782993455749</v>
      </c>
      <c r="AG288" s="15">
        <f t="shared" si="108"/>
        <v>0.32206313283068172</v>
      </c>
      <c r="AH288" s="111">
        <f t="shared" si="109"/>
        <v>0.38152004543091517</v>
      </c>
    </row>
    <row r="289" spans="1:34" ht="15.75" x14ac:dyDescent="0.25">
      <c r="A289" s="25">
        <v>893</v>
      </c>
      <c r="B289" s="26" t="s">
        <v>279</v>
      </c>
      <c r="C289" s="25">
        <v>15</v>
      </c>
      <c r="D289" s="25">
        <v>24</v>
      </c>
      <c r="E289" s="31">
        <f>'Tasapainon muutos, pl. tasaus'!D279</f>
        <v>7434</v>
      </c>
      <c r="F289" s="64">
        <v>323.82754951011702</v>
      </c>
      <c r="G289" s="32">
        <v>338.30842923913337</v>
      </c>
      <c r="H289" s="61">
        <f t="shared" si="116"/>
        <v>14.480879729016351</v>
      </c>
      <c r="I289" s="64">
        <f t="shared" si="110"/>
        <v>-10.326976824531002</v>
      </c>
      <c r="J289" s="32">
        <f t="shared" si="111"/>
        <v>0.84146445070957954</v>
      </c>
      <c r="K289" s="32">
        <f t="shared" si="112"/>
        <v>-1.3186266201411698</v>
      </c>
      <c r="L289" s="32">
        <f t="shared" si="113"/>
        <v>-3.0501108856811734</v>
      </c>
      <c r="M289" s="32">
        <f t="shared" si="114"/>
        <v>-4.4184122194495323</v>
      </c>
      <c r="N289" s="61">
        <f t="shared" si="115"/>
        <v>333.89001701968385</v>
      </c>
      <c r="O289" s="87">
        <f t="shared" si="102"/>
        <v>10.062467509566829</v>
      </c>
      <c r="P289" s="32">
        <f>Taulukko5[[#This Row],[Tasaus 2023, €/asukas]]*Taulukko5[[#This Row],[Asukasluku 31.12.2022]]</f>
        <v>-76770.745713563461</v>
      </c>
      <c r="Q289" s="32">
        <f>Taulukko5[[#This Row],[Tasaus 2024, €/asukas]]*Taulukko5[[#This Row],[Asukasluku 31.12.2022]]</f>
        <v>6255.4467265750145</v>
      </c>
      <c r="R289" s="32">
        <f>Taulukko5[[#This Row],[Tasaus 2025, €/asukas]]*Taulukko5[[#This Row],[Asukasluku 31.12.2022]]</f>
        <v>-9802.670294129457</v>
      </c>
      <c r="S289" s="32">
        <f>Taulukko5[[#This Row],[Tasaus 2026, €/asukas]]*Taulukko5[[#This Row],[Asukasluku 31.12.2022]]</f>
        <v>-22674.524324153845</v>
      </c>
      <c r="T289" s="32">
        <f>Taulukko5[[#This Row],[Tasaus 2027, €/asukas]]*Taulukko5[[#This Row],[Asukasluku 31.12.2022]]</f>
        <v>-32846.476439387821</v>
      </c>
      <c r="U289" s="64">
        <f t="shared" si="117"/>
        <v>4.1539029044853493</v>
      </c>
      <c r="V289" s="32">
        <f t="shared" si="118"/>
        <v>15.322344179725931</v>
      </c>
      <c r="W289" s="32">
        <f t="shared" si="119"/>
        <v>13.162253108875181</v>
      </c>
      <c r="X289" s="32">
        <f t="shared" si="120"/>
        <v>11.430768843335178</v>
      </c>
      <c r="Y289" s="99">
        <f t="shared" si="121"/>
        <v>10.062467509566819</v>
      </c>
      <c r="Z289" s="110">
        <v>21.25</v>
      </c>
      <c r="AA289" s="34">
        <f t="shared" si="103"/>
        <v>8.61</v>
      </c>
      <c r="AB289" s="33">
        <f t="shared" si="104"/>
        <v>-12.64</v>
      </c>
      <c r="AC289" s="32">
        <v>159.05781302427803</v>
      </c>
      <c r="AD289" s="15">
        <f t="shared" si="105"/>
        <v>-2.6115679736218377E-2</v>
      </c>
      <c r="AE289" s="15">
        <f t="shared" si="106"/>
        <v>-9.6331917863017397E-2</v>
      </c>
      <c r="AF289" s="15">
        <f t="shared" si="107"/>
        <v>-8.275137736783883E-2</v>
      </c>
      <c r="AG289" s="15">
        <f t="shared" si="108"/>
        <v>-7.1865497368497233E-2</v>
      </c>
      <c r="AH289" s="111">
        <f t="shared" si="109"/>
        <v>-6.3262956520286864E-2</v>
      </c>
    </row>
    <row r="290" spans="1:34" ht="15.75" x14ac:dyDescent="0.25">
      <c r="A290" s="25">
        <v>895</v>
      </c>
      <c r="B290" s="26" t="s">
        <v>280</v>
      </c>
      <c r="C290" s="25">
        <v>2</v>
      </c>
      <c r="D290" s="25">
        <v>23</v>
      </c>
      <c r="E290" s="31">
        <f>'Tasapainon muutos, pl. tasaus'!D280</f>
        <v>15092</v>
      </c>
      <c r="F290" s="64">
        <v>-219.72449235199082</v>
      </c>
      <c r="G290" s="32">
        <v>-317.92662826553726</v>
      </c>
      <c r="H290" s="61">
        <f t="shared" si="116"/>
        <v>-98.202135913546442</v>
      </c>
      <c r="I290" s="64">
        <f t="shared" si="110"/>
        <v>102.35603881803179</v>
      </c>
      <c r="J290" s="32">
        <f t="shared" si="111"/>
        <v>84.043600364256022</v>
      </c>
      <c r="K290" s="32">
        <f t="shared" si="112"/>
        <v>66.883509293405268</v>
      </c>
      <c r="L290" s="32">
        <f t="shared" si="113"/>
        <v>50.152025027865271</v>
      </c>
      <c r="M290" s="32">
        <f t="shared" si="114"/>
        <v>33.783723694096906</v>
      </c>
      <c r="N290" s="61">
        <f t="shared" si="115"/>
        <v>-284.14290457144034</v>
      </c>
      <c r="O290" s="87">
        <f t="shared" si="102"/>
        <v>-64.418412219449522</v>
      </c>
      <c r="P290" s="32">
        <f>Taulukko5[[#This Row],[Tasaus 2023, €/asukas]]*Taulukko5[[#This Row],[Asukasluku 31.12.2022]]</f>
        <v>1544757.3378417357</v>
      </c>
      <c r="Q290" s="32">
        <f>Taulukko5[[#This Row],[Tasaus 2024, €/asukas]]*Taulukko5[[#This Row],[Asukasluku 31.12.2022]]</f>
        <v>1268386.0166973518</v>
      </c>
      <c r="R290" s="32">
        <f>Taulukko5[[#This Row],[Tasaus 2025, €/asukas]]*Taulukko5[[#This Row],[Asukasluku 31.12.2022]]</f>
        <v>1009405.9222560723</v>
      </c>
      <c r="S290" s="32">
        <f>Taulukko5[[#This Row],[Tasaus 2026, €/asukas]]*Taulukko5[[#This Row],[Asukasluku 31.12.2022]]</f>
        <v>756894.36172054266</v>
      </c>
      <c r="T290" s="32">
        <f>Taulukko5[[#This Row],[Tasaus 2027, €/asukas]]*Taulukko5[[#This Row],[Asukasluku 31.12.2022]]</f>
        <v>509863.95799131051</v>
      </c>
      <c r="U290" s="64">
        <f t="shared" si="117"/>
        <v>4.1539029044853493</v>
      </c>
      <c r="V290" s="32">
        <f t="shared" si="118"/>
        <v>-14.15853554929042</v>
      </c>
      <c r="W290" s="32">
        <f t="shared" si="119"/>
        <v>-31.318626620141174</v>
      </c>
      <c r="X290" s="32">
        <f t="shared" si="120"/>
        <v>-48.050110885681171</v>
      </c>
      <c r="Y290" s="99">
        <f t="shared" si="121"/>
        <v>-64.418412219449536</v>
      </c>
      <c r="Z290" s="110">
        <v>20.75</v>
      </c>
      <c r="AA290" s="34">
        <f t="shared" si="103"/>
        <v>8.11</v>
      </c>
      <c r="AB290" s="33">
        <f t="shared" si="104"/>
        <v>-12.64</v>
      </c>
      <c r="AC290" s="32">
        <v>194.06128125405053</v>
      </c>
      <c r="AD290" s="15">
        <f t="shared" si="105"/>
        <v>-2.1405109136878108E-2</v>
      </c>
      <c r="AE290" s="15">
        <f t="shared" si="106"/>
        <v>7.2959095486724745E-2</v>
      </c>
      <c r="AF290" s="15">
        <f t="shared" si="107"/>
        <v>0.16138524087729364</v>
      </c>
      <c r="AG290" s="15">
        <f t="shared" si="108"/>
        <v>0.2476027705020537</v>
      </c>
      <c r="AH290" s="111">
        <f t="shared" si="109"/>
        <v>0.33194881432900447</v>
      </c>
    </row>
    <row r="291" spans="1:34" ht="15.75" x14ac:dyDescent="0.25">
      <c r="A291" s="25">
        <v>905</v>
      </c>
      <c r="B291" s="26" t="s">
        <v>281</v>
      </c>
      <c r="C291" s="25">
        <v>15</v>
      </c>
      <c r="D291" s="25">
        <v>21</v>
      </c>
      <c r="E291" s="31">
        <f>'Tasapainon muutos, pl. tasaus'!D281</f>
        <v>67988</v>
      </c>
      <c r="F291" s="64">
        <v>91.651118206146393</v>
      </c>
      <c r="G291" s="32">
        <v>199.77977117361166</v>
      </c>
      <c r="H291" s="61">
        <f t="shared" si="116"/>
        <v>108.12865296746527</v>
      </c>
      <c r="I291" s="64">
        <f t="shared" si="110"/>
        <v>-103.97475006297992</v>
      </c>
      <c r="J291" s="32">
        <f t="shared" si="111"/>
        <v>-92.287188516755691</v>
      </c>
      <c r="K291" s="32">
        <f t="shared" si="112"/>
        <v>-79.447279587606445</v>
      </c>
      <c r="L291" s="32">
        <f t="shared" si="113"/>
        <v>-66.178763853146449</v>
      </c>
      <c r="M291" s="32">
        <f t="shared" si="114"/>
        <v>-52.547065186914807</v>
      </c>
      <c r="N291" s="61">
        <f t="shared" si="115"/>
        <v>147.23270598669686</v>
      </c>
      <c r="O291" s="87">
        <f t="shared" si="102"/>
        <v>55.581587780550464</v>
      </c>
      <c r="P291" s="32">
        <f>Taulukko5[[#This Row],[Tasaus 2023, €/asukas]]*Taulukko5[[#This Row],[Asukasluku 31.12.2022]]</f>
        <v>-7069035.3072818788</v>
      </c>
      <c r="Q291" s="32">
        <f>Taulukko5[[#This Row],[Tasaus 2024, €/asukas]]*Taulukko5[[#This Row],[Asukasluku 31.12.2022]]</f>
        <v>-6274421.3728771862</v>
      </c>
      <c r="R291" s="32">
        <f>Taulukko5[[#This Row],[Tasaus 2025, €/asukas]]*Taulukko5[[#This Row],[Asukasluku 31.12.2022]]</f>
        <v>-5401461.644602187</v>
      </c>
      <c r="S291" s="32">
        <f>Taulukko5[[#This Row],[Tasaus 2026, €/asukas]]*Taulukko5[[#This Row],[Asukasluku 31.12.2022]]</f>
        <v>-4499361.7968477206</v>
      </c>
      <c r="T291" s="32">
        <f>Taulukko5[[#This Row],[Tasaus 2027, €/asukas]]*Taulukko5[[#This Row],[Asukasluku 31.12.2022]]</f>
        <v>-3572569.8679279638</v>
      </c>
      <c r="U291" s="64">
        <f t="shared" si="117"/>
        <v>4.1539029044853493</v>
      </c>
      <c r="V291" s="32">
        <f t="shared" si="118"/>
        <v>15.84146445070958</v>
      </c>
      <c r="W291" s="32">
        <f t="shared" si="119"/>
        <v>28.681373379858826</v>
      </c>
      <c r="X291" s="32">
        <f t="shared" si="120"/>
        <v>41.949889114318822</v>
      </c>
      <c r="Y291" s="99">
        <f t="shared" si="121"/>
        <v>55.581587780550464</v>
      </c>
      <c r="Z291" s="110">
        <v>21</v>
      </c>
      <c r="AA291" s="34">
        <f t="shared" si="103"/>
        <v>8.36</v>
      </c>
      <c r="AB291" s="33">
        <f t="shared" si="104"/>
        <v>-12.64</v>
      </c>
      <c r="AC291" s="32">
        <v>193.52374835567235</v>
      </c>
      <c r="AD291" s="15">
        <f t="shared" si="105"/>
        <v>-2.1464564115671207E-2</v>
      </c>
      <c r="AE291" s="15">
        <f t="shared" si="106"/>
        <v>-8.185798686368434E-2</v>
      </c>
      <c r="AF291" s="15">
        <f t="shared" si="107"/>
        <v>-0.1482059624390184</v>
      </c>
      <c r="AG291" s="15">
        <f t="shared" si="108"/>
        <v>-0.21676868844654762</v>
      </c>
      <c r="AH291" s="111">
        <f t="shared" si="109"/>
        <v>-0.2872080985037479</v>
      </c>
    </row>
    <row r="292" spans="1:34" ht="15.75" x14ac:dyDescent="0.25">
      <c r="A292" s="25">
        <v>908</v>
      </c>
      <c r="B292" s="26" t="s">
        <v>282</v>
      </c>
      <c r="C292" s="25">
        <v>6</v>
      </c>
      <c r="D292" s="25">
        <v>22</v>
      </c>
      <c r="E292" s="31">
        <f>'Tasapainon muutos, pl. tasaus'!D282</f>
        <v>20703</v>
      </c>
      <c r="F292" s="64">
        <v>-329.27176079732413</v>
      </c>
      <c r="G292" s="32">
        <v>-269.67973883916073</v>
      </c>
      <c r="H292" s="61">
        <f t="shared" si="116"/>
        <v>59.5920219581634</v>
      </c>
      <c r="I292" s="64">
        <f t="shared" si="110"/>
        <v>-55.438119053678051</v>
      </c>
      <c r="J292" s="32">
        <f t="shared" si="111"/>
        <v>-43.75055750745382</v>
      </c>
      <c r="K292" s="32">
        <f t="shared" si="112"/>
        <v>-30.910648578304571</v>
      </c>
      <c r="L292" s="32">
        <f t="shared" si="113"/>
        <v>-17.642132843844575</v>
      </c>
      <c r="M292" s="32">
        <f t="shared" si="114"/>
        <v>-4.4184122194495323</v>
      </c>
      <c r="N292" s="61">
        <f t="shared" si="115"/>
        <v>-274.09815105861026</v>
      </c>
      <c r="O292" s="87">
        <f t="shared" si="102"/>
        <v>55.173609738713878</v>
      </c>
      <c r="P292" s="32">
        <f>Taulukko5[[#This Row],[Tasaus 2023, €/asukas]]*Taulukko5[[#This Row],[Asukasluku 31.12.2022]]</f>
        <v>-1147735.3787682967</v>
      </c>
      <c r="Q292" s="32">
        <f>Taulukko5[[#This Row],[Tasaus 2024, €/asukas]]*Taulukko5[[#This Row],[Asukasluku 31.12.2022]]</f>
        <v>-905767.79207681643</v>
      </c>
      <c r="R292" s="32">
        <f>Taulukko5[[#This Row],[Tasaus 2025, €/asukas]]*Taulukko5[[#This Row],[Asukasluku 31.12.2022]]</f>
        <v>-639943.15751663956</v>
      </c>
      <c r="S292" s="32">
        <f>Taulukko5[[#This Row],[Tasaus 2026, €/asukas]]*Taulukko5[[#This Row],[Asukasluku 31.12.2022]]</f>
        <v>-365245.07626611425</v>
      </c>
      <c r="T292" s="32">
        <f>Taulukko5[[#This Row],[Tasaus 2027, €/asukas]]*Taulukko5[[#This Row],[Asukasluku 31.12.2022]]</f>
        <v>-91474.388179263668</v>
      </c>
      <c r="U292" s="64">
        <f t="shared" si="117"/>
        <v>4.1539029044853493</v>
      </c>
      <c r="V292" s="32">
        <f t="shared" si="118"/>
        <v>15.84146445070958</v>
      </c>
      <c r="W292" s="32">
        <f t="shared" si="119"/>
        <v>28.68137337985883</v>
      </c>
      <c r="X292" s="32">
        <f t="shared" si="120"/>
        <v>41.949889114318822</v>
      </c>
      <c r="Y292" s="99">
        <f t="shared" si="121"/>
        <v>55.173609738713864</v>
      </c>
      <c r="Z292" s="110">
        <v>20.25</v>
      </c>
      <c r="AA292" s="34">
        <f t="shared" si="103"/>
        <v>7.6099999999999994</v>
      </c>
      <c r="AB292" s="33">
        <f t="shared" si="104"/>
        <v>-12.64</v>
      </c>
      <c r="AC292" s="32">
        <v>192.16391632255701</v>
      </c>
      <c r="AD292" s="15">
        <f t="shared" si="105"/>
        <v>-2.1616456325300997E-2</v>
      </c>
      <c r="AE292" s="15">
        <f t="shared" si="106"/>
        <v>-8.2437248125807702E-2</v>
      </c>
      <c r="AF292" s="15">
        <f t="shared" si="107"/>
        <v>-0.1492547296533844</v>
      </c>
      <c r="AG292" s="15">
        <f t="shared" si="108"/>
        <v>-0.21830263411109802</v>
      </c>
      <c r="AH292" s="111">
        <f t="shared" si="109"/>
        <v>-0.28711742971610821</v>
      </c>
    </row>
    <row r="293" spans="1:34" ht="15.75" x14ac:dyDescent="0.25">
      <c r="A293" s="25">
        <v>915</v>
      </c>
      <c r="B293" s="26" t="s">
        <v>283</v>
      </c>
      <c r="C293" s="25">
        <v>11</v>
      </c>
      <c r="D293" s="25">
        <v>22</v>
      </c>
      <c r="E293" s="31">
        <f>'Tasapainon muutos, pl. tasaus'!D283</f>
        <v>19759</v>
      </c>
      <c r="F293" s="64">
        <v>-153.37957322107761</v>
      </c>
      <c r="G293" s="32">
        <v>-167.65248473807003</v>
      </c>
      <c r="H293" s="61">
        <f t="shared" si="116"/>
        <v>-14.272911516992423</v>
      </c>
      <c r="I293" s="64">
        <f t="shared" si="110"/>
        <v>18.426814421477772</v>
      </c>
      <c r="J293" s="32">
        <f t="shared" si="111"/>
        <v>0.84146445070957954</v>
      </c>
      <c r="K293" s="32">
        <f t="shared" si="112"/>
        <v>-1.3186266201411698</v>
      </c>
      <c r="L293" s="32">
        <f t="shared" si="113"/>
        <v>-3.0501108856811734</v>
      </c>
      <c r="M293" s="32">
        <f t="shared" si="114"/>
        <v>-4.4184122194495323</v>
      </c>
      <c r="N293" s="61">
        <f t="shared" si="115"/>
        <v>-172.07089695751955</v>
      </c>
      <c r="O293" s="87">
        <f t="shared" si="102"/>
        <v>-18.691323736441944</v>
      </c>
      <c r="P293" s="32">
        <f>Taulukko5[[#This Row],[Tasaus 2023, €/asukas]]*Taulukko5[[#This Row],[Asukasluku 31.12.2022]]</f>
        <v>364095.42615397932</v>
      </c>
      <c r="Q293" s="32">
        <f>Taulukko5[[#This Row],[Tasaus 2024, €/asukas]]*Taulukko5[[#This Row],[Asukasluku 31.12.2022]]</f>
        <v>16626.496081570582</v>
      </c>
      <c r="R293" s="32">
        <f>Taulukko5[[#This Row],[Tasaus 2025, €/asukas]]*Taulukko5[[#This Row],[Asukasluku 31.12.2022]]</f>
        <v>-26054.743387369374</v>
      </c>
      <c r="S293" s="32">
        <f>Taulukko5[[#This Row],[Tasaus 2026, €/asukas]]*Taulukko5[[#This Row],[Asukasluku 31.12.2022]]</f>
        <v>-60267.140990174303</v>
      </c>
      <c r="T293" s="32">
        <f>Taulukko5[[#This Row],[Tasaus 2027, €/asukas]]*Taulukko5[[#This Row],[Asukasluku 31.12.2022]]</f>
        <v>-87303.407044103311</v>
      </c>
      <c r="U293" s="64">
        <f t="shared" si="117"/>
        <v>4.1539029044853493</v>
      </c>
      <c r="V293" s="32">
        <f t="shared" si="118"/>
        <v>-13.431447066282843</v>
      </c>
      <c r="W293" s="32">
        <f t="shared" si="119"/>
        <v>-15.591538137133593</v>
      </c>
      <c r="X293" s="32">
        <f t="shared" si="120"/>
        <v>-17.323022402673597</v>
      </c>
      <c r="Y293" s="99">
        <f t="shared" si="121"/>
        <v>-18.691323736441955</v>
      </c>
      <c r="Z293" s="110">
        <v>21</v>
      </c>
      <c r="AA293" s="34">
        <f t="shared" si="103"/>
        <v>8.36</v>
      </c>
      <c r="AB293" s="33">
        <f t="shared" si="104"/>
        <v>-12.64</v>
      </c>
      <c r="AC293" s="32">
        <v>180.37272001158391</v>
      </c>
      <c r="AD293" s="15">
        <f t="shared" si="105"/>
        <v>-2.3029551831444228E-2</v>
      </c>
      <c r="AE293" s="15">
        <f t="shared" si="106"/>
        <v>7.4464958256549252E-2</v>
      </c>
      <c r="AF293" s="15">
        <f t="shared" si="107"/>
        <v>8.6440666505069458E-2</v>
      </c>
      <c r="AG293" s="15">
        <f t="shared" si="108"/>
        <v>9.6040146212581792E-2</v>
      </c>
      <c r="AH293" s="111">
        <f t="shared" si="109"/>
        <v>0.10362611228151108</v>
      </c>
    </row>
    <row r="294" spans="1:34" ht="15.75" x14ac:dyDescent="0.25">
      <c r="A294" s="25">
        <v>918</v>
      </c>
      <c r="B294" s="26" t="s">
        <v>284</v>
      </c>
      <c r="C294" s="25">
        <v>2</v>
      </c>
      <c r="D294" s="25">
        <v>25</v>
      </c>
      <c r="E294" s="31">
        <f>'Tasapainon muutos, pl. tasaus'!D284</f>
        <v>2228</v>
      </c>
      <c r="F294" s="64">
        <v>29.508637728809113</v>
      </c>
      <c r="G294" s="32">
        <v>27.220382508652911</v>
      </c>
      <c r="H294" s="61">
        <f t="shared" si="116"/>
        <v>-2.2882552201562021</v>
      </c>
      <c r="I294" s="64">
        <f t="shared" si="110"/>
        <v>6.4421581246415514</v>
      </c>
      <c r="J294" s="32">
        <f t="shared" si="111"/>
        <v>0.84146445070957954</v>
      </c>
      <c r="K294" s="32">
        <f t="shared" si="112"/>
        <v>-1.3186266201411698</v>
      </c>
      <c r="L294" s="32">
        <f t="shared" si="113"/>
        <v>-3.0501108856811734</v>
      </c>
      <c r="M294" s="32">
        <f t="shared" si="114"/>
        <v>-4.4184122194495323</v>
      </c>
      <c r="N294" s="61">
        <f t="shared" si="115"/>
        <v>22.801970289203378</v>
      </c>
      <c r="O294" s="87">
        <f t="shared" si="102"/>
        <v>-6.7066674396057344</v>
      </c>
      <c r="P294" s="32">
        <f>Taulukko5[[#This Row],[Tasaus 2023, €/asukas]]*Taulukko5[[#This Row],[Asukasluku 31.12.2022]]</f>
        <v>14353.128301701376</v>
      </c>
      <c r="Q294" s="32">
        <f>Taulukko5[[#This Row],[Tasaus 2024, €/asukas]]*Taulukko5[[#This Row],[Asukasluku 31.12.2022]]</f>
        <v>1874.7827961809433</v>
      </c>
      <c r="R294" s="32">
        <f>Taulukko5[[#This Row],[Tasaus 2025, €/asukas]]*Taulukko5[[#This Row],[Asukasluku 31.12.2022]]</f>
        <v>-2937.9001096745264</v>
      </c>
      <c r="S294" s="32">
        <f>Taulukko5[[#This Row],[Tasaus 2026, €/asukas]]*Taulukko5[[#This Row],[Asukasluku 31.12.2022]]</f>
        <v>-6795.6470532976546</v>
      </c>
      <c r="T294" s="32">
        <f>Taulukko5[[#This Row],[Tasaus 2027, €/asukas]]*Taulukko5[[#This Row],[Asukasluku 31.12.2022]]</f>
        <v>-9844.2224249335577</v>
      </c>
      <c r="U294" s="64">
        <f t="shared" si="117"/>
        <v>4.1539029044853493</v>
      </c>
      <c r="V294" s="32">
        <f t="shared" si="118"/>
        <v>-1.4467907694466224</v>
      </c>
      <c r="W294" s="32">
        <f t="shared" si="119"/>
        <v>-3.6068818402973717</v>
      </c>
      <c r="X294" s="32">
        <f t="shared" si="120"/>
        <v>-5.338366105837375</v>
      </c>
      <c r="Y294" s="99">
        <f t="shared" si="121"/>
        <v>-6.7066674396057344</v>
      </c>
      <c r="Z294" s="110">
        <v>22.25</v>
      </c>
      <c r="AA294" s="34">
        <f t="shared" si="103"/>
        <v>9.61</v>
      </c>
      <c r="AB294" s="33">
        <f t="shared" si="104"/>
        <v>-12.64</v>
      </c>
      <c r="AC294" s="32">
        <v>161.00807310515464</v>
      </c>
      <c r="AD294" s="15">
        <f t="shared" si="105"/>
        <v>-2.5799345488548443E-2</v>
      </c>
      <c r="AE294" s="15">
        <f t="shared" si="106"/>
        <v>8.9858274901639303E-3</v>
      </c>
      <c r="AF294" s="15">
        <f t="shared" si="107"/>
        <v>2.2401869488505158E-2</v>
      </c>
      <c r="AG294" s="15">
        <f t="shared" si="108"/>
        <v>3.315589089964998E-2</v>
      </c>
      <c r="AH294" s="111">
        <f t="shared" si="109"/>
        <v>4.165423081130596E-2</v>
      </c>
    </row>
    <row r="295" spans="1:34" ht="15.75" x14ac:dyDescent="0.25">
      <c r="A295" s="25">
        <v>921</v>
      </c>
      <c r="B295" s="26" t="s">
        <v>285</v>
      </c>
      <c r="C295" s="25">
        <v>11</v>
      </c>
      <c r="D295" s="25">
        <v>25</v>
      </c>
      <c r="E295" s="31">
        <f>'Tasapainon muutos, pl. tasaus'!D285</f>
        <v>1894</v>
      </c>
      <c r="F295" s="64">
        <v>-14.184164650396001</v>
      </c>
      <c r="G295" s="32">
        <v>-58.7977211319334</v>
      </c>
      <c r="H295" s="61">
        <f t="shared" si="116"/>
        <v>-44.613556481537401</v>
      </c>
      <c r="I295" s="64">
        <f t="shared" si="110"/>
        <v>48.76745938602275</v>
      </c>
      <c r="J295" s="32">
        <f t="shared" si="111"/>
        <v>30.455020932246981</v>
      </c>
      <c r="K295" s="32">
        <f t="shared" si="112"/>
        <v>13.294929861396231</v>
      </c>
      <c r="L295" s="32">
        <f t="shared" si="113"/>
        <v>-3.0501108856811734</v>
      </c>
      <c r="M295" s="32">
        <f t="shared" si="114"/>
        <v>-4.4184122194495323</v>
      </c>
      <c r="N295" s="61">
        <f t="shared" si="115"/>
        <v>-63.216133351382936</v>
      </c>
      <c r="O295" s="87">
        <f t="shared" si="102"/>
        <v>-49.031968700986937</v>
      </c>
      <c r="P295" s="32">
        <f>Taulukko5[[#This Row],[Tasaus 2023, €/asukas]]*Taulukko5[[#This Row],[Asukasluku 31.12.2022]]</f>
        <v>92365.568077127085</v>
      </c>
      <c r="Q295" s="32">
        <f>Taulukko5[[#This Row],[Tasaus 2024, €/asukas]]*Taulukko5[[#This Row],[Asukasluku 31.12.2022]]</f>
        <v>57681.809645675785</v>
      </c>
      <c r="R295" s="32">
        <f>Taulukko5[[#This Row],[Tasaus 2025, €/asukas]]*Taulukko5[[#This Row],[Asukasluku 31.12.2022]]</f>
        <v>25180.597157484459</v>
      </c>
      <c r="S295" s="32">
        <f>Taulukko5[[#This Row],[Tasaus 2026, €/asukas]]*Taulukko5[[#This Row],[Asukasluku 31.12.2022]]</f>
        <v>-5776.9100174801424</v>
      </c>
      <c r="T295" s="32">
        <f>Taulukko5[[#This Row],[Tasaus 2027, €/asukas]]*Taulukko5[[#This Row],[Asukasluku 31.12.2022]]</f>
        <v>-8368.4727436374142</v>
      </c>
      <c r="U295" s="64">
        <f t="shared" si="117"/>
        <v>4.1539029044853493</v>
      </c>
      <c r="V295" s="32">
        <f t="shared" si="118"/>
        <v>-14.15853554929042</v>
      </c>
      <c r="W295" s="32">
        <f t="shared" si="119"/>
        <v>-31.31862662014117</v>
      </c>
      <c r="X295" s="32">
        <f t="shared" si="120"/>
        <v>-47.663667367218572</v>
      </c>
      <c r="Y295" s="99">
        <f t="shared" si="121"/>
        <v>-49.031968700986937</v>
      </c>
      <c r="Z295" s="110">
        <v>21.75</v>
      </c>
      <c r="AA295" s="34">
        <f t="shared" si="103"/>
        <v>9.11</v>
      </c>
      <c r="AB295" s="33">
        <f t="shared" si="104"/>
        <v>-12.64</v>
      </c>
      <c r="AC295" s="32">
        <v>133.81466784905936</v>
      </c>
      <c r="AD295" s="15">
        <f t="shared" si="105"/>
        <v>-3.1042209133387979E-2</v>
      </c>
      <c r="AE295" s="15">
        <f t="shared" si="106"/>
        <v>0.10580705222286248</v>
      </c>
      <c r="AF295" s="15">
        <f t="shared" si="107"/>
        <v>0.23404479586249874</v>
      </c>
      <c r="AG295" s="15">
        <f t="shared" si="108"/>
        <v>0.35619165023809174</v>
      </c>
      <c r="AH295" s="111">
        <f t="shared" si="109"/>
        <v>0.36641699665012922</v>
      </c>
    </row>
    <row r="296" spans="1:34" ht="15.75" x14ac:dyDescent="0.25">
      <c r="A296" s="25">
        <v>922</v>
      </c>
      <c r="B296" s="26" t="s">
        <v>286</v>
      </c>
      <c r="C296" s="25">
        <v>6</v>
      </c>
      <c r="D296" s="25">
        <v>25</v>
      </c>
      <c r="E296" s="31">
        <f>'Tasapainon muutos, pl. tasaus'!D286</f>
        <v>4501</v>
      </c>
      <c r="F296" s="64">
        <v>250.8974228372139</v>
      </c>
      <c r="G296" s="32">
        <v>292.63240467733442</v>
      </c>
      <c r="H296" s="61">
        <f t="shared" si="116"/>
        <v>41.734981840120525</v>
      </c>
      <c r="I296" s="64">
        <f t="shared" si="110"/>
        <v>-37.581078935635176</v>
      </c>
      <c r="J296" s="32">
        <f t="shared" si="111"/>
        <v>-25.893517389410945</v>
      </c>
      <c r="K296" s="32">
        <f t="shared" si="112"/>
        <v>-13.053608460261696</v>
      </c>
      <c r="L296" s="32">
        <f t="shared" si="113"/>
        <v>-3.0501108856811734</v>
      </c>
      <c r="M296" s="32">
        <f t="shared" si="114"/>
        <v>-4.4184122194495323</v>
      </c>
      <c r="N296" s="61">
        <f t="shared" si="115"/>
        <v>288.2139924578849</v>
      </c>
      <c r="O296" s="87">
        <f t="shared" si="102"/>
        <v>37.316569620671004</v>
      </c>
      <c r="P296" s="32">
        <f>Taulukko5[[#This Row],[Tasaus 2023, €/asukas]]*Taulukko5[[#This Row],[Asukasluku 31.12.2022]]</f>
        <v>-169152.43628929392</v>
      </c>
      <c r="Q296" s="32">
        <f>Taulukko5[[#This Row],[Tasaus 2024, €/asukas]]*Taulukko5[[#This Row],[Asukasluku 31.12.2022]]</f>
        <v>-116546.72176973867</v>
      </c>
      <c r="R296" s="32">
        <f>Taulukko5[[#This Row],[Tasaus 2025, €/asukas]]*Taulukko5[[#This Row],[Asukasluku 31.12.2022]]</f>
        <v>-58754.291679637892</v>
      </c>
      <c r="S296" s="32">
        <f>Taulukko5[[#This Row],[Tasaus 2026, €/asukas]]*Taulukko5[[#This Row],[Asukasluku 31.12.2022]]</f>
        <v>-13728.549096450961</v>
      </c>
      <c r="T296" s="32">
        <f>Taulukko5[[#This Row],[Tasaus 2027, €/asukas]]*Taulukko5[[#This Row],[Asukasluku 31.12.2022]]</f>
        <v>-19887.273399742346</v>
      </c>
      <c r="U296" s="64">
        <f t="shared" si="117"/>
        <v>4.1539029044853493</v>
      </c>
      <c r="V296" s="32">
        <f t="shared" si="118"/>
        <v>15.84146445070958</v>
      </c>
      <c r="W296" s="32">
        <f t="shared" si="119"/>
        <v>28.68137337985883</v>
      </c>
      <c r="X296" s="32">
        <f t="shared" si="120"/>
        <v>38.684870954439354</v>
      </c>
      <c r="Y296" s="99">
        <f t="shared" si="121"/>
        <v>37.31656962067099</v>
      </c>
      <c r="Z296" s="110">
        <v>22</v>
      </c>
      <c r="AA296" s="34">
        <f t="shared" si="103"/>
        <v>9.36</v>
      </c>
      <c r="AB296" s="33">
        <f t="shared" si="104"/>
        <v>-12.64</v>
      </c>
      <c r="AC296" s="32">
        <v>189.67109318553162</v>
      </c>
      <c r="AD296" s="15">
        <f t="shared" si="105"/>
        <v>-2.1900558670909873E-2</v>
      </c>
      <c r="AE296" s="15">
        <f t="shared" si="106"/>
        <v>-8.3520710429047018E-2</v>
      </c>
      <c r="AF296" s="15">
        <f t="shared" si="107"/>
        <v>-0.15121636564725977</v>
      </c>
      <c r="AG296" s="15">
        <f t="shared" si="108"/>
        <v>-0.20395765271726862</v>
      </c>
      <c r="AH296" s="111">
        <f t="shared" si="109"/>
        <v>-0.1967435785492565</v>
      </c>
    </row>
    <row r="297" spans="1:34" ht="15.75" x14ac:dyDescent="0.25">
      <c r="A297" s="25">
        <v>924</v>
      </c>
      <c r="B297" s="26" t="s">
        <v>287</v>
      </c>
      <c r="C297" s="25">
        <v>16</v>
      </c>
      <c r="D297" s="25">
        <v>25</v>
      </c>
      <c r="E297" s="31">
        <f>'Tasapainon muutos, pl. tasaus'!D287</f>
        <v>2946</v>
      </c>
      <c r="F297" s="64">
        <v>477.40790833539768</v>
      </c>
      <c r="G297" s="32">
        <v>522.31643773866938</v>
      </c>
      <c r="H297" s="61">
        <f t="shared" si="116"/>
        <v>44.9085294032717</v>
      </c>
      <c r="I297" s="64">
        <f t="shared" si="110"/>
        <v>-40.754626498786351</v>
      </c>
      <c r="J297" s="32">
        <f t="shared" si="111"/>
        <v>-29.06706495256212</v>
      </c>
      <c r="K297" s="32">
        <f t="shared" si="112"/>
        <v>-16.227156023412871</v>
      </c>
      <c r="L297" s="32">
        <f t="shared" si="113"/>
        <v>-3.0501108856811734</v>
      </c>
      <c r="M297" s="32">
        <f t="shared" si="114"/>
        <v>-4.4184122194495323</v>
      </c>
      <c r="N297" s="61">
        <f t="shared" si="115"/>
        <v>517.8980255192198</v>
      </c>
      <c r="O297" s="87">
        <f t="shared" si="102"/>
        <v>40.490117183822122</v>
      </c>
      <c r="P297" s="32">
        <f>Taulukko5[[#This Row],[Tasaus 2023, €/asukas]]*Taulukko5[[#This Row],[Asukasluku 31.12.2022]]</f>
        <v>-120063.1296654246</v>
      </c>
      <c r="Q297" s="32">
        <f>Taulukko5[[#This Row],[Tasaus 2024, €/asukas]]*Taulukko5[[#This Row],[Asukasluku 31.12.2022]]</f>
        <v>-85631.573350248</v>
      </c>
      <c r="R297" s="32">
        <f>Taulukko5[[#This Row],[Tasaus 2025, €/asukas]]*Taulukko5[[#This Row],[Asukasluku 31.12.2022]]</f>
        <v>-47805.201644974317</v>
      </c>
      <c r="S297" s="32">
        <f>Taulukko5[[#This Row],[Tasaus 2026, €/asukas]]*Taulukko5[[#This Row],[Asukasluku 31.12.2022]]</f>
        <v>-8985.6266692167374</v>
      </c>
      <c r="T297" s="32">
        <f>Taulukko5[[#This Row],[Tasaus 2027, €/asukas]]*Taulukko5[[#This Row],[Asukasluku 31.12.2022]]</f>
        <v>-13016.642398498323</v>
      </c>
      <c r="U297" s="64">
        <f t="shared" si="117"/>
        <v>4.1539029044853493</v>
      </c>
      <c r="V297" s="32">
        <f t="shared" si="118"/>
        <v>15.84146445070958</v>
      </c>
      <c r="W297" s="32">
        <f t="shared" si="119"/>
        <v>28.68137337985883</v>
      </c>
      <c r="X297" s="32">
        <f t="shared" si="120"/>
        <v>41.858418517590529</v>
      </c>
      <c r="Y297" s="99">
        <f t="shared" si="121"/>
        <v>40.490117183822164</v>
      </c>
      <c r="Z297" s="110">
        <v>22.5</v>
      </c>
      <c r="AA297" s="34">
        <f t="shared" si="103"/>
        <v>9.86</v>
      </c>
      <c r="AB297" s="33">
        <f t="shared" si="104"/>
        <v>-12.64</v>
      </c>
      <c r="AC297" s="32">
        <v>150.25986921482814</v>
      </c>
      <c r="AD297" s="15">
        <f t="shared" si="105"/>
        <v>-2.7644792493107192E-2</v>
      </c>
      <c r="AE297" s="15">
        <f t="shared" si="106"/>
        <v>-0.10542711459478823</v>
      </c>
      <c r="AF297" s="15">
        <f t="shared" si="107"/>
        <v>-0.19087846628465224</v>
      </c>
      <c r="AG297" s="15">
        <f t="shared" si="108"/>
        <v>-0.27857350559612892</v>
      </c>
      <c r="AH297" s="111">
        <f t="shared" si="109"/>
        <v>-0.2694672729012762</v>
      </c>
    </row>
    <row r="298" spans="1:34" ht="15.75" x14ac:dyDescent="0.25">
      <c r="A298" s="25">
        <v>925</v>
      </c>
      <c r="B298" s="26" t="s">
        <v>288</v>
      </c>
      <c r="C298" s="25">
        <v>11</v>
      </c>
      <c r="D298" s="25">
        <v>25</v>
      </c>
      <c r="E298" s="31">
        <f>'Tasapainon muutos, pl. tasaus'!D288</f>
        <v>3427</v>
      </c>
      <c r="F298" s="64">
        <v>743.38164513740776</v>
      </c>
      <c r="G298" s="32">
        <v>472.0847637260315</v>
      </c>
      <c r="H298" s="61">
        <f t="shared" si="116"/>
        <v>-271.29688141137626</v>
      </c>
      <c r="I298" s="64">
        <f t="shared" si="110"/>
        <v>275.4507843158616</v>
      </c>
      <c r="J298" s="32">
        <f t="shared" si="111"/>
        <v>257.13834586208583</v>
      </c>
      <c r="K298" s="32">
        <f t="shared" si="112"/>
        <v>239.97825479123509</v>
      </c>
      <c r="L298" s="32">
        <f t="shared" si="113"/>
        <v>223.2467705256951</v>
      </c>
      <c r="M298" s="32">
        <f t="shared" si="114"/>
        <v>206.87846919192674</v>
      </c>
      <c r="N298" s="61">
        <f t="shared" si="115"/>
        <v>678.96323291795829</v>
      </c>
      <c r="O298" s="87">
        <f t="shared" si="102"/>
        <v>-64.418412219449465</v>
      </c>
      <c r="P298" s="32">
        <f>Taulukko5[[#This Row],[Tasaus 2023, €/asukas]]*Taulukko5[[#This Row],[Asukasluku 31.12.2022]]</f>
        <v>943969.83785045764</v>
      </c>
      <c r="Q298" s="32">
        <f>Taulukko5[[#This Row],[Tasaus 2024, €/asukas]]*Taulukko5[[#This Row],[Asukasluku 31.12.2022]]</f>
        <v>881213.11126936809</v>
      </c>
      <c r="R298" s="32">
        <f>Taulukko5[[#This Row],[Tasaus 2025, €/asukas]]*Taulukko5[[#This Row],[Asukasluku 31.12.2022]]</f>
        <v>822405.47916956269</v>
      </c>
      <c r="S298" s="32">
        <f>Taulukko5[[#This Row],[Tasaus 2026, €/asukas]]*Taulukko5[[#This Row],[Asukasluku 31.12.2022]]</f>
        <v>765066.68259155715</v>
      </c>
      <c r="T298" s="32">
        <f>Taulukko5[[#This Row],[Tasaus 2027, €/asukas]]*Taulukko5[[#This Row],[Asukasluku 31.12.2022]]</f>
        <v>708972.51392073289</v>
      </c>
      <c r="U298" s="64">
        <f t="shared" si="117"/>
        <v>4.1539029044853351</v>
      </c>
      <c r="V298" s="32">
        <f t="shared" si="118"/>
        <v>-14.158535549290434</v>
      </c>
      <c r="W298" s="32">
        <f t="shared" si="119"/>
        <v>-31.318626620141174</v>
      </c>
      <c r="X298" s="32">
        <f t="shared" si="120"/>
        <v>-48.050110885681164</v>
      </c>
      <c r="Y298" s="99">
        <f t="shared" si="121"/>
        <v>-64.418412219449522</v>
      </c>
      <c r="Z298" s="110">
        <v>21</v>
      </c>
      <c r="AA298" s="34">
        <f t="shared" si="103"/>
        <v>8.36</v>
      </c>
      <c r="AB298" s="33">
        <f t="shared" si="104"/>
        <v>-12.64</v>
      </c>
      <c r="AC298" s="32">
        <v>154.16240037147182</v>
      </c>
      <c r="AD298" s="15">
        <f t="shared" si="105"/>
        <v>-2.6944980711743161E-2</v>
      </c>
      <c r="AE298" s="15">
        <f t="shared" si="106"/>
        <v>9.184169106846958E-2</v>
      </c>
      <c r="AF298" s="15">
        <f t="shared" si="107"/>
        <v>0.20315347026690933</v>
      </c>
      <c r="AG298" s="15">
        <f t="shared" si="108"/>
        <v>0.31168502027666256</v>
      </c>
      <c r="AH298" s="111">
        <f t="shared" si="109"/>
        <v>0.41786072391339291</v>
      </c>
    </row>
    <row r="299" spans="1:34" ht="15.75" x14ac:dyDescent="0.25">
      <c r="A299" s="25">
        <v>927</v>
      </c>
      <c r="B299" s="26" t="s">
        <v>289</v>
      </c>
      <c r="C299" s="25">
        <v>33</v>
      </c>
      <c r="D299" s="25">
        <v>22</v>
      </c>
      <c r="E299" s="31">
        <f>'Tasapainon muutos, pl. tasaus'!D289</f>
        <v>28913</v>
      </c>
      <c r="F299" s="64">
        <v>314.74033507783895</v>
      </c>
      <c r="G299" s="32">
        <v>250.45825343617011</v>
      </c>
      <c r="H299" s="61">
        <f t="shared" si="116"/>
        <v>-64.282081641668839</v>
      </c>
      <c r="I299" s="64">
        <f t="shared" si="110"/>
        <v>68.435984546154188</v>
      </c>
      <c r="J299" s="32">
        <f t="shared" si="111"/>
        <v>50.123546092378419</v>
      </c>
      <c r="K299" s="32">
        <f t="shared" si="112"/>
        <v>32.963455021527672</v>
      </c>
      <c r="L299" s="32">
        <f t="shared" si="113"/>
        <v>16.231970755987664</v>
      </c>
      <c r="M299" s="32">
        <f t="shared" si="114"/>
        <v>-0.13633057778069357</v>
      </c>
      <c r="N299" s="61">
        <f t="shared" si="115"/>
        <v>250.32192285838943</v>
      </c>
      <c r="O299" s="87">
        <f t="shared" si="102"/>
        <v>-64.418412219449522</v>
      </c>
      <c r="P299" s="32">
        <f>Taulukko5[[#This Row],[Tasaus 2023, €/asukas]]*Taulukko5[[#This Row],[Asukasluku 31.12.2022]]</f>
        <v>1978689.621182956</v>
      </c>
      <c r="Q299" s="32">
        <f>Taulukko5[[#This Row],[Tasaus 2024, €/asukas]]*Taulukko5[[#This Row],[Asukasluku 31.12.2022]]</f>
        <v>1449222.0881689372</v>
      </c>
      <c r="R299" s="32">
        <f>Taulukko5[[#This Row],[Tasaus 2025, €/asukas]]*Taulukko5[[#This Row],[Asukasluku 31.12.2022]]</f>
        <v>953072.37503742962</v>
      </c>
      <c r="S299" s="32">
        <f>Taulukko5[[#This Row],[Tasaus 2026, €/asukas]]*Taulukko5[[#This Row],[Asukasluku 31.12.2022]]</f>
        <v>469314.97046787135</v>
      </c>
      <c r="T299" s="32">
        <f>Taulukko5[[#This Row],[Tasaus 2027, €/asukas]]*Taulukko5[[#This Row],[Asukasluku 31.12.2022]]</f>
        <v>-3941.7259953731932</v>
      </c>
      <c r="U299" s="64">
        <f t="shared" si="117"/>
        <v>4.1539029044853493</v>
      </c>
      <c r="V299" s="32">
        <f t="shared" si="118"/>
        <v>-14.15853554929042</v>
      </c>
      <c r="W299" s="32">
        <f t="shared" si="119"/>
        <v>-31.318626620141167</v>
      </c>
      <c r="X299" s="32">
        <f t="shared" si="120"/>
        <v>-48.050110885681178</v>
      </c>
      <c r="Y299" s="99">
        <f t="shared" si="121"/>
        <v>-64.418412219449536</v>
      </c>
      <c r="Z299" s="110">
        <v>20.5</v>
      </c>
      <c r="AA299" s="34">
        <f t="shared" si="103"/>
        <v>7.8599999999999994</v>
      </c>
      <c r="AB299" s="33">
        <f t="shared" si="104"/>
        <v>-12.64</v>
      </c>
      <c r="AC299" s="32">
        <v>220.85522926531451</v>
      </c>
      <c r="AD299" s="15">
        <f t="shared" si="105"/>
        <v>-1.8808261494661034E-2</v>
      </c>
      <c r="AE299" s="15">
        <f t="shared" si="106"/>
        <v>6.4107766867868454E-2</v>
      </c>
      <c r="AF299" s="15">
        <f t="shared" si="107"/>
        <v>0.14180613574024975</v>
      </c>
      <c r="AG299" s="15">
        <f t="shared" si="108"/>
        <v>0.21756383602743831</v>
      </c>
      <c r="AH299" s="111">
        <f t="shared" si="109"/>
        <v>0.29167709740783804</v>
      </c>
    </row>
    <row r="300" spans="1:34" ht="15.75" x14ac:dyDescent="0.25">
      <c r="A300" s="25">
        <v>931</v>
      </c>
      <c r="B300" s="26" t="s">
        <v>290</v>
      </c>
      <c r="C300" s="25">
        <v>13</v>
      </c>
      <c r="D300" s="25">
        <v>24</v>
      </c>
      <c r="E300" s="31">
        <f>'Tasapainon muutos, pl. tasaus'!D290</f>
        <v>5951</v>
      </c>
      <c r="F300" s="64">
        <v>-153.82542769822717</v>
      </c>
      <c r="G300" s="32">
        <v>-434.33075513886018</v>
      </c>
      <c r="H300" s="61">
        <f t="shared" si="116"/>
        <v>-280.50532744063298</v>
      </c>
      <c r="I300" s="64">
        <f t="shared" si="110"/>
        <v>284.65923034511832</v>
      </c>
      <c r="J300" s="32">
        <f t="shared" si="111"/>
        <v>266.34679189134255</v>
      </c>
      <c r="K300" s="32">
        <f t="shared" si="112"/>
        <v>249.18670082049181</v>
      </c>
      <c r="L300" s="32">
        <f t="shared" si="113"/>
        <v>232.45521655495182</v>
      </c>
      <c r="M300" s="32">
        <f t="shared" si="114"/>
        <v>216.08691522118346</v>
      </c>
      <c r="N300" s="61">
        <f t="shared" si="115"/>
        <v>-218.24383991767672</v>
      </c>
      <c r="O300" s="87">
        <f t="shared" si="102"/>
        <v>-64.41841221944955</v>
      </c>
      <c r="P300" s="32">
        <f>Taulukko5[[#This Row],[Tasaus 2023, €/asukas]]*Taulukko5[[#This Row],[Asukasluku 31.12.2022]]</f>
        <v>1694007.0797837991</v>
      </c>
      <c r="Q300" s="32">
        <f>Taulukko5[[#This Row],[Tasaus 2024, €/asukas]]*Taulukko5[[#This Row],[Asukasluku 31.12.2022]]</f>
        <v>1585029.7585453794</v>
      </c>
      <c r="R300" s="32">
        <f>Taulukko5[[#This Row],[Tasaus 2025, €/asukas]]*Taulukko5[[#This Row],[Asukasluku 31.12.2022]]</f>
        <v>1482910.0565827468</v>
      </c>
      <c r="S300" s="32">
        <f>Taulukko5[[#This Row],[Tasaus 2026, €/asukas]]*Taulukko5[[#This Row],[Asukasluku 31.12.2022]]</f>
        <v>1383340.9937185182</v>
      </c>
      <c r="T300" s="32">
        <f>Taulukko5[[#This Row],[Tasaus 2027, €/asukas]]*Taulukko5[[#This Row],[Asukasluku 31.12.2022]]</f>
        <v>1285933.2324812629</v>
      </c>
      <c r="U300" s="64">
        <f t="shared" si="117"/>
        <v>4.1539029044853351</v>
      </c>
      <c r="V300" s="32">
        <f t="shared" si="118"/>
        <v>-14.158535549290434</v>
      </c>
      <c r="W300" s="32">
        <f t="shared" si="119"/>
        <v>-31.318626620141174</v>
      </c>
      <c r="X300" s="32">
        <f t="shared" si="120"/>
        <v>-48.050110885681164</v>
      </c>
      <c r="Y300" s="99">
        <f t="shared" si="121"/>
        <v>-64.418412219449522</v>
      </c>
      <c r="Z300" s="110">
        <v>21</v>
      </c>
      <c r="AA300" s="34">
        <f t="shared" si="103"/>
        <v>8.36</v>
      </c>
      <c r="AB300" s="33">
        <f t="shared" si="104"/>
        <v>-12.64</v>
      </c>
      <c r="AC300" s="32">
        <v>147.92513485510651</v>
      </c>
      <c r="AD300" s="15">
        <f t="shared" si="105"/>
        <v>-2.8081116225137169E-2</v>
      </c>
      <c r="AE300" s="15">
        <f t="shared" si="106"/>
        <v>9.57141973415052E-2</v>
      </c>
      <c r="AF300" s="15">
        <f t="shared" si="107"/>
        <v>0.2117194393692319</v>
      </c>
      <c r="AG300" s="15">
        <f t="shared" si="108"/>
        <v>0.32482722380308471</v>
      </c>
      <c r="AH300" s="111">
        <f t="shared" si="109"/>
        <v>0.43547982756647619</v>
      </c>
    </row>
    <row r="301" spans="1:34" ht="15.75" x14ac:dyDescent="0.25">
      <c r="A301" s="25">
        <v>934</v>
      </c>
      <c r="B301" s="26" t="s">
        <v>291</v>
      </c>
      <c r="C301" s="25">
        <v>14</v>
      </c>
      <c r="D301" s="25">
        <v>25</v>
      </c>
      <c r="E301" s="31">
        <f>'Tasapainon muutos, pl. tasaus'!D291</f>
        <v>2671</v>
      </c>
      <c r="F301" s="64">
        <v>315.39862829391143</v>
      </c>
      <c r="G301" s="32">
        <v>288.35433499424641</v>
      </c>
      <c r="H301" s="61">
        <f t="shared" si="116"/>
        <v>-27.044293299665014</v>
      </c>
      <c r="I301" s="64">
        <f t="shared" si="110"/>
        <v>31.198196204150364</v>
      </c>
      <c r="J301" s="32">
        <f t="shared" si="111"/>
        <v>12.885757750374594</v>
      </c>
      <c r="K301" s="32">
        <f t="shared" si="112"/>
        <v>-1.3186266201411698</v>
      </c>
      <c r="L301" s="32">
        <f t="shared" si="113"/>
        <v>-3.0501108856811734</v>
      </c>
      <c r="M301" s="32">
        <f t="shared" si="114"/>
        <v>-4.4184122194495323</v>
      </c>
      <c r="N301" s="61">
        <f t="shared" si="115"/>
        <v>283.93592277479689</v>
      </c>
      <c r="O301" s="87">
        <f t="shared" si="102"/>
        <v>-31.462705519114536</v>
      </c>
      <c r="P301" s="32">
        <f>Taulukko5[[#This Row],[Tasaus 2023, €/asukas]]*Taulukko5[[#This Row],[Asukasluku 31.12.2022]]</f>
        <v>83330.382061285622</v>
      </c>
      <c r="Q301" s="32">
        <f>Taulukko5[[#This Row],[Tasaus 2024, €/asukas]]*Taulukko5[[#This Row],[Asukasluku 31.12.2022]]</f>
        <v>34417.858951250542</v>
      </c>
      <c r="R301" s="32">
        <f>Taulukko5[[#This Row],[Tasaus 2025, €/asukas]]*Taulukko5[[#This Row],[Asukasluku 31.12.2022]]</f>
        <v>-3522.0517023970647</v>
      </c>
      <c r="S301" s="32">
        <f>Taulukko5[[#This Row],[Tasaus 2026, €/asukas]]*Taulukko5[[#This Row],[Asukasluku 31.12.2022]]</f>
        <v>-8146.8461756544139</v>
      </c>
      <c r="T301" s="32">
        <f>Taulukko5[[#This Row],[Tasaus 2027, €/asukas]]*Taulukko5[[#This Row],[Asukasluku 31.12.2022]]</f>
        <v>-11801.579038149701</v>
      </c>
      <c r="U301" s="64">
        <f t="shared" si="117"/>
        <v>4.1539029044853493</v>
      </c>
      <c r="V301" s="32">
        <f t="shared" si="118"/>
        <v>-14.15853554929042</v>
      </c>
      <c r="W301" s="32">
        <f t="shared" si="119"/>
        <v>-28.362919919806185</v>
      </c>
      <c r="X301" s="32">
        <f t="shared" si="120"/>
        <v>-30.094404185346189</v>
      </c>
      <c r="Y301" s="99">
        <f t="shared" si="121"/>
        <v>-31.462705519114547</v>
      </c>
      <c r="Z301" s="110">
        <v>22.249999999999996</v>
      </c>
      <c r="AA301" s="34">
        <f t="shared" si="103"/>
        <v>9.6099999999999959</v>
      </c>
      <c r="AB301" s="33">
        <f t="shared" si="104"/>
        <v>-12.64</v>
      </c>
      <c r="AC301" s="32">
        <v>162.36886405552946</v>
      </c>
      <c r="AD301" s="15">
        <f t="shared" si="105"/>
        <v>-2.5583124748995795E-2</v>
      </c>
      <c r="AE301" s="15">
        <f t="shared" si="106"/>
        <v>8.7199818953270877E-2</v>
      </c>
      <c r="AF301" s="15">
        <f t="shared" si="107"/>
        <v>0.17468201237218847</v>
      </c>
      <c r="AG301" s="15">
        <f t="shared" si="108"/>
        <v>0.18534590582005939</v>
      </c>
      <c r="AH301" s="111">
        <f t="shared" si="109"/>
        <v>0.19377302232252136</v>
      </c>
    </row>
    <row r="302" spans="1:34" ht="15.75" x14ac:dyDescent="0.25">
      <c r="A302" s="25">
        <v>935</v>
      </c>
      <c r="B302" s="26" t="s">
        <v>292</v>
      </c>
      <c r="C302" s="25">
        <v>8</v>
      </c>
      <c r="D302" s="25">
        <v>25</v>
      </c>
      <c r="E302" s="31">
        <f>'Tasapainon muutos, pl. tasaus'!D292</f>
        <v>2985</v>
      </c>
      <c r="F302" s="64">
        <v>-1031.0112169702948</v>
      </c>
      <c r="G302" s="32">
        <v>-1087.3159197850555</v>
      </c>
      <c r="H302" s="61">
        <f t="shared" si="116"/>
        <v>-56.304702814760731</v>
      </c>
      <c r="I302" s="64">
        <f t="shared" si="110"/>
        <v>60.45860571924608</v>
      </c>
      <c r="J302" s="32">
        <f t="shared" si="111"/>
        <v>42.146167265470311</v>
      </c>
      <c r="K302" s="32">
        <f t="shared" si="112"/>
        <v>24.98607619461956</v>
      </c>
      <c r="L302" s="32">
        <f t="shared" si="113"/>
        <v>8.2545919290795577</v>
      </c>
      <c r="M302" s="32">
        <f t="shared" si="114"/>
        <v>-4.4184122194495323</v>
      </c>
      <c r="N302" s="61">
        <f t="shared" si="115"/>
        <v>-1091.7343320045049</v>
      </c>
      <c r="O302" s="87">
        <f t="shared" si="102"/>
        <v>-60.723115034210196</v>
      </c>
      <c r="P302" s="32">
        <f>Taulukko5[[#This Row],[Tasaus 2023, €/asukas]]*Taulukko5[[#This Row],[Asukasluku 31.12.2022]]</f>
        <v>180468.93807194955</v>
      </c>
      <c r="Q302" s="32">
        <f>Taulukko5[[#This Row],[Tasaus 2024, €/asukas]]*Taulukko5[[#This Row],[Asukasluku 31.12.2022]]</f>
        <v>125806.30928742887</v>
      </c>
      <c r="R302" s="32">
        <f>Taulukko5[[#This Row],[Tasaus 2025, €/asukas]]*Taulukko5[[#This Row],[Asukasluku 31.12.2022]]</f>
        <v>74583.437440939393</v>
      </c>
      <c r="S302" s="32">
        <f>Taulukko5[[#This Row],[Tasaus 2026, €/asukas]]*Taulukko5[[#This Row],[Asukasluku 31.12.2022]]</f>
        <v>24639.95690830248</v>
      </c>
      <c r="T302" s="32">
        <f>Taulukko5[[#This Row],[Tasaus 2027, €/asukas]]*Taulukko5[[#This Row],[Asukasluku 31.12.2022]]</f>
        <v>-13188.960475056854</v>
      </c>
      <c r="U302" s="64">
        <f t="shared" si="117"/>
        <v>4.1539029044853493</v>
      </c>
      <c r="V302" s="32">
        <f t="shared" si="118"/>
        <v>-14.15853554929042</v>
      </c>
      <c r="W302" s="32">
        <f t="shared" si="119"/>
        <v>-31.31862662014117</v>
      </c>
      <c r="X302" s="32">
        <f t="shared" si="120"/>
        <v>-48.050110885681171</v>
      </c>
      <c r="Y302" s="99">
        <f t="shared" si="121"/>
        <v>-60.723115034210267</v>
      </c>
      <c r="Z302" s="110">
        <v>21.5</v>
      </c>
      <c r="AA302" s="34">
        <f t="shared" si="103"/>
        <v>8.86</v>
      </c>
      <c r="AB302" s="33">
        <f t="shared" si="104"/>
        <v>-12.64</v>
      </c>
      <c r="AC302" s="32">
        <v>153.90030065955403</v>
      </c>
      <c r="AD302" s="15">
        <f t="shared" si="105"/>
        <v>-2.6990869326982549E-2</v>
      </c>
      <c r="AE302" s="15">
        <f t="shared" si="106"/>
        <v>9.199810194400336E-2</v>
      </c>
      <c r="AF302" s="15">
        <f t="shared" si="107"/>
        <v>0.20349945052688193</v>
      </c>
      <c r="AG302" s="15">
        <f t="shared" si="108"/>
        <v>0.312215835055279</v>
      </c>
      <c r="AH302" s="111">
        <f t="shared" si="109"/>
        <v>0.39456138015309727</v>
      </c>
    </row>
    <row r="303" spans="1:34" ht="15.75" x14ac:dyDescent="0.25">
      <c r="A303" s="25">
        <v>936</v>
      </c>
      <c r="B303" s="26" t="s">
        <v>293</v>
      </c>
      <c r="C303" s="25">
        <v>6</v>
      </c>
      <c r="D303" s="25">
        <v>24</v>
      </c>
      <c r="E303" s="31">
        <f>'Tasapainon muutos, pl. tasaus'!D293</f>
        <v>6395</v>
      </c>
      <c r="F303" s="64">
        <v>841.85531621662506</v>
      </c>
      <c r="G303" s="32">
        <v>688.4946186226324</v>
      </c>
      <c r="H303" s="61">
        <f t="shared" si="116"/>
        <v>-153.36069759399265</v>
      </c>
      <c r="I303" s="64">
        <f t="shared" si="110"/>
        <v>157.51460049847799</v>
      </c>
      <c r="J303" s="32">
        <f t="shared" si="111"/>
        <v>139.20216204470222</v>
      </c>
      <c r="K303" s="32">
        <f t="shared" si="112"/>
        <v>122.04207097385148</v>
      </c>
      <c r="L303" s="32">
        <f t="shared" si="113"/>
        <v>105.31058670831148</v>
      </c>
      <c r="M303" s="32">
        <f t="shared" si="114"/>
        <v>88.942285374543118</v>
      </c>
      <c r="N303" s="61">
        <f t="shared" si="115"/>
        <v>777.43690399717548</v>
      </c>
      <c r="O303" s="87">
        <f t="shared" si="102"/>
        <v>-64.418412219449579</v>
      </c>
      <c r="P303" s="32">
        <f>Taulukko5[[#This Row],[Tasaus 2023, €/asukas]]*Taulukko5[[#This Row],[Asukasluku 31.12.2022]]</f>
        <v>1007305.8701877667</v>
      </c>
      <c r="Q303" s="32">
        <f>Taulukko5[[#This Row],[Tasaus 2024, €/asukas]]*Taulukko5[[#This Row],[Asukasluku 31.12.2022]]</f>
        <v>890197.82627587067</v>
      </c>
      <c r="R303" s="32">
        <f>Taulukko5[[#This Row],[Tasaus 2025, €/asukas]]*Taulukko5[[#This Row],[Asukasluku 31.12.2022]]</f>
        <v>780459.0438777802</v>
      </c>
      <c r="S303" s="32">
        <f>Taulukko5[[#This Row],[Tasaus 2026, €/asukas]]*Taulukko5[[#This Row],[Asukasluku 31.12.2022]]</f>
        <v>673461.20199965185</v>
      </c>
      <c r="T303" s="32">
        <f>Taulukko5[[#This Row],[Tasaus 2027, €/asukas]]*Taulukko5[[#This Row],[Asukasluku 31.12.2022]]</f>
        <v>568785.91497020319</v>
      </c>
      <c r="U303" s="64">
        <f t="shared" si="117"/>
        <v>4.1539029044853351</v>
      </c>
      <c r="V303" s="32">
        <f t="shared" si="118"/>
        <v>-14.158535549290434</v>
      </c>
      <c r="W303" s="32">
        <f t="shared" si="119"/>
        <v>-31.318626620141174</v>
      </c>
      <c r="X303" s="32">
        <f t="shared" si="120"/>
        <v>-48.050110885681178</v>
      </c>
      <c r="Y303" s="99">
        <f t="shared" si="121"/>
        <v>-64.418412219449536</v>
      </c>
      <c r="Z303" s="110">
        <v>21.25</v>
      </c>
      <c r="AA303" s="34">
        <f t="shared" si="103"/>
        <v>8.61</v>
      </c>
      <c r="AB303" s="33">
        <f t="shared" si="104"/>
        <v>-12.64</v>
      </c>
      <c r="AC303" s="32">
        <v>152.58715189711617</v>
      </c>
      <c r="AD303" s="15">
        <f t="shared" si="105"/>
        <v>-2.7223149871007206E-2</v>
      </c>
      <c r="AE303" s="15">
        <f t="shared" si="106"/>
        <v>9.2789827801733962E-2</v>
      </c>
      <c r="AF303" s="15">
        <f t="shared" si="107"/>
        <v>0.20525074510374344</v>
      </c>
      <c r="AG303" s="15">
        <f t="shared" si="108"/>
        <v>0.31490273124751406</v>
      </c>
      <c r="AH303" s="111">
        <f t="shared" si="109"/>
        <v>0.42217455020645822</v>
      </c>
    </row>
    <row r="304" spans="1:34" ht="15.75" x14ac:dyDescent="0.25">
      <c r="A304" s="25">
        <v>946</v>
      </c>
      <c r="B304" s="26" t="s">
        <v>294</v>
      </c>
      <c r="C304" s="25">
        <v>15</v>
      </c>
      <c r="D304" s="25">
        <v>24</v>
      </c>
      <c r="E304" s="31">
        <f>'Tasapainon muutos, pl. tasaus'!D294</f>
        <v>6287</v>
      </c>
      <c r="F304" s="64">
        <v>-34.146294701021418</v>
      </c>
      <c r="G304" s="32">
        <v>-64.60374273483616</v>
      </c>
      <c r="H304" s="61">
        <f t="shared" si="116"/>
        <v>-30.457448033814742</v>
      </c>
      <c r="I304" s="64">
        <f t="shared" si="110"/>
        <v>34.611350938300092</v>
      </c>
      <c r="J304" s="32">
        <f t="shared" si="111"/>
        <v>16.298912484524323</v>
      </c>
      <c r="K304" s="32">
        <f t="shared" si="112"/>
        <v>-0.86117858632642741</v>
      </c>
      <c r="L304" s="32">
        <f t="shared" si="113"/>
        <v>-3.0501108856811734</v>
      </c>
      <c r="M304" s="32">
        <f t="shared" si="114"/>
        <v>-4.4184122194495323</v>
      </c>
      <c r="N304" s="61">
        <f t="shared" si="115"/>
        <v>-69.022154954285696</v>
      </c>
      <c r="O304" s="87">
        <f t="shared" si="102"/>
        <v>-34.875860253264278</v>
      </c>
      <c r="P304" s="32">
        <f>Taulukko5[[#This Row],[Tasaus 2023, €/asukas]]*Taulukko5[[#This Row],[Asukasluku 31.12.2022]]</f>
        <v>217601.56334909267</v>
      </c>
      <c r="Q304" s="32">
        <f>Taulukko5[[#This Row],[Tasaus 2024, €/asukas]]*Taulukko5[[#This Row],[Asukasluku 31.12.2022]]</f>
        <v>102471.26279020442</v>
      </c>
      <c r="R304" s="32">
        <f>Taulukko5[[#This Row],[Tasaus 2025, €/asukas]]*Taulukko5[[#This Row],[Asukasluku 31.12.2022]]</f>
        <v>-5414.2297722342491</v>
      </c>
      <c r="S304" s="32">
        <f>Taulukko5[[#This Row],[Tasaus 2026, €/asukas]]*Taulukko5[[#This Row],[Asukasluku 31.12.2022]]</f>
        <v>-19176.047138277536</v>
      </c>
      <c r="T304" s="32">
        <f>Taulukko5[[#This Row],[Tasaus 2027, €/asukas]]*Taulukko5[[#This Row],[Asukasluku 31.12.2022]]</f>
        <v>-27778.557623679211</v>
      </c>
      <c r="U304" s="64">
        <f t="shared" si="117"/>
        <v>4.1539029044853493</v>
      </c>
      <c r="V304" s="32">
        <f t="shared" si="118"/>
        <v>-14.15853554929042</v>
      </c>
      <c r="W304" s="32">
        <f t="shared" si="119"/>
        <v>-31.31862662014117</v>
      </c>
      <c r="X304" s="32">
        <f t="shared" si="120"/>
        <v>-33.507558919495914</v>
      </c>
      <c r="Y304" s="99">
        <f t="shared" si="121"/>
        <v>-34.875860253264278</v>
      </c>
      <c r="Z304" s="110">
        <v>21.500000000000004</v>
      </c>
      <c r="AA304" s="34">
        <f t="shared" si="103"/>
        <v>8.860000000000003</v>
      </c>
      <c r="AB304" s="33">
        <f t="shared" si="104"/>
        <v>-12.64</v>
      </c>
      <c r="AC304" s="32">
        <v>165.63050530836037</v>
      </c>
      <c r="AD304" s="15">
        <f t="shared" si="105"/>
        <v>-2.5079334852911764E-2</v>
      </c>
      <c r="AE304" s="15">
        <f t="shared" si="106"/>
        <v>8.548265624699361E-2</v>
      </c>
      <c r="AF304" s="15">
        <f t="shared" si="107"/>
        <v>0.18908730950155672</v>
      </c>
      <c r="AG304" s="15">
        <f t="shared" si="108"/>
        <v>0.20230306523012573</v>
      </c>
      <c r="AH304" s="111">
        <f t="shared" si="109"/>
        <v>0.21056423264744989</v>
      </c>
    </row>
    <row r="305" spans="1:34" ht="15.75" x14ac:dyDescent="0.25">
      <c r="A305" s="25">
        <v>976</v>
      </c>
      <c r="B305" s="26" t="s">
        <v>295</v>
      </c>
      <c r="C305" s="25">
        <v>19</v>
      </c>
      <c r="D305" s="25">
        <v>25</v>
      </c>
      <c r="E305" s="31">
        <f>'Tasapainon muutos, pl. tasaus'!D295</f>
        <v>3788</v>
      </c>
      <c r="F305" s="64">
        <v>-498.84789426353541</v>
      </c>
      <c r="G305" s="32">
        <v>-439.26692474750433</v>
      </c>
      <c r="H305" s="61">
        <f t="shared" si="116"/>
        <v>59.580969516031075</v>
      </c>
      <c r="I305" s="64">
        <f t="shared" si="110"/>
        <v>-55.427066611545726</v>
      </c>
      <c r="J305" s="32">
        <f t="shared" si="111"/>
        <v>-43.739505065321495</v>
      </c>
      <c r="K305" s="32">
        <f t="shared" si="112"/>
        <v>-30.899596136172246</v>
      </c>
      <c r="L305" s="32">
        <f t="shared" si="113"/>
        <v>-17.63108040171225</v>
      </c>
      <c r="M305" s="32">
        <f t="shared" si="114"/>
        <v>-4.4184122194495323</v>
      </c>
      <c r="N305" s="61">
        <f t="shared" si="115"/>
        <v>-443.68533696695386</v>
      </c>
      <c r="O305" s="87">
        <f t="shared" si="102"/>
        <v>55.162557296581554</v>
      </c>
      <c r="P305" s="32">
        <f>Taulukko5[[#This Row],[Tasaus 2023, €/asukas]]*Taulukko5[[#This Row],[Asukasluku 31.12.2022]]</f>
        <v>-209957.72832453522</v>
      </c>
      <c r="Q305" s="32">
        <f>Taulukko5[[#This Row],[Tasaus 2024, €/asukas]]*Taulukko5[[#This Row],[Asukasluku 31.12.2022]]</f>
        <v>-165685.24518743783</v>
      </c>
      <c r="R305" s="32">
        <f>Taulukko5[[#This Row],[Tasaus 2025, €/asukas]]*Taulukko5[[#This Row],[Asukasluku 31.12.2022]]</f>
        <v>-117047.67016382047</v>
      </c>
      <c r="S305" s="32">
        <f>Taulukko5[[#This Row],[Tasaus 2026, €/asukas]]*Taulukko5[[#This Row],[Asukasluku 31.12.2022]]</f>
        <v>-66786.532561686006</v>
      </c>
      <c r="T305" s="32">
        <f>Taulukko5[[#This Row],[Tasaus 2027, €/asukas]]*Taulukko5[[#This Row],[Asukasluku 31.12.2022]]</f>
        <v>-16736.945487274828</v>
      </c>
      <c r="U305" s="64">
        <f t="shared" si="117"/>
        <v>4.1539029044853493</v>
      </c>
      <c r="V305" s="32">
        <f t="shared" si="118"/>
        <v>15.84146445070958</v>
      </c>
      <c r="W305" s="32">
        <f t="shared" si="119"/>
        <v>28.68137337985883</v>
      </c>
      <c r="X305" s="32">
        <f t="shared" si="120"/>
        <v>41.949889114318822</v>
      </c>
      <c r="Y305" s="99">
        <f t="shared" si="121"/>
        <v>55.162557296581539</v>
      </c>
      <c r="Z305" s="110">
        <v>20</v>
      </c>
      <c r="AA305" s="34">
        <f t="shared" si="103"/>
        <v>7.3599999999999994</v>
      </c>
      <c r="AB305" s="33">
        <f t="shared" si="104"/>
        <v>-12.64</v>
      </c>
      <c r="AC305" s="32">
        <v>155.74486280743079</v>
      </c>
      <c r="AD305" s="15">
        <f t="shared" si="105"/>
        <v>-2.6671203336070235E-2</v>
      </c>
      <c r="AE305" s="15">
        <f t="shared" si="106"/>
        <v>-0.10171420209407872</v>
      </c>
      <c r="AF305" s="15">
        <f t="shared" si="107"/>
        <v>-0.18415614398352023</v>
      </c>
      <c r="AG305" s="15">
        <f t="shared" si="108"/>
        <v>-0.26935006624383723</v>
      </c>
      <c r="AH305" s="111">
        <f t="shared" si="109"/>
        <v>-0.35418540491307726</v>
      </c>
    </row>
    <row r="306" spans="1:34" ht="15.75" x14ac:dyDescent="0.25">
      <c r="A306" s="25">
        <v>977</v>
      </c>
      <c r="B306" s="26" t="s">
        <v>296</v>
      </c>
      <c r="C306" s="25">
        <v>17</v>
      </c>
      <c r="D306" s="25">
        <v>23</v>
      </c>
      <c r="E306" s="31">
        <f>'Tasapainon muutos, pl. tasaus'!D296</f>
        <v>15293</v>
      </c>
      <c r="F306" s="64">
        <v>31.461738363220164</v>
      </c>
      <c r="G306" s="32">
        <v>78.655322528610185</v>
      </c>
      <c r="H306" s="61">
        <f t="shared" si="116"/>
        <v>47.193584165390021</v>
      </c>
      <c r="I306" s="64">
        <f t="shared" si="110"/>
        <v>-43.039681260904672</v>
      </c>
      <c r="J306" s="32">
        <f t="shared" si="111"/>
        <v>-31.352119714680441</v>
      </c>
      <c r="K306" s="32">
        <f t="shared" si="112"/>
        <v>-18.512210785531192</v>
      </c>
      <c r="L306" s="32">
        <f t="shared" si="113"/>
        <v>-5.2436950510711942</v>
      </c>
      <c r="M306" s="32">
        <f t="shared" si="114"/>
        <v>-4.4184122194495323</v>
      </c>
      <c r="N306" s="61">
        <f t="shared" si="115"/>
        <v>74.236910309160649</v>
      </c>
      <c r="O306" s="87">
        <f t="shared" si="102"/>
        <v>42.775171945940485</v>
      </c>
      <c r="P306" s="32">
        <f>Taulukko5[[#This Row],[Tasaus 2023, €/asukas]]*Taulukko5[[#This Row],[Asukasluku 31.12.2022]]</f>
        <v>-658205.84552301513</v>
      </c>
      <c r="Q306" s="32">
        <f>Taulukko5[[#This Row],[Tasaus 2024, €/asukas]]*Taulukko5[[#This Row],[Asukasluku 31.12.2022]]</f>
        <v>-479467.966796608</v>
      </c>
      <c r="R306" s="32">
        <f>Taulukko5[[#This Row],[Tasaus 2025, €/asukas]]*Taulukko5[[#This Row],[Asukasluku 31.12.2022]]</f>
        <v>-283107.23954312853</v>
      </c>
      <c r="S306" s="32">
        <f>Taulukko5[[#This Row],[Tasaus 2026, €/asukas]]*Taulukko5[[#This Row],[Asukasluku 31.12.2022]]</f>
        <v>-80191.828416031771</v>
      </c>
      <c r="T306" s="32">
        <f>Taulukko5[[#This Row],[Tasaus 2027, €/asukas]]*Taulukko5[[#This Row],[Asukasluku 31.12.2022]]</f>
        <v>-67570.778072041692</v>
      </c>
      <c r="U306" s="64">
        <f t="shared" si="117"/>
        <v>4.1539029044853493</v>
      </c>
      <c r="V306" s="32">
        <f t="shared" si="118"/>
        <v>15.84146445070958</v>
      </c>
      <c r="W306" s="32">
        <f t="shared" si="119"/>
        <v>28.68137337985883</v>
      </c>
      <c r="X306" s="32">
        <f t="shared" si="120"/>
        <v>41.949889114318829</v>
      </c>
      <c r="Y306" s="99">
        <f t="shared" si="121"/>
        <v>42.775171945940485</v>
      </c>
      <c r="Z306" s="110">
        <v>23</v>
      </c>
      <c r="AA306" s="34">
        <f t="shared" si="103"/>
        <v>10.36</v>
      </c>
      <c r="AB306" s="33">
        <f t="shared" si="104"/>
        <v>-12.64</v>
      </c>
      <c r="AC306" s="32">
        <v>164.98799520921708</v>
      </c>
      <c r="AD306" s="15">
        <f t="shared" si="105"/>
        <v>-2.5177000903719635E-2</v>
      </c>
      <c r="AE306" s="15">
        <f t="shared" si="106"/>
        <v>-9.6015861218396059E-2</v>
      </c>
      <c r="AF306" s="15">
        <f t="shared" si="107"/>
        <v>-0.17383915322741336</v>
      </c>
      <c r="AG306" s="15">
        <f t="shared" si="108"/>
        <v>-0.2542602512450875</v>
      </c>
      <c r="AH306" s="111">
        <f t="shared" si="109"/>
        <v>-0.25926232930885901</v>
      </c>
    </row>
    <row r="307" spans="1:34" ht="15.75" x14ac:dyDescent="0.25">
      <c r="A307" s="25">
        <v>980</v>
      </c>
      <c r="B307" s="26" t="s">
        <v>297</v>
      </c>
      <c r="C307" s="25">
        <v>6</v>
      </c>
      <c r="D307" s="25">
        <v>22</v>
      </c>
      <c r="E307" s="31">
        <f>'Tasapainon muutos, pl. tasaus'!D297</f>
        <v>33607</v>
      </c>
      <c r="F307" s="64">
        <v>-118.24100951900118</v>
      </c>
      <c r="G307" s="32">
        <v>-95.977742844407572</v>
      </c>
      <c r="H307" s="61">
        <f t="shared" si="116"/>
        <v>22.263266674593609</v>
      </c>
      <c r="I307" s="64">
        <f t="shared" si="110"/>
        <v>-18.10936377010826</v>
      </c>
      <c r="J307" s="32">
        <f t="shared" si="111"/>
        <v>-6.42180222388403</v>
      </c>
      <c r="K307" s="32">
        <f t="shared" si="112"/>
        <v>-1.3186266201411698</v>
      </c>
      <c r="L307" s="32">
        <f t="shared" si="113"/>
        <v>-3.0501108856811734</v>
      </c>
      <c r="M307" s="32">
        <f t="shared" si="114"/>
        <v>-4.4184122194495323</v>
      </c>
      <c r="N307" s="61">
        <f t="shared" si="115"/>
        <v>-100.39615506385711</v>
      </c>
      <c r="O307" s="87">
        <f t="shared" si="102"/>
        <v>17.844854455144073</v>
      </c>
      <c r="P307" s="32">
        <f>Taulukko5[[#This Row],[Tasaus 2023, €/asukas]]*Taulukko5[[#This Row],[Asukasluku 31.12.2022]]</f>
        <v>-608601.38822202827</v>
      </c>
      <c r="Q307" s="32">
        <f>Taulukko5[[#This Row],[Tasaus 2024, €/asukas]]*Taulukko5[[#This Row],[Asukasluku 31.12.2022]]</f>
        <v>-215817.5073380706</v>
      </c>
      <c r="R307" s="32">
        <f>Taulukko5[[#This Row],[Tasaus 2025, €/asukas]]*Taulukko5[[#This Row],[Asukasluku 31.12.2022]]</f>
        <v>-44315.084823084297</v>
      </c>
      <c r="S307" s="32">
        <f>Taulukko5[[#This Row],[Tasaus 2026, €/asukas]]*Taulukko5[[#This Row],[Asukasluku 31.12.2022]]</f>
        <v>-102505.0765350872</v>
      </c>
      <c r="T307" s="32">
        <f>Taulukko5[[#This Row],[Tasaus 2027, €/asukas]]*Taulukko5[[#This Row],[Asukasluku 31.12.2022]]</f>
        <v>-148489.57945904043</v>
      </c>
      <c r="U307" s="64">
        <f t="shared" si="117"/>
        <v>4.1539029044853493</v>
      </c>
      <c r="V307" s="32">
        <f t="shared" si="118"/>
        <v>15.84146445070958</v>
      </c>
      <c r="W307" s="32">
        <f t="shared" si="119"/>
        <v>20.944640054452439</v>
      </c>
      <c r="X307" s="32">
        <f t="shared" si="120"/>
        <v>19.213155788912434</v>
      </c>
      <c r="Y307" s="99">
        <f t="shared" si="121"/>
        <v>17.844854455144077</v>
      </c>
      <c r="Z307" s="110">
        <v>20.5</v>
      </c>
      <c r="AA307" s="34">
        <f t="shared" si="103"/>
        <v>7.8599999999999994</v>
      </c>
      <c r="AB307" s="33">
        <f t="shared" si="104"/>
        <v>-12.64</v>
      </c>
      <c r="AC307" s="32">
        <v>197.6032150080712</v>
      </c>
      <c r="AD307" s="15">
        <f t="shared" si="105"/>
        <v>-2.1021433807722617E-2</v>
      </c>
      <c r="AE307" s="15">
        <f t="shared" si="106"/>
        <v>-8.0168050150715042E-2</v>
      </c>
      <c r="AF307" s="15">
        <f t="shared" si="107"/>
        <v>-0.10599341743299544</v>
      </c>
      <c r="AG307" s="15">
        <f t="shared" si="108"/>
        <v>-9.7230987806183541E-2</v>
      </c>
      <c r="AH307" s="111">
        <f t="shared" si="109"/>
        <v>-9.03064985780479E-2</v>
      </c>
    </row>
    <row r="308" spans="1:34" ht="15.75" x14ac:dyDescent="0.25">
      <c r="A308" s="25">
        <v>981</v>
      </c>
      <c r="B308" s="26" t="s">
        <v>298</v>
      </c>
      <c r="C308" s="25">
        <v>5</v>
      </c>
      <c r="D308" s="25">
        <v>25</v>
      </c>
      <c r="E308" s="31">
        <f>'Tasapainon muutos, pl. tasaus'!D298</f>
        <v>2237</v>
      </c>
      <c r="F308" s="64">
        <v>413.72238881411391</v>
      </c>
      <c r="G308" s="32">
        <v>249.50899465107156</v>
      </c>
      <c r="H308" s="61">
        <f t="shared" si="116"/>
        <v>-164.21339416304235</v>
      </c>
      <c r="I308" s="64">
        <f t="shared" si="110"/>
        <v>168.36729706752772</v>
      </c>
      <c r="J308" s="32">
        <f t="shared" si="111"/>
        <v>150.05485861375192</v>
      </c>
      <c r="K308" s="32">
        <f t="shared" si="112"/>
        <v>132.89476754290118</v>
      </c>
      <c r="L308" s="32">
        <f t="shared" si="113"/>
        <v>116.16328327736117</v>
      </c>
      <c r="M308" s="32">
        <f t="shared" si="114"/>
        <v>99.794981943592816</v>
      </c>
      <c r="N308" s="61">
        <f t="shared" si="115"/>
        <v>349.30397659466439</v>
      </c>
      <c r="O308" s="87">
        <f t="shared" si="102"/>
        <v>-64.418412219449522</v>
      </c>
      <c r="P308" s="32">
        <f>Taulukko5[[#This Row],[Tasaus 2023, €/asukas]]*Taulukko5[[#This Row],[Asukasluku 31.12.2022]]</f>
        <v>376637.64354005951</v>
      </c>
      <c r="Q308" s="32">
        <f>Taulukko5[[#This Row],[Tasaus 2024, €/asukas]]*Taulukko5[[#This Row],[Asukasluku 31.12.2022]]</f>
        <v>335672.71871896303</v>
      </c>
      <c r="R308" s="32">
        <f>Taulukko5[[#This Row],[Tasaus 2025, €/asukas]]*Taulukko5[[#This Row],[Asukasluku 31.12.2022]]</f>
        <v>297285.59499346995</v>
      </c>
      <c r="S308" s="32">
        <f>Taulukko5[[#This Row],[Tasaus 2026, €/asukas]]*Taulukko5[[#This Row],[Asukasluku 31.12.2022]]</f>
        <v>259857.26469145695</v>
      </c>
      <c r="T308" s="32">
        <f>Taulukko5[[#This Row],[Tasaus 2027, €/asukas]]*Taulukko5[[#This Row],[Asukasluku 31.12.2022]]</f>
        <v>223241.37460781712</v>
      </c>
      <c r="U308" s="64">
        <f t="shared" si="117"/>
        <v>4.1539029044853635</v>
      </c>
      <c r="V308" s="32">
        <f t="shared" si="118"/>
        <v>-14.158535549290434</v>
      </c>
      <c r="W308" s="32">
        <f t="shared" si="119"/>
        <v>-31.318626620141174</v>
      </c>
      <c r="X308" s="32">
        <f t="shared" si="120"/>
        <v>-48.050110885681178</v>
      </c>
      <c r="Y308" s="99">
        <f t="shared" si="121"/>
        <v>-64.418412219449536</v>
      </c>
      <c r="Z308" s="110">
        <v>22</v>
      </c>
      <c r="AA308" s="34">
        <f t="shared" si="103"/>
        <v>9.36</v>
      </c>
      <c r="AB308" s="33">
        <f t="shared" si="104"/>
        <v>-12.64</v>
      </c>
      <c r="AC308" s="32">
        <v>171.52414921512579</v>
      </c>
      <c r="AD308" s="15">
        <f t="shared" si="105"/>
        <v>-2.42175980670543E-2</v>
      </c>
      <c r="AE308" s="15">
        <f t="shared" si="106"/>
        <v>8.2545435229256156E-2</v>
      </c>
      <c r="AF308" s="15">
        <f t="shared" si="107"/>
        <v>0.18259018781583528</v>
      </c>
      <c r="AG308" s="15">
        <f t="shared" si="108"/>
        <v>0.28013612721912806</v>
      </c>
      <c r="AH308" s="111">
        <f t="shared" si="109"/>
        <v>0.37556468004196825</v>
      </c>
    </row>
    <row r="309" spans="1:34" ht="15.75" x14ac:dyDescent="0.25">
      <c r="A309" s="25">
        <v>989</v>
      </c>
      <c r="B309" s="26" t="s">
        <v>299</v>
      </c>
      <c r="C309" s="25">
        <v>14</v>
      </c>
      <c r="D309" s="25">
        <v>24</v>
      </c>
      <c r="E309" s="31">
        <f>'Tasapainon muutos, pl. tasaus'!D299</f>
        <v>5406</v>
      </c>
      <c r="F309" s="64">
        <v>120.98317313580861</v>
      </c>
      <c r="G309" s="32">
        <v>230.87760522658101</v>
      </c>
      <c r="H309" s="61">
        <f t="shared" si="116"/>
        <v>109.8944320907724</v>
      </c>
      <c r="I309" s="64">
        <f t="shared" si="110"/>
        <v>-105.74052918628705</v>
      </c>
      <c r="J309" s="32">
        <f t="shared" si="111"/>
        <v>-94.052967640062818</v>
      </c>
      <c r="K309" s="32">
        <f t="shared" si="112"/>
        <v>-81.213058710913572</v>
      </c>
      <c r="L309" s="32">
        <f t="shared" si="113"/>
        <v>-67.944542976453576</v>
      </c>
      <c r="M309" s="32">
        <f t="shared" si="114"/>
        <v>-54.312844310221934</v>
      </c>
      <c r="N309" s="61">
        <f t="shared" si="115"/>
        <v>176.56476091635909</v>
      </c>
      <c r="O309" s="87">
        <f t="shared" si="102"/>
        <v>55.581587780550478</v>
      </c>
      <c r="P309" s="32">
        <f>Taulukko5[[#This Row],[Tasaus 2023, €/asukas]]*Taulukko5[[#This Row],[Asukasluku 31.12.2022]]</f>
        <v>-571633.30078106781</v>
      </c>
      <c r="Q309" s="32">
        <f>Taulukko5[[#This Row],[Tasaus 2024, €/asukas]]*Taulukko5[[#This Row],[Asukasluku 31.12.2022]]</f>
        <v>-508450.34306217957</v>
      </c>
      <c r="R309" s="32">
        <f>Taulukko5[[#This Row],[Tasaus 2025, €/asukas]]*Taulukko5[[#This Row],[Asukasluku 31.12.2022]]</f>
        <v>-439037.79539119877</v>
      </c>
      <c r="S309" s="32">
        <f>Taulukko5[[#This Row],[Tasaus 2026, €/asukas]]*Taulukko5[[#This Row],[Asukasluku 31.12.2022]]</f>
        <v>-367308.19933070801</v>
      </c>
      <c r="T309" s="32">
        <f>Taulukko5[[#This Row],[Tasaus 2027, €/asukas]]*Taulukko5[[#This Row],[Asukasluku 31.12.2022]]</f>
        <v>-293615.23634105979</v>
      </c>
      <c r="U309" s="64">
        <f t="shared" si="117"/>
        <v>4.1539029044853493</v>
      </c>
      <c r="V309" s="32">
        <f t="shared" si="118"/>
        <v>15.84146445070958</v>
      </c>
      <c r="W309" s="32">
        <f t="shared" si="119"/>
        <v>28.681373379858826</v>
      </c>
      <c r="X309" s="32">
        <f t="shared" si="120"/>
        <v>41.949889114318822</v>
      </c>
      <c r="Y309" s="99">
        <f t="shared" si="121"/>
        <v>55.581587780550464</v>
      </c>
      <c r="Z309" s="110">
        <v>22.5</v>
      </c>
      <c r="AA309" s="34">
        <f t="shared" si="103"/>
        <v>9.86</v>
      </c>
      <c r="AB309" s="33">
        <f t="shared" si="104"/>
        <v>-12.64</v>
      </c>
      <c r="AC309" s="32">
        <v>156.97144949888261</v>
      </c>
      <c r="AD309" s="15">
        <f t="shared" si="105"/>
        <v>-2.6462792550787515E-2</v>
      </c>
      <c r="AE309" s="15">
        <f t="shared" si="106"/>
        <v>-0.10091939968243936</v>
      </c>
      <c r="AF309" s="15">
        <f t="shared" si="107"/>
        <v>-0.18271713404839898</v>
      </c>
      <c r="AG309" s="15">
        <f t="shared" si="108"/>
        <v>-0.26724534460400357</v>
      </c>
      <c r="AH309" s="111">
        <f t="shared" si="109"/>
        <v>-0.35408724298584066</v>
      </c>
    </row>
    <row r="310" spans="1:34" ht="15.75" x14ac:dyDescent="0.25">
      <c r="A310" s="25">
        <v>992</v>
      </c>
      <c r="B310" s="26" t="s">
        <v>300</v>
      </c>
      <c r="C310" s="25">
        <v>13</v>
      </c>
      <c r="D310" s="25">
        <v>23</v>
      </c>
      <c r="E310" s="31">
        <f>'Tasapainon muutos, pl. tasaus'!D300</f>
        <v>18120</v>
      </c>
      <c r="F310" s="64">
        <v>-519.77605435448902</v>
      </c>
      <c r="G310" s="32">
        <v>-571.42296786818235</v>
      </c>
      <c r="H310" s="61">
        <f t="shared" si="116"/>
        <v>-51.646913513693335</v>
      </c>
      <c r="I310" s="88">
        <f t="shared" si="110"/>
        <v>55.800816418178684</v>
      </c>
      <c r="J310" s="89">
        <f t="shared" si="111"/>
        <v>37.488377964402915</v>
      </c>
      <c r="K310" s="89">
        <f t="shared" si="112"/>
        <v>20.328286893552164</v>
      </c>
      <c r="L310" s="89">
        <f t="shared" si="113"/>
        <v>3.5968026280121612</v>
      </c>
      <c r="M310" s="89">
        <f t="shared" si="114"/>
        <v>-4.4184122194495323</v>
      </c>
      <c r="N310" s="90">
        <f t="shared" si="115"/>
        <v>-575.84138008763193</v>
      </c>
      <c r="O310" s="91">
        <f t="shared" si="102"/>
        <v>-56.065325733142913</v>
      </c>
      <c r="P310" s="89">
        <f>Taulukko5[[#This Row],[Tasaus 2023, €/asukas]]*Taulukko5[[#This Row],[Asukasluku 31.12.2022]]</f>
        <v>1011110.7934973978</v>
      </c>
      <c r="Q310" s="32">
        <f>Taulukko5[[#This Row],[Tasaus 2024, €/asukas]]*Taulukko5[[#This Row],[Asukasluku 31.12.2022]]</f>
        <v>679289.40871498082</v>
      </c>
      <c r="R310" s="32">
        <f>Taulukko5[[#This Row],[Tasaus 2025, €/asukas]]*Taulukko5[[#This Row],[Asukasluku 31.12.2022]]</f>
        <v>368348.5585111652</v>
      </c>
      <c r="S310" s="32">
        <f>Taulukko5[[#This Row],[Tasaus 2026, €/asukas]]*Taulukko5[[#This Row],[Asukasluku 31.12.2022]]</f>
        <v>65174.06361958036</v>
      </c>
      <c r="T310" s="32">
        <f>Taulukko5[[#This Row],[Tasaus 2027, €/asukas]]*Taulukko5[[#This Row],[Asukasluku 31.12.2022]]</f>
        <v>-80061.629416425523</v>
      </c>
      <c r="U310" s="88">
        <f t="shared" si="117"/>
        <v>4.1539029044853493</v>
      </c>
      <c r="V310" s="89">
        <f t="shared" si="118"/>
        <v>-14.15853554929042</v>
      </c>
      <c r="W310" s="89">
        <f t="shared" si="119"/>
        <v>-31.31862662014117</v>
      </c>
      <c r="X310" s="89">
        <f t="shared" si="120"/>
        <v>-48.050110885681171</v>
      </c>
      <c r="Y310" s="100">
        <f t="shared" si="121"/>
        <v>-56.06532573314287</v>
      </c>
      <c r="Z310" s="112">
        <v>21.5</v>
      </c>
      <c r="AA310" s="113">
        <f t="shared" si="103"/>
        <v>8.86</v>
      </c>
      <c r="AB310" s="114">
        <f t="shared" si="104"/>
        <v>-12.64</v>
      </c>
      <c r="AC310" s="89">
        <v>170.7608687564086</v>
      </c>
      <c r="AD310" s="115">
        <f t="shared" si="105"/>
        <v>-2.4325847805394551E-2</v>
      </c>
      <c r="AE310" s="115">
        <f t="shared" si="106"/>
        <v>8.2914403354832161E-2</v>
      </c>
      <c r="AF310" s="115">
        <f t="shared" si="107"/>
        <v>0.1834063439019942</v>
      </c>
      <c r="AG310" s="115">
        <f t="shared" si="108"/>
        <v>0.28138830187274899</v>
      </c>
      <c r="AH310" s="116">
        <f t="shared" si="109"/>
        <v>0.32832654308593612</v>
      </c>
    </row>
  </sheetData>
  <pageMargins left="0.51181102362204722" right="0.51181102362204722" top="0.55118110236220474" bottom="0.55118110236220474" header="0.31496062992125984" footer="0.31496062992125984"/>
  <pageSetup paperSize="9" scale="75" orientation="landscape" r:id="rId1"/>
  <ignoredErrors>
    <ignoredError sqref="F13:G15 AC13:AC16 Z13:Z16 AD17:AH17 F16:G16" formulaRange="1"/>
    <ignoredError sqref="H13:H16 AH13:AH16 AG13:AG16 AF13:AF16 AE13:AE16 AD13:AD16 AA13:AB16 U13:Y16 I13:O16" formulaRange="1" calculatedColumn="1"/>
    <ignoredError sqref="E13:E17 AA17:AB17 P13:P16 U17:Y17 N17:O17"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2</vt:i4>
      </vt:variant>
    </vt:vector>
  </HeadingPairs>
  <TitlesOfParts>
    <vt:vector size="8" baseType="lpstr">
      <vt:lpstr>INFO</vt:lpstr>
      <vt:lpstr>Siirtolaskelma</vt:lpstr>
      <vt:lpstr>Siirtyvät kustannukset</vt:lpstr>
      <vt:lpstr>Muutosrajoitin</vt:lpstr>
      <vt:lpstr>Tasapainon muutos, pl. tasaus</vt:lpstr>
      <vt:lpstr>Järjestelmämuutoksen tasaus</vt:lpstr>
      <vt:lpstr>'Järjestelmämuutoksen tasaus'!Tulostusalue</vt:lpstr>
      <vt:lpstr>'Järjestelmämuutoksen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sote-laskelmat</dc:title>
  <dc:creator>VM</dc:creator>
  <cp:lastModifiedBy>Piirainen Lauri (VM)</cp:lastModifiedBy>
  <cp:lastPrinted>2020-10-08T12:20:04Z</cp:lastPrinted>
  <dcterms:created xsi:type="dcterms:W3CDTF">2020-05-15T09:22:39Z</dcterms:created>
  <dcterms:modified xsi:type="dcterms:W3CDTF">2023-10-09T06:41:56Z</dcterms:modified>
</cp:coreProperties>
</file>